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2.xml" ContentType="application/vnd.openxmlformats-officedocument.spreadsheetml.comment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4.xml" ContentType="application/vnd.openxmlformats-officedocument.spreadsheetml.comments+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omments5.xml" ContentType="application/vnd.openxmlformats-officedocument.spreadsheetml.comments+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drawings/drawing7.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6.xml" ContentType="application/vnd.openxmlformats-officedocument.spreadsheetml.comments+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7.xml" ContentType="application/vnd.openxmlformats-officedocument.spreadsheetml.comments+xml"/>
  <Override PartName="/xl/charts/chart97.xml" ContentType="application/vnd.openxmlformats-officedocument.drawingml.chart+xml"/>
  <Override PartName="/xl/charts/style97.xml" ContentType="application/vnd.ms-office.chartstyle+xml"/>
  <Override PartName="/xl/charts/colors97.xml" ContentType="application/vnd.ms-office.chartcolorstyle+xml"/>
  <Override PartName="/xl/charts/chart98.xml" ContentType="application/vnd.openxmlformats-officedocument.drawingml.chart+xml"/>
  <Override PartName="/xl/charts/style98.xml" ContentType="application/vnd.ms-office.chartstyle+xml"/>
  <Override PartName="/xl/charts/colors98.xml" ContentType="application/vnd.ms-office.chartcolorstyle+xml"/>
  <Override PartName="/xl/charts/chart99.xml" ContentType="application/vnd.openxmlformats-officedocument.drawingml.chart+xml"/>
  <Override PartName="/xl/charts/style99.xml" ContentType="application/vnd.ms-office.chartstyle+xml"/>
  <Override PartName="/xl/charts/colors99.xml" ContentType="application/vnd.ms-office.chartcolorstyle+xml"/>
  <Override PartName="/xl/charts/chart100.xml" ContentType="application/vnd.openxmlformats-officedocument.drawingml.chart+xml"/>
  <Override PartName="/xl/charts/style100.xml" ContentType="application/vnd.ms-office.chartstyle+xml"/>
  <Override PartName="/xl/charts/colors100.xml" ContentType="application/vnd.ms-office.chartcolorstyle+xml"/>
  <Override PartName="/xl/charts/chart101.xml" ContentType="application/vnd.openxmlformats-officedocument.drawingml.chart+xml"/>
  <Override PartName="/xl/charts/style101.xml" ContentType="application/vnd.ms-office.chartstyle+xml"/>
  <Override PartName="/xl/charts/colors101.xml" ContentType="application/vnd.ms-office.chartcolorstyle+xml"/>
  <Override PartName="/xl/charts/chart102.xml" ContentType="application/vnd.openxmlformats-officedocument.drawingml.chart+xml"/>
  <Override PartName="/xl/charts/style102.xml" ContentType="application/vnd.ms-office.chartstyle+xml"/>
  <Override PartName="/xl/charts/colors102.xml" ContentType="application/vnd.ms-office.chartcolorstyle+xml"/>
  <Override PartName="/xl/charts/chart103.xml" ContentType="application/vnd.openxmlformats-officedocument.drawingml.chart+xml"/>
  <Override PartName="/xl/charts/style103.xml" ContentType="application/vnd.ms-office.chartstyle+xml"/>
  <Override PartName="/xl/charts/colors103.xml" ContentType="application/vnd.ms-office.chartcolorstyle+xml"/>
  <Override PartName="/xl/charts/chart104.xml" ContentType="application/vnd.openxmlformats-officedocument.drawingml.chart+xml"/>
  <Override PartName="/xl/charts/style104.xml" ContentType="application/vnd.ms-office.chartstyle+xml"/>
  <Override PartName="/xl/charts/colors104.xml" ContentType="application/vnd.ms-office.chartcolorstyle+xml"/>
  <Override PartName="/xl/charts/chart105.xml" ContentType="application/vnd.openxmlformats-officedocument.drawingml.chart+xml"/>
  <Override PartName="/xl/charts/style105.xml" ContentType="application/vnd.ms-office.chartstyle+xml"/>
  <Override PartName="/xl/charts/colors105.xml" ContentType="application/vnd.ms-office.chartcolorstyle+xml"/>
  <Override PartName="/xl/charts/chart106.xml" ContentType="application/vnd.openxmlformats-officedocument.drawingml.chart+xml"/>
  <Override PartName="/xl/charts/style106.xml" ContentType="application/vnd.ms-office.chartstyle+xml"/>
  <Override PartName="/xl/charts/colors106.xml" ContentType="application/vnd.ms-office.chartcolorstyle+xml"/>
  <Override PartName="/xl/charts/chart107.xml" ContentType="application/vnd.openxmlformats-officedocument.drawingml.chart+xml"/>
  <Override PartName="/xl/charts/style107.xml" ContentType="application/vnd.ms-office.chartstyle+xml"/>
  <Override PartName="/xl/charts/colors107.xml" ContentType="application/vnd.ms-office.chartcolorstyle+xml"/>
  <Override PartName="/xl/drawings/drawing9.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8.xml" ContentType="application/vnd.openxmlformats-officedocument.spreadsheetml.comments+xml"/>
  <Override PartName="/xl/charts/chart108.xml" ContentType="application/vnd.openxmlformats-officedocument.drawingml.chart+xml"/>
  <Override PartName="/xl/charts/style108.xml" ContentType="application/vnd.ms-office.chartstyle+xml"/>
  <Override PartName="/xl/charts/colors108.xml" ContentType="application/vnd.ms-office.chartcolorstyle+xml"/>
  <Override PartName="/xl/charts/chart109.xml" ContentType="application/vnd.openxmlformats-officedocument.drawingml.chart+xml"/>
  <Override PartName="/xl/charts/style109.xml" ContentType="application/vnd.ms-office.chartstyle+xml"/>
  <Override PartName="/xl/charts/colors109.xml" ContentType="application/vnd.ms-office.chartcolorstyle+xml"/>
  <Override PartName="/xl/charts/chart110.xml" ContentType="application/vnd.openxmlformats-officedocument.drawingml.chart+xml"/>
  <Override PartName="/xl/charts/style110.xml" ContentType="application/vnd.ms-office.chartstyle+xml"/>
  <Override PartName="/xl/charts/colors110.xml" ContentType="application/vnd.ms-office.chartcolorstyle+xml"/>
  <Override PartName="/xl/charts/chart111.xml" ContentType="application/vnd.openxmlformats-officedocument.drawingml.chart+xml"/>
  <Override PartName="/xl/charts/style111.xml" ContentType="application/vnd.ms-office.chartstyle+xml"/>
  <Override PartName="/xl/charts/colors111.xml" ContentType="application/vnd.ms-office.chartcolorstyle+xml"/>
  <Override PartName="/xl/charts/chart112.xml" ContentType="application/vnd.openxmlformats-officedocument.drawingml.chart+xml"/>
  <Override PartName="/xl/charts/style112.xml" ContentType="application/vnd.ms-office.chartstyle+xml"/>
  <Override PartName="/xl/charts/colors112.xml" ContentType="application/vnd.ms-office.chartcolorstyle+xml"/>
  <Override PartName="/xl/charts/chart113.xml" ContentType="application/vnd.openxmlformats-officedocument.drawingml.chart+xml"/>
  <Override PartName="/xl/charts/style113.xml" ContentType="application/vnd.ms-office.chartstyle+xml"/>
  <Override PartName="/xl/charts/colors113.xml" ContentType="application/vnd.ms-office.chartcolorstyle+xml"/>
  <Override PartName="/xl/charts/chart114.xml" ContentType="application/vnd.openxmlformats-officedocument.drawingml.chart+xml"/>
  <Override PartName="/xl/charts/style114.xml" ContentType="application/vnd.ms-office.chartstyle+xml"/>
  <Override PartName="/xl/charts/colors114.xml" ContentType="application/vnd.ms-office.chartcolorstyle+xml"/>
  <Override PartName="/xl/charts/chart115.xml" ContentType="application/vnd.openxmlformats-officedocument.drawingml.chart+xml"/>
  <Override PartName="/xl/charts/style115.xml" ContentType="application/vnd.ms-office.chartstyle+xml"/>
  <Override PartName="/xl/charts/colors115.xml" ContentType="application/vnd.ms-office.chartcolorstyle+xml"/>
  <Override PartName="/xl/charts/chart116.xml" ContentType="application/vnd.openxmlformats-officedocument.drawingml.chart+xml"/>
  <Override PartName="/xl/charts/style116.xml" ContentType="application/vnd.ms-office.chartstyle+xml"/>
  <Override PartName="/xl/charts/colors116.xml" ContentType="application/vnd.ms-office.chartcolorstyle+xml"/>
  <Override PartName="/xl/charts/chart117.xml" ContentType="application/vnd.openxmlformats-officedocument.drawingml.chart+xml"/>
  <Override PartName="/xl/charts/style117.xml" ContentType="application/vnd.ms-office.chartstyle+xml"/>
  <Override PartName="/xl/charts/colors117.xml" ContentType="application/vnd.ms-office.chartcolorstyle+xml"/>
  <Override PartName="/xl/charts/chart118.xml" ContentType="application/vnd.openxmlformats-officedocument.drawingml.chart+xml"/>
  <Override PartName="/xl/charts/style118.xml" ContentType="application/vnd.ms-office.chartstyle+xml"/>
  <Override PartName="/xl/charts/colors118.xml" ContentType="application/vnd.ms-office.chartcolorstyle+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9.xml" ContentType="application/vnd.openxmlformats-officedocument.spreadsheetml.comments+xml"/>
  <Override PartName="/xl/charts/chart119.xml" ContentType="application/vnd.openxmlformats-officedocument.drawingml.chart+xml"/>
  <Override PartName="/xl/charts/style119.xml" ContentType="application/vnd.ms-office.chartstyle+xml"/>
  <Override PartName="/xl/charts/colors119.xml" ContentType="application/vnd.ms-office.chartcolorstyle+xml"/>
  <Override PartName="/xl/charts/chart120.xml" ContentType="application/vnd.openxmlformats-officedocument.drawingml.chart+xml"/>
  <Override PartName="/xl/charts/style120.xml" ContentType="application/vnd.ms-office.chartstyle+xml"/>
  <Override PartName="/xl/charts/colors120.xml" ContentType="application/vnd.ms-office.chartcolorstyle+xml"/>
  <Override PartName="/xl/charts/chart121.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22.xml" ContentType="application/vnd.openxmlformats-officedocument.drawingml.chart+xml"/>
  <Override PartName="/xl/charts/style122.xml" ContentType="application/vnd.ms-office.chartstyle+xml"/>
  <Override PartName="/xl/charts/colors122.xml" ContentType="application/vnd.ms-office.chartcolorstyle+xml"/>
  <Override PartName="/xl/charts/chart123.xml" ContentType="application/vnd.openxmlformats-officedocument.drawingml.chart+xml"/>
  <Override PartName="/xl/charts/style123.xml" ContentType="application/vnd.ms-office.chartstyle+xml"/>
  <Override PartName="/xl/charts/colors123.xml" ContentType="application/vnd.ms-office.chartcolorstyle+xml"/>
  <Override PartName="/xl/charts/chart124.xml" ContentType="application/vnd.openxmlformats-officedocument.drawingml.chart+xml"/>
  <Override PartName="/xl/charts/style124.xml" ContentType="application/vnd.ms-office.chartstyle+xml"/>
  <Override PartName="/xl/charts/colors124.xml" ContentType="application/vnd.ms-office.chartcolorstyle+xml"/>
  <Override PartName="/xl/charts/chart125.xml" ContentType="application/vnd.openxmlformats-officedocument.drawingml.chart+xml"/>
  <Override PartName="/xl/charts/style125.xml" ContentType="application/vnd.ms-office.chartstyle+xml"/>
  <Override PartName="/xl/charts/colors125.xml" ContentType="application/vnd.ms-office.chartcolorstyle+xml"/>
  <Override PartName="/xl/charts/chart126.xml" ContentType="application/vnd.openxmlformats-officedocument.drawingml.chart+xml"/>
  <Override PartName="/xl/charts/style126.xml" ContentType="application/vnd.ms-office.chartstyle+xml"/>
  <Override PartName="/xl/charts/colors126.xml" ContentType="application/vnd.ms-office.chartcolorstyle+xml"/>
  <Override PartName="/xl/charts/chart127.xml" ContentType="application/vnd.openxmlformats-officedocument.drawingml.chart+xml"/>
  <Override PartName="/xl/charts/style127.xml" ContentType="application/vnd.ms-office.chartstyle+xml"/>
  <Override PartName="/xl/charts/colors127.xml" ContentType="application/vnd.ms-office.chartcolorstyle+xml"/>
  <Override PartName="/xl/charts/chart128.xml" ContentType="application/vnd.openxmlformats-officedocument.drawingml.chart+xml"/>
  <Override PartName="/xl/charts/style128.xml" ContentType="application/vnd.ms-office.chartstyle+xml"/>
  <Override PartName="/xl/charts/colors128.xml" ContentType="application/vnd.ms-office.chartcolorstyle+xml"/>
  <Override PartName="/xl/charts/chart129.xml" ContentType="application/vnd.openxmlformats-officedocument.drawingml.chart+xml"/>
  <Override PartName="/xl/charts/style129.xml" ContentType="application/vnd.ms-office.chartstyle+xml"/>
  <Override PartName="/xl/charts/colors129.xml" ContentType="application/vnd.ms-office.chartcolorstyle+xml"/>
  <Override PartName="/xl/drawings/drawing1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omments10.xml" ContentType="application/vnd.openxmlformats-officedocument.spreadsheetml.comments+xml"/>
  <Override PartName="/xl/charts/chart130.xml" ContentType="application/vnd.openxmlformats-officedocument.drawingml.chart+xml"/>
  <Override PartName="/xl/charts/style130.xml" ContentType="application/vnd.ms-office.chartstyle+xml"/>
  <Override PartName="/xl/charts/colors130.xml" ContentType="application/vnd.ms-office.chartcolorstyle+xml"/>
  <Override PartName="/xl/charts/chart131.xml" ContentType="application/vnd.openxmlformats-officedocument.drawingml.chart+xml"/>
  <Override PartName="/xl/charts/style131.xml" ContentType="application/vnd.ms-office.chartstyle+xml"/>
  <Override PartName="/xl/charts/colors131.xml" ContentType="application/vnd.ms-office.chartcolorstyle+xml"/>
  <Override PartName="/xl/charts/chart132.xml" ContentType="application/vnd.openxmlformats-officedocument.drawingml.chart+xml"/>
  <Override PartName="/xl/charts/style132.xml" ContentType="application/vnd.ms-office.chartstyle+xml"/>
  <Override PartName="/xl/charts/colors132.xml" ContentType="application/vnd.ms-office.chartcolorstyle+xml"/>
  <Override PartName="/xl/charts/chart133.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34.xml" ContentType="application/vnd.openxmlformats-officedocument.drawingml.chart+xml"/>
  <Override PartName="/xl/charts/style134.xml" ContentType="application/vnd.ms-office.chartstyle+xml"/>
  <Override PartName="/xl/charts/colors134.xml" ContentType="application/vnd.ms-office.chartcolorstyle+xml"/>
  <Override PartName="/xl/charts/chart135.xml" ContentType="application/vnd.openxmlformats-officedocument.drawingml.chart+xml"/>
  <Override PartName="/xl/charts/style135.xml" ContentType="application/vnd.ms-office.chartstyle+xml"/>
  <Override PartName="/xl/charts/colors135.xml" ContentType="application/vnd.ms-office.chartcolorstyle+xml"/>
  <Override PartName="/xl/charts/chart136.xml" ContentType="application/vnd.openxmlformats-officedocument.drawingml.chart+xml"/>
  <Override PartName="/xl/charts/style136.xml" ContentType="application/vnd.ms-office.chartstyle+xml"/>
  <Override PartName="/xl/charts/colors136.xml" ContentType="application/vnd.ms-office.chartcolorstyle+xml"/>
  <Override PartName="/xl/charts/chart137.xml" ContentType="application/vnd.openxmlformats-officedocument.drawingml.chart+xml"/>
  <Override PartName="/xl/charts/style137.xml" ContentType="application/vnd.ms-office.chartstyle+xml"/>
  <Override PartName="/xl/charts/colors137.xml" ContentType="application/vnd.ms-office.chartcolorstyle+xml"/>
  <Override PartName="/xl/charts/chart138.xml" ContentType="application/vnd.openxmlformats-officedocument.drawingml.chart+xml"/>
  <Override PartName="/xl/charts/style138.xml" ContentType="application/vnd.ms-office.chartstyle+xml"/>
  <Override PartName="/xl/charts/colors138.xml" ContentType="application/vnd.ms-office.chartcolorstyle+xml"/>
  <Override PartName="/xl/charts/chart139.xml" ContentType="application/vnd.openxmlformats-officedocument.drawingml.chart+xml"/>
  <Override PartName="/xl/charts/style139.xml" ContentType="application/vnd.ms-office.chartstyle+xml"/>
  <Override PartName="/xl/charts/colors139.xml" ContentType="application/vnd.ms-office.chartcolorstyle+xml"/>
  <Override PartName="/xl/charts/chart140.xml" ContentType="application/vnd.openxmlformats-officedocument.drawingml.chart+xml"/>
  <Override PartName="/xl/charts/style140.xml" ContentType="application/vnd.ms-office.chartstyle+xml"/>
  <Override PartName="/xl/charts/colors140.xml" ContentType="application/vnd.ms-office.chartcolorstyle+xml"/>
  <Override PartName="/xl/charts/chart141.xml" ContentType="application/vnd.openxmlformats-officedocument.drawingml.chart+xml"/>
  <Override PartName="/xl/charts/style141.xml" ContentType="application/vnd.ms-office.chartstyle+xml"/>
  <Override PartName="/xl/charts/colors141.xml" ContentType="application/vnd.ms-office.chartcolorstyle+xml"/>
  <Override PartName="/xl/charts/chart142.xml" ContentType="application/vnd.openxmlformats-officedocument.drawingml.chart+xml"/>
  <Override PartName="/xl/charts/style142.xml" ContentType="application/vnd.ms-office.chartstyle+xml"/>
  <Override PartName="/xl/charts/colors142.xml" ContentType="application/vnd.ms-office.chartcolorstyle+xml"/>
  <Override PartName="/xl/charts/chart143.xml" ContentType="application/vnd.openxmlformats-officedocument.drawingml.chart+xml"/>
  <Override PartName="/xl/charts/style143.xml" ContentType="application/vnd.ms-office.chartstyle+xml"/>
  <Override PartName="/xl/charts/colors143.xml" ContentType="application/vnd.ms-office.chartcolorstyle+xml"/>
  <Override PartName="/xl/charts/chart144.xml" ContentType="application/vnd.openxmlformats-officedocument.drawingml.chart+xml"/>
  <Override PartName="/xl/charts/style144.xml" ContentType="application/vnd.ms-office.chartstyle+xml"/>
  <Override PartName="/xl/charts/colors144.xml" ContentType="application/vnd.ms-office.chartcolorstyle+xml"/>
  <Override PartName="/xl/charts/chart145.xml" ContentType="application/vnd.openxmlformats-officedocument.drawingml.chart+xml"/>
  <Override PartName="/xl/charts/style145.xml" ContentType="application/vnd.ms-office.chartstyle+xml"/>
  <Override PartName="/xl/charts/colors145.xml" ContentType="application/vnd.ms-office.chartcolorstyle+xml"/>
  <Override PartName="/xl/charts/chart146.xml" ContentType="application/vnd.openxmlformats-officedocument.drawingml.chart+xml"/>
  <Override PartName="/xl/charts/style146.xml" ContentType="application/vnd.ms-office.chartstyle+xml"/>
  <Override PartName="/xl/charts/colors146.xml" ContentType="application/vnd.ms-office.chartcolorstyle+xml"/>
  <Override PartName="/xl/charts/chart147.xml" ContentType="application/vnd.openxmlformats-officedocument.drawingml.chart+xml"/>
  <Override PartName="/xl/charts/style147.xml" ContentType="application/vnd.ms-office.chartstyle+xml"/>
  <Override PartName="/xl/charts/colors147.xml" ContentType="application/vnd.ms-office.chartcolorstyle+xml"/>
  <Override PartName="/xl/charts/chart148.xml" ContentType="application/vnd.openxmlformats-officedocument.drawingml.chart+xml"/>
  <Override PartName="/xl/charts/style148.xml" ContentType="application/vnd.ms-office.chartstyle+xml"/>
  <Override PartName="/xl/charts/colors148.xml" ContentType="application/vnd.ms-office.chartcolorstyle+xml"/>
  <Override PartName="/xl/charts/chart149.xml" ContentType="application/vnd.openxmlformats-officedocument.drawingml.chart+xml"/>
  <Override PartName="/xl/charts/style149.xml" ContentType="application/vnd.ms-office.chartstyle+xml"/>
  <Override PartName="/xl/charts/colors149.xml" ContentType="application/vnd.ms-office.chartcolorstyle+xml"/>
  <Override PartName="/xl/charts/chart150.xml" ContentType="application/vnd.openxmlformats-officedocument.drawingml.chart+xml"/>
  <Override PartName="/xl/charts/style150.xml" ContentType="application/vnd.ms-office.chartstyle+xml"/>
  <Override PartName="/xl/charts/colors150.xml" ContentType="application/vnd.ms-office.chartcolorstyle+xml"/>
  <Override PartName="/xl/charts/chart151.xml" ContentType="application/vnd.openxmlformats-officedocument.drawingml.chart+xml"/>
  <Override PartName="/xl/charts/style151.xml" ContentType="application/vnd.ms-office.chartstyle+xml"/>
  <Override PartName="/xl/charts/colors151.xml" ContentType="application/vnd.ms-office.chartcolorstyle+xml"/>
  <Override PartName="/xl/charts/chart152.xml" ContentType="application/vnd.openxmlformats-officedocument.drawingml.chart+xml"/>
  <Override PartName="/xl/charts/style152.xml" ContentType="application/vnd.ms-office.chartstyle+xml"/>
  <Override PartName="/xl/charts/colors152.xml" ContentType="application/vnd.ms-office.chartcolorstyle+xml"/>
  <Override PartName="/xl/charts/chart153.xml" ContentType="application/vnd.openxmlformats-officedocument.drawingml.chart+xml"/>
  <Override PartName="/xl/charts/style153.xml" ContentType="application/vnd.ms-office.chartstyle+xml"/>
  <Override PartName="/xl/charts/colors153.xml" ContentType="application/vnd.ms-office.chartcolorstyle+xml"/>
  <Override PartName="/xl/charts/chart154.xml" ContentType="application/vnd.openxmlformats-officedocument.drawingml.chart+xml"/>
  <Override PartName="/xl/charts/style154.xml" ContentType="application/vnd.ms-office.chartstyle+xml"/>
  <Override PartName="/xl/charts/colors154.xml" ContentType="application/vnd.ms-office.chartcolorstyle+xml"/>
  <Override PartName="/xl/charts/chart155.xml" ContentType="application/vnd.openxmlformats-officedocument.drawingml.chart+xml"/>
  <Override PartName="/xl/charts/style155.xml" ContentType="application/vnd.ms-office.chartstyle+xml"/>
  <Override PartName="/xl/charts/colors155.xml" ContentType="application/vnd.ms-office.chartcolorstyle+xml"/>
  <Override PartName="/xl/drawings/drawing12.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11.xml" ContentType="application/vnd.openxmlformats-officedocument.spreadsheetml.comments+xml"/>
  <Override PartName="/xl/charts/chart156.xml" ContentType="application/vnd.openxmlformats-officedocument.drawingml.chart+xml"/>
  <Override PartName="/xl/charts/style156.xml" ContentType="application/vnd.ms-office.chartstyle+xml"/>
  <Override PartName="/xl/charts/colors156.xml" ContentType="application/vnd.ms-office.chartcolorstyle+xml"/>
  <Override PartName="/xl/charts/chart157.xml" ContentType="application/vnd.openxmlformats-officedocument.drawingml.chart+xml"/>
  <Override PartName="/xl/charts/style157.xml" ContentType="application/vnd.ms-office.chartstyle+xml"/>
  <Override PartName="/xl/charts/colors157.xml" ContentType="application/vnd.ms-office.chartcolorstyle+xml"/>
  <Override PartName="/xl/charts/chart158.xml" ContentType="application/vnd.openxmlformats-officedocument.drawingml.chart+xml"/>
  <Override PartName="/xl/charts/style158.xml" ContentType="application/vnd.ms-office.chartstyle+xml"/>
  <Override PartName="/xl/charts/colors158.xml" ContentType="application/vnd.ms-office.chartcolorstyle+xml"/>
  <Override PartName="/xl/charts/chart159.xml" ContentType="application/vnd.openxmlformats-officedocument.drawingml.chart+xml"/>
  <Override PartName="/xl/charts/style159.xml" ContentType="application/vnd.ms-office.chartstyle+xml"/>
  <Override PartName="/xl/charts/colors159.xml" ContentType="application/vnd.ms-office.chartcolorstyle+xml"/>
  <Override PartName="/xl/charts/chart160.xml" ContentType="application/vnd.openxmlformats-officedocument.drawingml.chart+xml"/>
  <Override PartName="/xl/charts/style160.xml" ContentType="application/vnd.ms-office.chartstyle+xml"/>
  <Override PartName="/xl/charts/colors160.xml" ContentType="application/vnd.ms-office.chartcolorstyle+xml"/>
  <Override PartName="/xl/charts/chart161.xml" ContentType="application/vnd.openxmlformats-officedocument.drawingml.chart+xml"/>
  <Override PartName="/xl/charts/style161.xml" ContentType="application/vnd.ms-office.chartstyle+xml"/>
  <Override PartName="/xl/charts/colors161.xml" ContentType="application/vnd.ms-office.chartcolorstyle+xml"/>
  <Override PartName="/xl/charts/chart162.xml" ContentType="application/vnd.openxmlformats-officedocument.drawingml.chart+xml"/>
  <Override PartName="/xl/charts/style162.xml" ContentType="application/vnd.ms-office.chartstyle+xml"/>
  <Override PartName="/xl/charts/colors162.xml" ContentType="application/vnd.ms-office.chartcolorstyle+xml"/>
  <Override PartName="/xl/charts/chart163.xml" ContentType="application/vnd.openxmlformats-officedocument.drawingml.chart+xml"/>
  <Override PartName="/xl/charts/style163.xml" ContentType="application/vnd.ms-office.chartstyle+xml"/>
  <Override PartName="/xl/charts/colors163.xml" ContentType="application/vnd.ms-office.chartcolorstyle+xml"/>
  <Override PartName="/xl/charts/chart164.xml" ContentType="application/vnd.openxmlformats-officedocument.drawingml.chart+xml"/>
  <Override PartName="/xl/charts/style164.xml" ContentType="application/vnd.ms-office.chartstyle+xml"/>
  <Override PartName="/xl/charts/colors164.xml" ContentType="application/vnd.ms-office.chartcolorstyle+xml"/>
  <Override PartName="/xl/charts/chart165.xml" ContentType="application/vnd.openxmlformats-officedocument.drawingml.chart+xml"/>
  <Override PartName="/xl/charts/style165.xml" ContentType="application/vnd.ms-office.chartstyle+xml"/>
  <Override PartName="/xl/charts/colors165.xml" ContentType="application/vnd.ms-office.chartcolorstyle+xml"/>
  <Override PartName="/xl/charts/chart166.xml" ContentType="application/vnd.openxmlformats-officedocument.drawingml.chart+xml"/>
  <Override PartName="/xl/charts/style166.xml" ContentType="application/vnd.ms-office.chartstyle+xml"/>
  <Override PartName="/xl/charts/colors166.xml" ContentType="application/vnd.ms-office.chartcolorstyle+xml"/>
  <Override PartName="/xl/charts/chart167.xml" ContentType="application/vnd.openxmlformats-officedocument.drawingml.chart+xml"/>
  <Override PartName="/xl/charts/style167.xml" ContentType="application/vnd.ms-office.chartstyle+xml"/>
  <Override PartName="/xl/charts/colors167.xml" ContentType="application/vnd.ms-office.chartcolorstyle+xml"/>
  <Override PartName="/xl/charts/chart168.xml" ContentType="application/vnd.openxmlformats-officedocument.drawingml.chart+xml"/>
  <Override PartName="/xl/charts/style168.xml" ContentType="application/vnd.ms-office.chartstyle+xml"/>
  <Override PartName="/xl/charts/colors168.xml" ContentType="application/vnd.ms-office.chartcolorstyle+xml"/>
  <Override PartName="/xl/charts/chart169.xml" ContentType="application/vnd.openxmlformats-officedocument.drawingml.chart+xml"/>
  <Override PartName="/xl/charts/style169.xml" ContentType="application/vnd.ms-office.chartstyle+xml"/>
  <Override PartName="/xl/charts/colors169.xml" ContentType="application/vnd.ms-office.chartcolorstyle+xml"/>
  <Override PartName="/xl/charts/chart170.xml" ContentType="application/vnd.openxmlformats-officedocument.drawingml.chart+xml"/>
  <Override PartName="/xl/charts/style170.xml" ContentType="application/vnd.ms-office.chartstyle+xml"/>
  <Override PartName="/xl/charts/colors170.xml" ContentType="application/vnd.ms-office.chartcolorstyle+xml"/>
  <Override PartName="/xl/charts/chart171.xml" ContentType="application/vnd.openxmlformats-officedocument.drawingml.chart+xml"/>
  <Override PartName="/xl/charts/style171.xml" ContentType="application/vnd.ms-office.chartstyle+xml"/>
  <Override PartName="/xl/charts/colors171.xml" ContentType="application/vnd.ms-office.chartcolorstyle+xml"/>
  <Override PartName="/xl/drawings/drawing13.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12.xml" ContentType="application/vnd.openxmlformats-officedocument.spreadsheetml.comments+xml"/>
  <Override PartName="/xl/charts/chart172.xml" ContentType="application/vnd.openxmlformats-officedocument.drawingml.chart+xml"/>
  <Override PartName="/xl/charts/style172.xml" ContentType="application/vnd.ms-office.chartstyle+xml"/>
  <Override PartName="/xl/charts/colors172.xml" ContentType="application/vnd.ms-office.chartcolorstyle+xml"/>
  <Override PartName="/xl/drawings/drawing1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omments13.xml" ContentType="application/vnd.openxmlformats-officedocument.spreadsheetml.comments+xml"/>
  <Override PartName="/xl/charts/chart173.xml" ContentType="application/vnd.openxmlformats-officedocument.drawingml.chart+xml"/>
  <Override PartName="/xl/charts/style173.xml" ContentType="application/vnd.ms-office.chartstyle+xml"/>
  <Override PartName="/xl/charts/colors173.xml" ContentType="application/vnd.ms-office.chartcolorstyle+xml"/>
  <Override PartName="/xl/charts/chart174.xml" ContentType="application/vnd.openxmlformats-officedocument.drawingml.chart+xml"/>
  <Override PartName="/xl/charts/style174.xml" ContentType="application/vnd.ms-office.chartstyle+xml"/>
  <Override PartName="/xl/charts/colors174.xml" ContentType="application/vnd.ms-office.chartcolorstyle+xml"/>
  <Override PartName="/xl/charts/chart175.xml" ContentType="application/vnd.openxmlformats-officedocument.drawingml.chart+xml"/>
  <Override PartName="/xl/charts/style175.xml" ContentType="application/vnd.ms-office.chartstyle+xml"/>
  <Override PartName="/xl/charts/colors175.xml" ContentType="application/vnd.ms-office.chartcolorstyle+xml"/>
  <Override PartName="/xl/charts/chart176.xml" ContentType="application/vnd.openxmlformats-officedocument.drawingml.chart+xml"/>
  <Override PartName="/xl/charts/style176.xml" ContentType="application/vnd.ms-office.chartstyle+xml"/>
  <Override PartName="/xl/charts/colors176.xml" ContentType="application/vnd.ms-office.chartcolorstyle+xml"/>
  <Override PartName="/xl/charts/chart177.xml" ContentType="application/vnd.openxmlformats-officedocument.drawingml.chart+xml"/>
  <Override PartName="/xl/charts/style177.xml" ContentType="application/vnd.ms-office.chartstyle+xml"/>
  <Override PartName="/xl/charts/colors177.xml" ContentType="application/vnd.ms-office.chartcolorstyle+xml"/>
  <Override PartName="/xl/charts/chart178.xml" ContentType="application/vnd.openxmlformats-officedocument.drawingml.chart+xml"/>
  <Override PartName="/xl/charts/style178.xml" ContentType="application/vnd.ms-office.chartstyle+xml"/>
  <Override PartName="/xl/charts/colors178.xml" ContentType="application/vnd.ms-office.chartcolorstyle+xml"/>
  <Override PartName="/xl/charts/chart179.xml" ContentType="application/vnd.openxmlformats-officedocument.drawingml.chart+xml"/>
  <Override PartName="/xl/charts/style179.xml" ContentType="application/vnd.ms-office.chartstyle+xml"/>
  <Override PartName="/xl/charts/colors179.xml" ContentType="application/vnd.ms-office.chartcolorstyle+xml"/>
  <Override PartName="/xl/charts/chart180.xml" ContentType="application/vnd.openxmlformats-officedocument.drawingml.chart+xml"/>
  <Override PartName="/xl/charts/style180.xml" ContentType="application/vnd.ms-office.chartstyle+xml"/>
  <Override PartName="/xl/charts/colors180.xml" ContentType="application/vnd.ms-office.chartcolorstyle+xml"/>
  <Override PartName="/xl/charts/chart181.xml" ContentType="application/vnd.openxmlformats-officedocument.drawingml.chart+xml"/>
  <Override PartName="/xl/charts/style181.xml" ContentType="application/vnd.ms-office.chartstyle+xml"/>
  <Override PartName="/xl/charts/colors181.xml" ContentType="application/vnd.ms-office.chartcolorstyle+xml"/>
  <Override PartName="/xl/charts/chart182.xml" ContentType="application/vnd.openxmlformats-officedocument.drawingml.chart+xml"/>
  <Override PartName="/xl/charts/style182.xml" ContentType="application/vnd.ms-office.chartstyle+xml"/>
  <Override PartName="/xl/charts/colors182.xml" ContentType="application/vnd.ms-office.chartcolorstyle+xml"/>
  <Override PartName="/xl/charts/chart183.xml" ContentType="application/vnd.openxmlformats-officedocument.drawingml.chart+xml"/>
  <Override PartName="/xl/charts/style183.xml" ContentType="application/vnd.ms-office.chartstyle+xml"/>
  <Override PartName="/xl/charts/colors183.xml" ContentType="application/vnd.ms-office.chartcolorstyle+xml"/>
  <Override PartName="/xl/charts/chart184.xml" ContentType="application/vnd.openxmlformats-officedocument.drawingml.chart+xml"/>
  <Override PartName="/xl/charts/style184.xml" ContentType="application/vnd.ms-office.chartstyle+xml"/>
  <Override PartName="/xl/charts/colors184.xml" ContentType="application/vnd.ms-office.chartcolorstyle+xml"/>
  <Override PartName="/xl/charts/chart185.xml" ContentType="application/vnd.openxmlformats-officedocument.drawingml.chart+xml"/>
  <Override PartName="/xl/charts/style185.xml" ContentType="application/vnd.ms-office.chartstyle+xml"/>
  <Override PartName="/xl/charts/colors185.xml" ContentType="application/vnd.ms-office.chartcolorstyle+xml"/>
  <Override PartName="/xl/charts/chart186.xml" ContentType="application/vnd.openxmlformats-officedocument.drawingml.chart+xml"/>
  <Override PartName="/xl/charts/style186.xml" ContentType="application/vnd.ms-office.chartstyle+xml"/>
  <Override PartName="/xl/charts/colors186.xml" ContentType="application/vnd.ms-office.chartcolorstyle+xml"/>
  <Override PartName="/xl/charts/chart187.xml" ContentType="application/vnd.openxmlformats-officedocument.drawingml.chart+xml"/>
  <Override PartName="/xl/charts/style187.xml" ContentType="application/vnd.ms-office.chartstyle+xml"/>
  <Override PartName="/xl/charts/colors187.xml" ContentType="application/vnd.ms-office.chartcolorstyle+xml"/>
  <Override PartName="/xl/charts/chart188.xml" ContentType="application/vnd.openxmlformats-officedocument.drawingml.chart+xml"/>
  <Override PartName="/xl/charts/style188.xml" ContentType="application/vnd.ms-office.chartstyle+xml"/>
  <Override PartName="/xl/charts/colors188.xml" ContentType="application/vnd.ms-office.chartcolorstyle+xml"/>
  <Override PartName="/xl/drawings/drawing15.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4.xml" ContentType="application/vnd.openxmlformats-officedocument.spreadsheetml.comments+xml"/>
  <Override PartName="/xl/charts/chart189.xml" ContentType="application/vnd.openxmlformats-officedocument.drawingml.chart+xml"/>
  <Override PartName="/xl/charts/style189.xml" ContentType="application/vnd.ms-office.chartstyle+xml"/>
  <Override PartName="/xl/charts/colors189.xml" ContentType="application/vnd.ms-office.chartcolorstyle+xml"/>
  <Override PartName="/xl/charts/chart190.xml" ContentType="application/vnd.openxmlformats-officedocument.drawingml.chart+xml"/>
  <Override PartName="/xl/charts/style190.xml" ContentType="application/vnd.ms-office.chartstyle+xml"/>
  <Override PartName="/xl/charts/colors190.xml" ContentType="application/vnd.ms-office.chartcolorstyle+xml"/>
  <Override PartName="/xl/charts/chart191.xml" ContentType="application/vnd.openxmlformats-officedocument.drawingml.chart+xml"/>
  <Override PartName="/xl/charts/style191.xml" ContentType="application/vnd.ms-office.chartstyle+xml"/>
  <Override PartName="/xl/charts/colors191.xml" ContentType="application/vnd.ms-office.chartcolorstyle+xml"/>
  <Override PartName="/xl/charts/chart192.xml" ContentType="application/vnd.openxmlformats-officedocument.drawingml.chart+xml"/>
  <Override PartName="/xl/charts/style192.xml" ContentType="application/vnd.ms-office.chartstyle+xml"/>
  <Override PartName="/xl/charts/colors192.xml" ContentType="application/vnd.ms-office.chartcolorstyle+xml"/>
  <Override PartName="/xl/charts/chart193.xml" ContentType="application/vnd.openxmlformats-officedocument.drawingml.chart+xml"/>
  <Override PartName="/xl/charts/style193.xml" ContentType="application/vnd.ms-office.chartstyle+xml"/>
  <Override PartName="/xl/charts/colors193.xml" ContentType="application/vnd.ms-office.chartcolorstyle+xml"/>
  <Override PartName="/xl/charts/chart194.xml" ContentType="application/vnd.openxmlformats-officedocument.drawingml.chart+xml"/>
  <Override PartName="/xl/charts/style194.xml" ContentType="application/vnd.ms-office.chartstyle+xml"/>
  <Override PartName="/xl/charts/colors194.xml" ContentType="application/vnd.ms-office.chartcolorstyle+xml"/>
  <Override PartName="/xl/charts/chart195.xml" ContentType="application/vnd.openxmlformats-officedocument.drawingml.chart+xml"/>
  <Override PartName="/xl/charts/style195.xml" ContentType="application/vnd.ms-office.chartstyle+xml"/>
  <Override PartName="/xl/charts/colors195.xml" ContentType="application/vnd.ms-office.chartcolorstyle+xml"/>
  <Override PartName="/xl/charts/chart196.xml" ContentType="application/vnd.openxmlformats-officedocument.drawingml.chart+xml"/>
  <Override PartName="/xl/charts/style196.xml" ContentType="application/vnd.ms-office.chartstyle+xml"/>
  <Override PartName="/xl/charts/colors196.xml" ContentType="application/vnd.ms-office.chartcolorstyle+xml"/>
  <Override PartName="/xl/charts/chart197.xml" ContentType="application/vnd.openxmlformats-officedocument.drawingml.chart+xml"/>
  <Override PartName="/xl/charts/style197.xml" ContentType="application/vnd.ms-office.chartstyle+xml"/>
  <Override PartName="/xl/charts/colors197.xml" ContentType="application/vnd.ms-office.chartcolorstyle+xml"/>
  <Override PartName="/xl/charts/chart198.xml" ContentType="application/vnd.openxmlformats-officedocument.drawingml.chart+xml"/>
  <Override PartName="/xl/charts/style198.xml" ContentType="application/vnd.ms-office.chartstyle+xml"/>
  <Override PartName="/xl/charts/colors198.xml" ContentType="application/vnd.ms-office.chartcolorstyle+xml"/>
  <Override PartName="/xl/charts/chart199.xml" ContentType="application/vnd.openxmlformats-officedocument.drawingml.chart+xml"/>
  <Override PartName="/xl/charts/style199.xml" ContentType="application/vnd.ms-office.chartstyle+xml"/>
  <Override PartName="/xl/charts/colors199.xml" ContentType="application/vnd.ms-office.chartcolorstyle+xml"/>
  <Override PartName="/xl/charts/chart200.xml" ContentType="application/vnd.openxmlformats-officedocument.drawingml.chart+xml"/>
  <Override PartName="/xl/charts/style200.xml" ContentType="application/vnd.ms-office.chartstyle+xml"/>
  <Override PartName="/xl/charts/colors200.xml" ContentType="application/vnd.ms-office.chartcolorstyle+xml"/>
  <Override PartName="/xl/charts/chart201.xml" ContentType="application/vnd.openxmlformats-officedocument.drawingml.chart+xml"/>
  <Override PartName="/xl/charts/style201.xml" ContentType="application/vnd.ms-office.chartstyle+xml"/>
  <Override PartName="/xl/charts/colors201.xml" ContentType="application/vnd.ms-office.chartcolorstyle+xml"/>
  <Override PartName="/xl/charts/chart202.xml" ContentType="application/vnd.openxmlformats-officedocument.drawingml.chart+xml"/>
  <Override PartName="/xl/charts/style202.xml" ContentType="application/vnd.ms-office.chartstyle+xml"/>
  <Override PartName="/xl/charts/colors202.xml" ContentType="application/vnd.ms-office.chartcolorstyle+xml"/>
  <Override PartName="/xl/charts/chart203.xml" ContentType="application/vnd.openxmlformats-officedocument.drawingml.chart+xml"/>
  <Override PartName="/xl/charts/style203.xml" ContentType="application/vnd.ms-office.chartstyle+xml"/>
  <Override PartName="/xl/charts/colors203.xml" ContentType="application/vnd.ms-office.chartcolorstyle+xml"/>
  <Override PartName="/xl/charts/chart204.xml" ContentType="application/vnd.openxmlformats-officedocument.drawingml.chart+xml"/>
  <Override PartName="/xl/charts/style204.xml" ContentType="application/vnd.ms-office.chartstyle+xml"/>
  <Override PartName="/xl/charts/colors204.xml" ContentType="application/vnd.ms-office.chartcolorstyle+xml"/>
  <Override PartName="/xl/drawings/drawing16.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omments15.xml" ContentType="application/vnd.openxmlformats-officedocument.spreadsheetml.comments+xml"/>
  <Override PartName="/xl/charts/chart205.xml" ContentType="application/vnd.openxmlformats-officedocument.drawingml.chart+xml"/>
  <Override PartName="/xl/charts/style205.xml" ContentType="application/vnd.ms-office.chartstyle+xml"/>
  <Override PartName="/xl/charts/colors205.xml" ContentType="application/vnd.ms-office.chartcolorstyle+xml"/>
  <Override PartName="/xl/charts/chart206.xml" ContentType="application/vnd.openxmlformats-officedocument.drawingml.chart+xml"/>
  <Override PartName="/xl/charts/style206.xml" ContentType="application/vnd.ms-office.chartstyle+xml"/>
  <Override PartName="/xl/charts/colors206.xml" ContentType="application/vnd.ms-office.chartcolorstyle+xml"/>
  <Override PartName="/xl/charts/chart207.xml" ContentType="application/vnd.openxmlformats-officedocument.drawingml.chart+xml"/>
  <Override PartName="/xl/charts/style207.xml" ContentType="application/vnd.ms-office.chartstyle+xml"/>
  <Override PartName="/xl/charts/colors207.xml" ContentType="application/vnd.ms-office.chartcolorstyle+xml"/>
  <Override PartName="/xl/charts/chart208.xml" ContentType="application/vnd.openxmlformats-officedocument.drawingml.chart+xml"/>
  <Override PartName="/xl/charts/style208.xml" ContentType="application/vnd.ms-office.chartstyle+xml"/>
  <Override PartName="/xl/charts/colors208.xml" ContentType="application/vnd.ms-office.chartcolorstyle+xml"/>
  <Override PartName="/xl/charts/chart209.xml" ContentType="application/vnd.openxmlformats-officedocument.drawingml.chart+xml"/>
  <Override PartName="/xl/charts/style209.xml" ContentType="application/vnd.ms-office.chartstyle+xml"/>
  <Override PartName="/xl/charts/colors209.xml" ContentType="application/vnd.ms-office.chartcolorstyle+xml"/>
  <Override PartName="/xl/charts/chart210.xml" ContentType="application/vnd.openxmlformats-officedocument.drawingml.chart+xml"/>
  <Override PartName="/xl/charts/style210.xml" ContentType="application/vnd.ms-office.chartstyle+xml"/>
  <Override PartName="/xl/charts/colors210.xml" ContentType="application/vnd.ms-office.chartcolorstyle+xml"/>
  <Override PartName="/xl/charts/chart211.xml" ContentType="application/vnd.openxmlformats-officedocument.drawingml.chart+xml"/>
  <Override PartName="/xl/charts/style211.xml" ContentType="application/vnd.ms-office.chartstyle+xml"/>
  <Override PartName="/xl/charts/colors211.xml" ContentType="application/vnd.ms-office.chartcolorstyle+xml"/>
  <Override PartName="/xl/charts/chart212.xml" ContentType="application/vnd.openxmlformats-officedocument.drawingml.chart+xml"/>
  <Override PartName="/xl/charts/style212.xml" ContentType="application/vnd.ms-office.chartstyle+xml"/>
  <Override PartName="/xl/charts/colors212.xml" ContentType="application/vnd.ms-office.chartcolorstyle+xml"/>
  <Override PartName="/xl/charts/chart213.xml" ContentType="application/vnd.openxmlformats-officedocument.drawingml.chart+xml"/>
  <Override PartName="/xl/charts/style213.xml" ContentType="application/vnd.ms-office.chartstyle+xml"/>
  <Override PartName="/xl/charts/colors213.xml" ContentType="application/vnd.ms-office.chartcolorstyle+xml"/>
  <Override PartName="/xl/charts/chart214.xml" ContentType="application/vnd.openxmlformats-officedocument.drawingml.chart+xml"/>
  <Override PartName="/xl/charts/style214.xml" ContentType="application/vnd.ms-office.chartstyle+xml"/>
  <Override PartName="/xl/charts/colors214.xml" ContentType="application/vnd.ms-office.chartcolorstyle+xml"/>
  <Override PartName="/xl/charts/chart215.xml" ContentType="application/vnd.openxmlformats-officedocument.drawingml.chart+xml"/>
  <Override PartName="/xl/charts/style215.xml" ContentType="application/vnd.ms-office.chartstyle+xml"/>
  <Override PartName="/xl/charts/colors2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Dave\Documents\GitHub\SFSASM\background\"/>
    </mc:Choice>
  </mc:AlternateContent>
  <bookViews>
    <workbookView xWindow="0" yWindow="0" windowWidth="11970" windowHeight="3360" tabRatio="694" activeTab="6"/>
  </bookViews>
  <sheets>
    <sheet name="theory" sheetId="61" r:id="rId1"/>
    <sheet name="issues" sheetId="62" r:id="rId2"/>
    <sheet name="test" sheetId="77" r:id="rId3"/>
    <sheet name="post_test" sheetId="76" r:id="rId4"/>
    <sheet name="B_post_W" sheetId="74" r:id="rId5"/>
    <sheet name="GUC_E4.3" sheetId="78" r:id="rId6"/>
    <sheet name="H_E4.14" sheetId="63" r:id="rId7"/>
    <sheet name="H_E4.15" sheetId="64" r:id="rId8"/>
    <sheet name="H_E11.2" sheetId="65" r:id="rId9"/>
    <sheet name="H_16.1" sheetId="66" r:id="rId10"/>
    <sheet name="H_16.2" sheetId="67" r:id="rId11"/>
    <sheet name="K_E6.7" sheetId="68" r:id="rId12"/>
    <sheet name="K_E7.1" sheetId="69" r:id="rId13"/>
    <sheet name="K_E7.2m" sheetId="70" r:id="rId14"/>
    <sheet name="K_E7.2i" sheetId="72" r:id="rId15"/>
    <sheet name="K_E7.3" sheetId="73" r:id="rId16"/>
    <sheet name="K_E7.4" sheetId="71" r:id="rId17"/>
  </sheets>
  <functionGroups builtInGroupCount="18"/>
  <definedNames>
    <definedName name="CONSTRAINTS" localSheetId="4">B_post_W!$E$5:$G$16</definedName>
    <definedName name="CONSTRAINTS" localSheetId="5">GUC_E4.3!$E$5:$G$8</definedName>
    <definedName name="CONSTRAINTS" localSheetId="9">'H_16.1'!$E$5:$G$8</definedName>
    <definedName name="CONSTRAINTS" localSheetId="10">'H_16.2'!$E$5:$G$8</definedName>
    <definedName name="CONSTRAINTS" localSheetId="8">'H_E11.2'!$E$5:$G$8</definedName>
    <definedName name="CONSTRAINTS" localSheetId="6">'H_E4.14'!$E$5:$G$8</definedName>
    <definedName name="CONSTRAINTS" localSheetId="7">'H_E4.15'!$E$5:$G$8</definedName>
    <definedName name="CONSTRAINTS" localSheetId="11">'K_E6.7'!$E$5:$G$10</definedName>
    <definedName name="CONSTRAINTS" localSheetId="12">'K_E7.1'!$E$5:$G$9</definedName>
    <definedName name="CONSTRAINTS" localSheetId="14">'K_E7.2i'!$E$5:$G$9</definedName>
    <definedName name="CONSTRAINTS" localSheetId="13">'K_E7.2m'!$E$5:$G$9</definedName>
    <definedName name="CONSTRAINTS" localSheetId="15">'K_E7.3'!$E$5:$G$9</definedName>
    <definedName name="CONSTRAINTS" localSheetId="16">'K_E7.4'!$E$5:$G$8</definedName>
    <definedName name="CONSTRAINTS" localSheetId="3">post_test!$E$5:$G$16</definedName>
    <definedName name="CONSTRAINTS" localSheetId="2">test!$E$5:$G$8</definedName>
    <definedName name="CONSTRAINTSr_Z" localSheetId="4">B_post_W!$G$5:$G$16</definedName>
    <definedName name="CONSTRAINTSr_Z" localSheetId="5">GUC_E4.3!$G$5:$G$8</definedName>
    <definedName name="CONSTRAINTSr_Z" localSheetId="9">'H_16.1'!$G$5:$G$8</definedName>
    <definedName name="CONSTRAINTSr_Z" localSheetId="10">'H_16.2'!$G$5:$G$8</definedName>
    <definedName name="CONSTRAINTSr_Z" localSheetId="8">'H_E11.2'!$G$5:$G$8</definedName>
    <definedName name="CONSTRAINTSr_Z" localSheetId="6">'H_E4.14'!$G$5:$G$8</definedName>
    <definedName name="CONSTRAINTSr_Z" localSheetId="7">'H_E4.15'!$G$5:$G$8</definedName>
    <definedName name="CONSTRAINTSr_Z" localSheetId="11">'K_E6.7'!$G$5:$G$10</definedName>
    <definedName name="CONSTRAINTSr_Z" localSheetId="12">'K_E7.1'!$G$5:$G$9</definedName>
    <definedName name="CONSTRAINTSr_Z" localSheetId="14">'K_E7.2i'!$G$5:$G$9</definedName>
    <definedName name="CONSTRAINTSr_Z" localSheetId="13">'K_E7.2m'!$G$5:$G$9</definedName>
    <definedName name="CONSTRAINTSr_Z" localSheetId="15">'K_E7.3'!$G$5:$G$9</definedName>
    <definedName name="CONSTRAINTSr_Z" localSheetId="16">'K_E7.4'!$G$5:$G$8</definedName>
    <definedName name="CONSTRAINTSr_Z" localSheetId="3">post_test!$G$5:$G$16</definedName>
    <definedName name="CONSTRAINTSr_Z" localSheetId="2">test!$G$5:$G$8</definedName>
    <definedName name="CONSTRAINTSu_X" localSheetId="4">B_post_W!$E$5:$E$16</definedName>
    <definedName name="CONSTRAINTSu_X" localSheetId="5">GUC_E4.3!$E$5:$E$8</definedName>
    <definedName name="CONSTRAINTSu_X" localSheetId="9">'H_16.1'!$E$5:$E$8</definedName>
    <definedName name="CONSTRAINTSu_X" localSheetId="10">'H_16.2'!$E$5:$E$8</definedName>
    <definedName name="CONSTRAINTSu_X" localSheetId="8">'H_E11.2'!$E$5:$E$8</definedName>
    <definedName name="CONSTRAINTSu_X" localSheetId="6">'H_E4.14'!$E$5:$E$8</definedName>
    <definedName name="CONSTRAINTSu_X" localSheetId="7">'H_E4.15'!$E$5:$E$8</definedName>
    <definedName name="CONSTRAINTSu_X" localSheetId="11">'K_E6.7'!$E$5:$E$10</definedName>
    <definedName name="CONSTRAINTSu_X" localSheetId="12">'K_E7.1'!$E$5:$E$9</definedName>
    <definedName name="CONSTRAINTSu_X" localSheetId="14">'K_E7.2i'!$E$5:$E$9</definedName>
    <definedName name="CONSTRAINTSu_X" localSheetId="13">'K_E7.2m'!$E$5:$E$9</definedName>
    <definedName name="CONSTRAINTSu_X" localSheetId="15">'K_E7.3'!$E$5:$E$9</definedName>
    <definedName name="CONSTRAINTSu_X" localSheetId="16">'K_E7.4'!$E$5:$E$8</definedName>
    <definedName name="CONSTRAINTSu_X" localSheetId="3">post_test!$E$5:$E$16</definedName>
    <definedName name="CONSTRAINTSu_X" localSheetId="2">test!$E$5:$E$8</definedName>
    <definedName name="CONSTRAINTSu_Y" localSheetId="4">B_post_W!$F$5:$F$16</definedName>
    <definedName name="CONSTRAINTSu_Y" localSheetId="5">GUC_E4.3!$F$5:$F$8</definedName>
    <definedName name="CONSTRAINTSu_Y" localSheetId="9">'H_16.1'!$F$5:$F$8</definedName>
    <definedName name="CONSTRAINTSu_Y" localSheetId="10">'H_16.2'!$F$5:$F$8</definedName>
    <definedName name="CONSTRAINTSu_Y" localSheetId="8">'H_E11.2'!$F$5:$F$8</definedName>
    <definedName name="CONSTRAINTSu_Y" localSheetId="6">'H_E4.14'!$F$5:$F$8</definedName>
    <definedName name="CONSTRAINTSu_Y" localSheetId="7">'H_E4.15'!$F$5:$F$8</definedName>
    <definedName name="CONSTRAINTSu_Y" localSheetId="11">'K_E6.7'!$F$5:$F$10</definedName>
    <definedName name="CONSTRAINTSu_Y" localSheetId="12">'K_E7.1'!$F$5:$F$9</definedName>
    <definedName name="CONSTRAINTSu_Y" localSheetId="14">'K_E7.2i'!$F$5:$F$9</definedName>
    <definedName name="CONSTRAINTSu_Y" localSheetId="13">'K_E7.2m'!$F$5:$F$9</definedName>
    <definedName name="CONSTRAINTSu_Y" localSheetId="15">'K_E7.3'!$F$5:$F$9</definedName>
    <definedName name="CONSTRAINTSu_Y" localSheetId="16">'K_E7.4'!$F$5:$F$8</definedName>
    <definedName name="CONSTRAINTSu_Y" localSheetId="3">post_test!$F$5:$F$16</definedName>
    <definedName name="CONSTRAINTSu_Y" localSheetId="2">test!$F$5:$F$8</definedName>
    <definedName name="COORD" localSheetId="4">B_post_W!$C$5:$D$16</definedName>
    <definedName name="COORD" localSheetId="5">GUC_E4.3!$C$5:$D$8</definedName>
    <definedName name="COORD" localSheetId="9">'H_16.1'!$C$5:$D$8</definedName>
    <definedName name="COORD" localSheetId="10">'H_16.2'!$C$5:$D$8</definedName>
    <definedName name="COORD" localSheetId="8">'H_E11.2'!$C$5:$D$8</definedName>
    <definedName name="COORD" localSheetId="6">'H_E4.14'!$C$5:$D$8</definedName>
    <definedName name="COORD" localSheetId="7">'H_E4.15'!$C$5:$D$8</definedName>
    <definedName name="COORD" localSheetId="11">'K_E6.7'!$C$5:$D$10</definedName>
    <definedName name="COORD" localSheetId="12">'K_E7.1'!$C$5:$D$9</definedName>
    <definedName name="COORD" localSheetId="14">'K_E7.2i'!$C$5:$D$9</definedName>
    <definedName name="COORD" localSheetId="13">'K_E7.2m'!$C$5:$D$9</definedName>
    <definedName name="COORD" localSheetId="15">'K_E7.3'!$C$5:$D$9</definedName>
    <definedName name="COORD" localSheetId="16">'K_E7.4'!$C$5:$D$8</definedName>
    <definedName name="COORD" localSheetId="3">post_test!$C$5:$D$16</definedName>
    <definedName name="COORD" localSheetId="2">test!$C$5:$D$8</definedName>
    <definedName name="COORD_X" localSheetId="4">B_post_W!$C$5:$C$16</definedName>
    <definedName name="COORD_X" localSheetId="5">GUC_E4.3!$C$5:$C$8</definedName>
    <definedName name="COORD_X" localSheetId="9">'H_16.1'!$C$5:$C$8</definedName>
    <definedName name="COORD_X" localSheetId="10">'H_16.2'!$C$5:$C$8</definedName>
    <definedName name="COORD_X" localSheetId="8">'H_E11.2'!$C$5:$C$8</definedName>
    <definedName name="COORD_X" localSheetId="6">'H_E4.14'!$C$5:$C$8</definedName>
    <definedName name="COORD_X" localSheetId="7">'H_E4.15'!$C$5:$C$8</definedName>
    <definedName name="COORD_X" localSheetId="11">'K_E6.7'!$C$5:$C$10</definedName>
    <definedName name="COORD_X" localSheetId="12">'K_E7.1'!$C$5:$C$9</definedName>
    <definedName name="COORD_X" localSheetId="14">'K_E7.2i'!$C$5:$C$9</definedName>
    <definedName name="COORD_X" localSheetId="13">'K_E7.2m'!$C$5:$C$9</definedName>
    <definedName name="COORD_X" localSheetId="15">'K_E7.3'!$C$5:$C$9</definedName>
    <definedName name="COORD_X" localSheetId="16">'K_E7.4'!$C$5:$C$8</definedName>
    <definedName name="COORD_X" localSheetId="3">post_test!$C$5:$C$16</definedName>
    <definedName name="COORD_X" localSheetId="2">test!$C$5:$C$8</definedName>
    <definedName name="COORD_X">#REF!</definedName>
    <definedName name="COORD_Y" localSheetId="4">B_post_W!$D$5:$D$16</definedName>
    <definedName name="COORD_Y" localSheetId="5">GUC_E4.3!$D$5:$D$8</definedName>
    <definedName name="COORD_Y" localSheetId="9">'H_16.1'!$D$5:$D$8</definedName>
    <definedName name="COORD_Y" localSheetId="10">'H_16.2'!$D$5:$D$8</definedName>
    <definedName name="COORD_Y" localSheetId="8">'H_E11.2'!$D$5:$D$8</definedName>
    <definedName name="COORD_Y" localSheetId="6">'H_E4.14'!$D$5:$D$8</definedName>
    <definedName name="COORD_Y" localSheetId="7">'H_E4.15'!$D$5:$D$8</definedName>
    <definedName name="COORD_Y" localSheetId="11">'K_E6.7'!$D$5:$D$10</definedName>
    <definedName name="COORD_Y" localSheetId="12">'K_E7.1'!$D$5:$D$9</definedName>
    <definedName name="COORD_Y" localSheetId="14">'K_E7.2i'!$D$5:$D$9</definedName>
    <definedName name="COORD_Y" localSheetId="13">'K_E7.2m'!$D$5:$D$9</definedName>
    <definedName name="COORD_Y" localSheetId="15">'K_E7.3'!$D$5:$D$9</definedName>
    <definedName name="COORD_Y" localSheetId="16">'K_E7.4'!$D$5:$D$8</definedName>
    <definedName name="COORD_Y" localSheetId="3">post_test!$D$5:$D$16</definedName>
    <definedName name="COORD_Y" localSheetId="2">test!$D$5:$D$8</definedName>
    <definedName name="COORD_Y">#REF!</definedName>
    <definedName name="d" localSheetId="4">B_post_W!$E$52:$E$381</definedName>
    <definedName name="d" localSheetId="5">GUC_E4.3!$E$28:$E$45</definedName>
    <definedName name="d" localSheetId="9">'H_16.1'!$E$28:$E$45</definedName>
    <definedName name="d" localSheetId="10">'H_16.2'!$E$28:$E$45</definedName>
    <definedName name="d" localSheetId="8">'H_E11.2'!$E$29:$E$46</definedName>
    <definedName name="d" localSheetId="6">'H_E4.14'!$E$29:$E$46</definedName>
    <definedName name="d" localSheetId="7">'H_E4.15'!$E$28:$E$45</definedName>
    <definedName name="d" localSheetId="11">'K_E6.7'!$E$34:$E$108</definedName>
    <definedName name="d" localSheetId="12">'K_E7.1'!$E$31:$E$66</definedName>
    <definedName name="d" localSheetId="14">'K_E7.2i'!$E$30:$E$65</definedName>
    <definedName name="d" localSheetId="13">'K_E7.2m'!$E$30:$E$65</definedName>
    <definedName name="d" localSheetId="15">'K_E7.3'!$E$33:$E$68</definedName>
    <definedName name="d" localSheetId="16">'K_E7.4'!$E$30:$E$47</definedName>
    <definedName name="d" localSheetId="3">post_test!$E$52:$E$381</definedName>
    <definedName name="d" localSheetId="2">test!$E$29:$E$46</definedName>
    <definedName name="D_thetaZ" localSheetId="4">B_post_W!$P$5:$P$16</definedName>
    <definedName name="D_thetaZ" localSheetId="5">GUC_E4.3!$P$5:$P$8</definedName>
    <definedName name="D_thetaZ" localSheetId="9">'H_16.1'!$P$5:$P$8</definedName>
    <definedName name="D_thetaZ" localSheetId="10">'H_16.2'!$P$5:$P$8</definedName>
    <definedName name="D_thetaZ" localSheetId="8">'H_E11.2'!$P$5:$P$8</definedName>
    <definedName name="D_thetaZ" localSheetId="6">'H_E4.14'!$P$5:$P$8</definedName>
    <definedName name="D_thetaZ" localSheetId="7">'H_E4.15'!$P$5:$P$8</definedName>
    <definedName name="D_thetaZ" localSheetId="11">'K_E6.7'!$P$5:$P$10</definedName>
    <definedName name="D_thetaZ" localSheetId="12">'K_E7.1'!$P$5:$P$9</definedName>
    <definedName name="D_thetaZ" localSheetId="14">'K_E7.2i'!$P$5:$P$9</definedName>
    <definedName name="D_thetaZ" localSheetId="13">'K_E7.2m'!$P$5:$P$9</definedName>
    <definedName name="D_thetaZ" localSheetId="15">'K_E7.3'!$P$5:$P$9</definedName>
    <definedName name="D_thetaZ" localSheetId="16">'K_E7.4'!$P$5:$P$8</definedName>
    <definedName name="D_thetaZ" localSheetId="3">post_test!$P$5:$P$16</definedName>
    <definedName name="D_thetaZ" localSheetId="2">test!$P$5:$P$8</definedName>
    <definedName name="D_X" localSheetId="4">B_post_W!$N$5:$N$16</definedName>
    <definedName name="D_X" localSheetId="5">GUC_E4.3!$N$5:$N$8</definedName>
    <definedName name="D_X" localSheetId="9">'H_16.1'!$N$5:$N$8</definedName>
    <definedName name="D_X" localSheetId="10">'H_16.2'!$N$5:$N$8</definedName>
    <definedName name="D_X" localSheetId="8">'H_E11.2'!$N$5:$N$8</definedName>
    <definedName name="D_X" localSheetId="6">'H_E4.14'!$N$5:$N$8</definedName>
    <definedName name="D_X" localSheetId="7">'H_E4.15'!$N$5:$N$8</definedName>
    <definedName name="D_X" localSheetId="11">'K_E6.7'!$N$5:$N$10</definedName>
    <definedName name="D_X" localSheetId="12">'K_E7.1'!$N$5:$N$9</definedName>
    <definedName name="D_X" localSheetId="14">'K_E7.2i'!$N$5:$N$9</definedName>
    <definedName name="D_X" localSheetId="13">'K_E7.2m'!$N$5:$N$9</definedName>
    <definedName name="D_X" localSheetId="15">'K_E7.3'!$N$5:$N$9</definedName>
    <definedName name="D_X" localSheetId="16">'K_E7.4'!$N$5:$N$8</definedName>
    <definedName name="D_X" localSheetId="3">post_test!$N$5:$N$16</definedName>
    <definedName name="D_X" localSheetId="2">test!$N$5:$N$8</definedName>
    <definedName name="D_Y" localSheetId="4">B_post_W!$O$5:$O$16</definedName>
    <definedName name="D_Y" localSheetId="5">GUC_E4.3!$O$5:$O$8</definedName>
    <definedName name="D_Y" localSheetId="9">'H_16.1'!$O$5:$O$8</definedName>
    <definedName name="D_Y" localSheetId="10">'H_16.2'!$O$5:$O$8</definedName>
    <definedName name="D_Y" localSheetId="8">'H_E11.2'!$O$5:$O$8</definedName>
    <definedName name="D_Y" localSheetId="6">'H_E4.14'!$O$5:$O$8</definedName>
    <definedName name="D_Y" localSheetId="7">'H_E4.15'!$O$5:$O$8</definedName>
    <definedName name="D_Y" localSheetId="11">'K_E6.7'!$O$5:$O$10</definedName>
    <definedName name="D_Y" localSheetId="12">'K_E7.1'!$O$5:$O$9</definedName>
    <definedName name="D_Y" localSheetId="14">'K_E7.2i'!$O$5:$O$9</definedName>
    <definedName name="D_Y" localSheetId="13">'K_E7.2m'!$O$5:$O$9</definedName>
    <definedName name="D_Y" localSheetId="15">'K_E7.3'!$O$5:$O$9</definedName>
    <definedName name="D_Y" localSheetId="16">'K_E7.4'!$O$5:$O$8</definedName>
    <definedName name="D_Y" localSheetId="3">post_test!$O$5:$O$16</definedName>
    <definedName name="D_Y" localSheetId="2">test!$O$5:$O$8</definedName>
    <definedName name="DIAGRAMS" localSheetId="4">B_post_W!$A$426:$A$485</definedName>
    <definedName name="DIAGRAMS" localSheetId="5">GUC_E4.3!$A$59:$A$118</definedName>
    <definedName name="DIAGRAMS" localSheetId="9">'H_16.1'!$A$57:$A$116</definedName>
    <definedName name="DIAGRAMS" localSheetId="10">'H_16.2'!$A$57:$A$116</definedName>
    <definedName name="DIAGRAMS" localSheetId="8">'H_E11.2'!$A$58:$A$117</definedName>
    <definedName name="DIAGRAMS" localSheetId="6">'H_E4.14'!$A$58:$A$117</definedName>
    <definedName name="DIAGRAMS" localSheetId="7">'H_E4.15'!$A$57:$A$116</definedName>
    <definedName name="DIAGRAMS" localSheetId="11">'K_E6.7'!$A$126:$A$185</definedName>
    <definedName name="DIAGRAMS" localSheetId="12">'K_E7.1'!$A$81:$A$140</definedName>
    <definedName name="DIAGRAMS" localSheetId="14">'K_E7.2i'!$A$80:$A$139</definedName>
    <definedName name="DIAGRAMS" localSheetId="13">'K_E7.2m'!#REF!</definedName>
    <definedName name="DIAGRAMS" localSheetId="15">'K_E7.3'!$A$83:$A$142</definedName>
    <definedName name="DIAGRAMS" localSheetId="16">'K_E7.4'!$A$59:$A$118</definedName>
    <definedName name="DIAGRAMS" localSheetId="2">test!$A$58:$A$117</definedName>
    <definedName name="DISPLACEMENTS_KNOWN" localSheetId="4">B_post_W!$N$5:$P$16</definedName>
    <definedName name="DISPLACEMENTS_KNOWN" localSheetId="5">GUC_E4.3!$N$5:$P$8</definedName>
    <definedName name="DISPLACEMENTS_KNOWN" localSheetId="9">'H_16.1'!$N$5:$P$8</definedName>
    <definedName name="DISPLACEMENTS_KNOWN" localSheetId="10">'H_16.2'!$N$5:$P$8</definedName>
    <definedName name="DISPLACEMENTS_KNOWN" localSheetId="8">'H_E11.2'!$N$5:$P$8</definedName>
    <definedName name="DISPLACEMENTS_KNOWN" localSheetId="6">'H_E4.14'!$N$5:$P$8</definedName>
    <definedName name="DISPLACEMENTS_KNOWN" localSheetId="7">'H_E4.15'!$N$5:$P$8</definedName>
    <definedName name="DISPLACEMENTS_KNOWN" localSheetId="11">'K_E6.7'!$N$5:$P$10</definedName>
    <definedName name="DISPLACEMENTS_KNOWN" localSheetId="12">'K_E7.1'!$N$5:$P$9</definedName>
    <definedName name="DISPLACEMENTS_KNOWN" localSheetId="14">'K_E7.2i'!$N$5:$P$9</definedName>
    <definedName name="DISPLACEMENTS_KNOWN" localSheetId="13">'K_E7.2m'!$N$5:$P$9</definedName>
    <definedName name="DISPLACEMENTS_KNOWN" localSheetId="15">'K_E7.3'!$N$5:$P$9</definedName>
    <definedName name="DISPLACEMENTS_KNOWN" localSheetId="16">'K_E7.4'!$N$5:$P$8</definedName>
    <definedName name="DISPLACEMENTS_KNOWN" localSheetId="3">post_test!$N$5:$P$16</definedName>
    <definedName name="DISPLACEMENTS_KNOWN" localSheetId="2">test!$N$5:$P$8</definedName>
    <definedName name="Dk" localSheetId="4">B_post_W!$E$424:$E$425</definedName>
    <definedName name="Dk" localSheetId="5">GUC_E4.3!$E$55:$E$58</definedName>
    <definedName name="Dk" localSheetId="9">'H_16.1'!$E$53:$E$56</definedName>
    <definedName name="Dk" localSheetId="10">'H_16.2'!$E$51:$E$56</definedName>
    <definedName name="Dk" localSheetId="8">'H_E11.2'!$E$53:$E$57</definedName>
    <definedName name="Dk" localSheetId="6">'H_E4.14'!$E$55:$E$57</definedName>
    <definedName name="Dk" localSheetId="7">'H_E4.15'!$E$54:$E$56</definedName>
    <definedName name="Dk" localSheetId="11">'K_E6.7'!$E$120:$E$125</definedName>
    <definedName name="Dk" localSheetId="12">'K_E7.1'!$E$74:$E$80</definedName>
    <definedName name="Dk" localSheetId="14">'K_E7.2i'!$E$74:$E$79</definedName>
    <definedName name="Dk" localSheetId="13">'K_E7.2m'!$E$74:$E$79</definedName>
    <definedName name="Dk" localSheetId="15">'K_E7.3'!$E$77:$E$82</definedName>
    <definedName name="Dk" localSheetId="16">'K_E7.4'!$E$53:$E$58</definedName>
    <definedName name="Dk" localSheetId="3">post_test!$E$424:$E$425</definedName>
    <definedName name="Dk" localSheetId="2">test!$E$53:$E$57</definedName>
    <definedName name="Du" localSheetId="4">B_post_W!$F$393:$F$423</definedName>
    <definedName name="Du" localSheetId="5">GUC_E4.3!$F$50:$F$54</definedName>
    <definedName name="Du" localSheetId="9">'H_16.1'!$F$48:$F$52</definedName>
    <definedName name="Du" localSheetId="10">'H_16.2'!$F$48:$F$50</definedName>
    <definedName name="Du" localSheetId="8">'H_E11.2'!$F$49:$F$52</definedName>
    <definedName name="Du" localSheetId="6">'H_E4.14'!$F$49:$F$54</definedName>
    <definedName name="Du" localSheetId="7">'H_E4.15'!$F$48:$F$53</definedName>
    <definedName name="Du" localSheetId="11">'K_E6.7'!$F$111:$F$119</definedName>
    <definedName name="Du" localSheetId="12">'K_E7.1'!$F$69:$F$73</definedName>
    <definedName name="Du" localSheetId="14">'K_E7.2i'!$F$68:$F$73</definedName>
    <definedName name="Du" localSheetId="13">'K_E7.2m'!$F$68:$F$73</definedName>
    <definedName name="Du" localSheetId="15">'K_E7.3'!$F$71:$F$76</definedName>
    <definedName name="Du" localSheetId="16">'K_E7.4'!$F$50:$F$52</definedName>
    <definedName name="Du" localSheetId="3">post_test!$F$393:$F$423</definedName>
    <definedName name="Du" localSheetId="2">test!$F$49:$F$52</definedName>
    <definedName name="F_X" localSheetId="4">B_post_W!$K$5:$K$16</definedName>
    <definedName name="F_X" localSheetId="5">GUC_E4.3!$K$5:$K$8</definedName>
    <definedName name="F_X" localSheetId="9">'H_16.1'!$K$5:$K$8</definedName>
    <definedName name="F_X" localSheetId="10">'H_16.2'!$K$5:$K$8</definedName>
    <definedName name="F_X" localSheetId="8">'H_E11.2'!$K$5:$K$8</definedName>
    <definedName name="F_X" localSheetId="6">'H_E4.14'!$K$5:$K$8</definedName>
    <definedName name="F_X" localSheetId="7">'H_E4.15'!$K$5:$K$8</definedName>
    <definedName name="F_X" localSheetId="11">'K_E6.7'!$K$5:$K$10</definedName>
    <definedName name="F_X" localSheetId="12">'K_E7.1'!$K$5:$K$9</definedName>
    <definedName name="F_X" localSheetId="14">'K_E7.2i'!$K$5:$K$9</definedName>
    <definedName name="F_X" localSheetId="13">'K_E7.2m'!$K$5:$K$9</definedName>
    <definedName name="F_X" localSheetId="15">'K_E7.3'!$K$5:$K$9</definedName>
    <definedName name="F_X" localSheetId="16">'K_E7.4'!$K$5:$K$8</definedName>
    <definedName name="F_X" localSheetId="3">post_test!$K$5:$K$16</definedName>
    <definedName name="F_X" localSheetId="2">test!$K$5:$K$8</definedName>
    <definedName name="F_Y" localSheetId="4">B_post_W!$L$5:$L$16</definedName>
    <definedName name="F_Y" localSheetId="5">GUC_E4.3!$L$5:$L$8</definedName>
    <definedName name="F_Y" localSheetId="9">'H_16.1'!$L$5:$L$8</definedName>
    <definedName name="F_Y" localSheetId="10">'H_16.2'!$L$5:$L$8</definedName>
    <definedName name="F_Y" localSheetId="8">'H_E11.2'!$L$5:$L$8</definedName>
    <definedName name="F_Y" localSheetId="6">'H_E4.14'!$L$5:$L$8</definedName>
    <definedName name="F_Y" localSheetId="7">'H_E4.15'!$L$5:$L$8</definedName>
    <definedName name="F_Y" localSheetId="11">'K_E6.7'!$L$5:$L$10</definedName>
    <definedName name="F_Y" localSheetId="12">'K_E7.1'!$L$5:$L$9</definedName>
    <definedName name="F_Y" localSheetId="14">'K_E7.2i'!$L$5:$L$9</definedName>
    <definedName name="F_Y" localSheetId="13">'K_E7.2m'!$L$5:$L$9</definedName>
    <definedName name="F_Y" localSheetId="15">'K_E7.3'!$L$5:$L$9</definedName>
    <definedName name="F_Y" localSheetId="16">'K_E7.4'!$L$5:$L$8</definedName>
    <definedName name="F_Y" localSheetId="3">post_test!$L$5:$L$16</definedName>
    <definedName name="F_Y" localSheetId="2">test!$L$5:$L$8</definedName>
    <definedName name="FAb" localSheetId="4">B_post_W!$J$47:$J$48</definedName>
    <definedName name="FAb" localSheetId="5">GUC_E4.3!$J$23:$J$24</definedName>
    <definedName name="FAb" localSheetId="9">'H_16.1'!$J$23:$J$24</definedName>
    <definedName name="FAb" localSheetId="10">'H_16.2'!$J$23:$J$24</definedName>
    <definedName name="FAb" localSheetId="8">'H_E11.2'!$J$23:$J$25</definedName>
    <definedName name="FAb" localSheetId="6">'H_E4.14'!$J$23:$J$25</definedName>
    <definedName name="FAb" localSheetId="7">'H_E4.15'!$J$23:$J$24</definedName>
    <definedName name="FAb" localSheetId="11">'K_E6.7'!$J$29:$J$30</definedName>
    <definedName name="FAb" localSheetId="12">'K_E7.1'!$J$25:$J$27</definedName>
    <definedName name="FAb" localSheetId="14">'K_E7.2i'!$J$25:$J$26</definedName>
    <definedName name="FAb" localSheetId="13">'K_E7.2m'!$J$25:$J$26</definedName>
    <definedName name="FAb" localSheetId="15">'K_E7.3'!$J$26:$J$29</definedName>
    <definedName name="FAb" localSheetId="16">'K_E7.4'!$J$24:$J$26</definedName>
    <definedName name="FAb" localSheetId="3">post_test!$J$47:$J$48</definedName>
    <definedName name="FAb" localSheetId="2">test!$J$23:$J$25</definedName>
    <definedName name="FAe" localSheetId="4">B_post_W!$M$47:$M$48</definedName>
    <definedName name="FAe" localSheetId="5">GUC_E4.3!$M$23:$M$24</definedName>
    <definedName name="FAe" localSheetId="9">'H_16.1'!$M$23:$M$24</definedName>
    <definedName name="FAe" localSheetId="10">'H_16.2'!$M$23:$M$24</definedName>
    <definedName name="FAe" localSheetId="8">'H_E11.2'!$M$23:$M$25</definedName>
    <definedName name="FAe" localSheetId="6">'H_E4.14'!$M$23:$M$25</definedName>
    <definedName name="FAe" localSheetId="7">'H_E4.15'!$M$23:$M$24</definedName>
    <definedName name="FAe" localSheetId="11">'K_E6.7'!$M$29:$M$30</definedName>
    <definedName name="FAe" localSheetId="12">'K_E7.1'!$M$25:$M$27</definedName>
    <definedName name="FAe" localSheetId="14">'K_E7.2i'!$M$25:$M$26</definedName>
    <definedName name="FAe" localSheetId="13">'K_E7.2m'!$M$25:$M$26</definedName>
    <definedName name="FAe" localSheetId="15">'K_E7.3'!$M$26:$M$29</definedName>
    <definedName name="FAe" localSheetId="16">'K_E7.4'!$M$24:$M$26</definedName>
    <definedName name="FAe" localSheetId="3">post_test!$M$47:$M$48</definedName>
    <definedName name="FAe" localSheetId="2">test!$M$23:$M$25</definedName>
    <definedName name="FMb" localSheetId="4">B_post_W!$L$47:$L$48</definedName>
    <definedName name="FMb" localSheetId="5">GUC_E4.3!$L$23:$L$24</definedName>
    <definedName name="FMb" localSheetId="9">'H_16.1'!$L$23:$L$24</definedName>
    <definedName name="FMb" localSheetId="10">'H_16.2'!$L$23:$L$24</definedName>
    <definedName name="FMb" localSheetId="8">'H_E11.2'!$L$23:$L$25</definedName>
    <definedName name="FMb" localSheetId="6">'H_E4.14'!$L$23:$L$25</definedName>
    <definedName name="FMb" localSheetId="7">'H_E4.15'!$L$23:$L$24</definedName>
    <definedName name="FMb" localSheetId="11">'K_E6.7'!$L$29:$L$30</definedName>
    <definedName name="FMb" localSheetId="12">'K_E7.1'!$L$25:$L$27</definedName>
    <definedName name="FMb" localSheetId="14">'K_E7.2i'!$L$25:$L$26</definedName>
    <definedName name="FMb" localSheetId="13">'K_E7.2m'!$L$25:$L$26</definedName>
    <definedName name="FMb" localSheetId="15">'K_E7.3'!$L$26:$L$29</definedName>
    <definedName name="FMb" localSheetId="16">'K_E7.4'!$L$24:$L$26</definedName>
    <definedName name="FMb" localSheetId="3">post_test!$L$47:$L$48</definedName>
    <definedName name="FMb" localSheetId="2">test!$L$23:$L$25</definedName>
    <definedName name="FMe" localSheetId="4">B_post_W!$O$47:$O$48</definedName>
    <definedName name="FMe" localSheetId="5">GUC_E4.3!$O$23:$O$24</definedName>
    <definedName name="FMe" localSheetId="9">'H_16.1'!$O$23:$O$24</definedName>
    <definedName name="FMe" localSheetId="10">'H_16.2'!$O$23:$O$24</definedName>
    <definedName name="FMe" localSheetId="8">'H_E11.2'!$O$23:$O$25</definedName>
    <definedName name="FMe" localSheetId="6">'H_E4.14'!$O$23:$O$25</definedName>
    <definedName name="FMe" localSheetId="7">'H_E4.15'!$O$23:$O$24</definedName>
    <definedName name="FMe" localSheetId="11">'K_E6.7'!$O$29:$O$30</definedName>
    <definedName name="FMe" localSheetId="12">'K_E7.1'!$O$25:$O$27</definedName>
    <definedName name="FMe" localSheetId="14">'K_E7.2i'!$O$25:$O$26</definedName>
    <definedName name="FMe" localSheetId="13">'K_E7.2m'!$O$25:$O$26</definedName>
    <definedName name="FMe" localSheetId="15">'K_E7.3'!$O$26:$O$29</definedName>
    <definedName name="FMe" localSheetId="16">'K_E7.4'!$O$24:$O$26</definedName>
    <definedName name="FMe" localSheetId="3">post_test!$O$47:$O$48</definedName>
    <definedName name="FMe" localSheetId="2">test!$O$23:$O$25</definedName>
    <definedName name="FSb" localSheetId="4">B_post_W!$K$47:$K$48</definedName>
    <definedName name="FSb" localSheetId="5">GUC_E4.3!$K$23:$K$24</definedName>
    <definedName name="FSb" localSheetId="9">'H_16.1'!$K$23:$K$24</definedName>
    <definedName name="FSb" localSheetId="10">'H_16.2'!$K$23:$K$24</definedName>
    <definedName name="FSb" localSheetId="8">'H_E11.2'!$K$23:$K$25</definedName>
    <definedName name="FSb" localSheetId="6">'H_E4.14'!$K$23:$K$25</definedName>
    <definedName name="FSb" localSheetId="7">'H_E4.15'!$K$23:$K$24</definedName>
    <definedName name="FSb" localSheetId="11">'K_E6.7'!$K$29:$K$30</definedName>
    <definedName name="FSb" localSheetId="12">'K_E7.1'!$K$25:$K$27</definedName>
    <definedName name="FSb" localSheetId="14">'K_E7.2i'!$K$25:$K$26</definedName>
    <definedName name="FSb" localSheetId="13">'K_E7.2m'!$K$25:$K$26</definedName>
    <definedName name="FSb" localSheetId="15">'K_E7.3'!$K$26:$K$29</definedName>
    <definedName name="FSb" localSheetId="16">'K_E7.4'!$K$24:$K$26</definedName>
    <definedName name="FSb" localSheetId="3">post_test!$K$47:$K$48</definedName>
    <definedName name="FSb" localSheetId="2">test!$K$23:$K$25</definedName>
    <definedName name="FSe" localSheetId="4">B_post_W!$N$47:$N$48</definedName>
    <definedName name="FSe" localSheetId="5">GUC_E4.3!$N$23:$N$24</definedName>
    <definedName name="FSe" localSheetId="9">'H_16.1'!$N$23:$N$24</definedName>
    <definedName name="FSe" localSheetId="10">'H_16.2'!$N$23:$N$24</definedName>
    <definedName name="FSe" localSheetId="8">'H_E11.2'!$N$23:$N$25</definedName>
    <definedName name="FSe" localSheetId="6">'H_E4.14'!$N$23:$N$25</definedName>
    <definedName name="FSe" localSheetId="7">'H_E4.15'!$N$23:$N$24</definedName>
    <definedName name="FSe" localSheetId="11">'K_E6.7'!$N$29:$N$30</definedName>
    <definedName name="FSe" localSheetId="12">'K_E7.1'!$N$25:$N$27</definedName>
    <definedName name="FSe" localSheetId="14">'K_E7.2i'!$N$25:$N$26</definedName>
    <definedName name="FSe" localSheetId="13">'K_E7.2m'!$N$25:$N$26</definedName>
    <definedName name="FSe" localSheetId="15">'K_E7.3'!$N$26:$N$29</definedName>
    <definedName name="FSe" localSheetId="16">'K_E7.4'!$N$24:$N$26</definedName>
    <definedName name="FSe" localSheetId="3">post_test!$N$47:$N$48</definedName>
    <definedName name="FSe" localSheetId="2">test!$N$23:$N$25</definedName>
    <definedName name="K" localSheetId="4">B_post_W!$AC$393:$BI$425</definedName>
    <definedName name="K" localSheetId="5">GUC_E4.3!$AC$50:$AK$58</definedName>
    <definedName name="K" localSheetId="9">'H_16.1'!$AC$48:$AK$56</definedName>
    <definedName name="K" localSheetId="10">'H_16.2'!$AC$48:$AK$56</definedName>
    <definedName name="K" localSheetId="8">'H_E11.2'!$AC$49:$AK$57</definedName>
    <definedName name="K" localSheetId="6">'H_E4.14'!$AC$49:$AK$57</definedName>
    <definedName name="K" localSheetId="7">'H_E4.15'!$AC$48:$AK$56</definedName>
    <definedName name="K" localSheetId="11">'K_E6.7'!$AC$111:$AQ$125</definedName>
    <definedName name="K" localSheetId="12">'K_E7.1'!$AC$69:$AN$80</definedName>
    <definedName name="K" localSheetId="14">'K_E7.2i'!$AC$68:$AN$79</definedName>
    <definedName name="K" localSheetId="13">'K_E7.2m'!$AC$68:$AN$79</definedName>
    <definedName name="K" localSheetId="15">'K_E7.3'!$AC$71:$AN$82</definedName>
    <definedName name="K" localSheetId="16">'K_E7.4'!$AC$50:$AK$58</definedName>
    <definedName name="K" localSheetId="3">post_test!$AC$393:$BI$425</definedName>
    <definedName name="K" localSheetId="2">test!$AC$49:$AK$57</definedName>
    <definedName name="K_11" localSheetId="4">B_post_W!$AC$393:$BG$423</definedName>
    <definedName name="K_11" localSheetId="5">GUC_E4.3!$AC$50:$AG$54</definedName>
    <definedName name="K_11" localSheetId="9">'H_16.1'!$AC$48:$AG$52</definedName>
    <definedName name="K_11" localSheetId="10">'H_16.2'!$AC$48:$AE$50</definedName>
    <definedName name="K_11" localSheetId="8">'H_E11.2'!$AC$49:$AF$52</definedName>
    <definedName name="K_11" localSheetId="6">'H_E4.14'!$AC$49:$AH$54</definedName>
    <definedName name="K_11" localSheetId="7">'H_E4.15'!$AC$48:$AH$53</definedName>
    <definedName name="K_11" localSheetId="11">'K_E6.7'!$AC$111:$AK$119</definedName>
    <definedName name="K_11" localSheetId="12">'K_E7.1'!$AC$69:$AG$73</definedName>
    <definedName name="K_11" localSheetId="14">'K_E7.2i'!$AC$68:$AH$73</definedName>
    <definedName name="K_11" localSheetId="13">'K_E7.2m'!$AC$68:$AH$73</definedName>
    <definedName name="K_11" localSheetId="15">'K_E7.3'!$AC$71:$AH$76</definedName>
    <definedName name="K_11" localSheetId="16">'K_E7.4'!$AC$50:$AE$52</definedName>
    <definedName name="K_11" localSheetId="3">post_test!$AC$393:$BG$423</definedName>
    <definedName name="K_11" localSheetId="2">test!$AC$49:$AF$52</definedName>
    <definedName name="K_12" localSheetId="4">B_post_W!$BH$393:$BI$423</definedName>
    <definedName name="K_12" localSheetId="5">GUC_E4.3!$AH$50:$AK$54</definedName>
    <definedName name="K_12" localSheetId="9">'H_16.1'!$AH$48:$AK$52</definedName>
    <definedName name="K_12" localSheetId="10">'H_16.2'!$AF$48:$AK$50</definedName>
    <definedName name="K_12" localSheetId="8">'H_E11.2'!$AG$49:$AK$52</definedName>
    <definedName name="K_12" localSheetId="6">'H_E4.14'!$AI$49:$AK$54</definedName>
    <definedName name="K_12" localSheetId="7">'H_E4.15'!$AI$48:$AK$53</definedName>
    <definedName name="K_12" localSheetId="11">'K_E6.7'!$AL$111:$AQ$119</definedName>
    <definedName name="K_12" localSheetId="12">'K_E7.1'!$AH$69:$AN$73</definedName>
    <definedName name="K_12" localSheetId="14">'K_E7.2i'!$AI$68:$AN$73</definedName>
    <definedName name="K_12" localSheetId="13">'K_E7.2m'!$AI$68:$AN$73</definedName>
    <definedName name="K_12" localSheetId="15">'K_E7.3'!$AI$71:$AN$76</definedName>
    <definedName name="K_12" localSheetId="16">'K_E7.4'!$AF$50:$AK$52</definedName>
    <definedName name="K_12" localSheetId="3">post_test!$BH$393:$BI$423</definedName>
    <definedName name="K_12" localSheetId="2">test!$AG$49:$AK$52</definedName>
    <definedName name="K_21" localSheetId="4">B_post_W!$AC$424:$BG$425</definedName>
    <definedName name="K_21" localSheetId="5">GUC_E4.3!$AC$55:$AG$58</definedName>
    <definedName name="K_21" localSheetId="9">'H_16.1'!$AC$53:$AG$56</definedName>
    <definedName name="K_21" localSheetId="10">'H_16.2'!$AC$51:$AE$56</definedName>
    <definedName name="K_21" localSheetId="8">'H_E11.2'!$AC$53:$AF$57</definedName>
    <definedName name="K_21" localSheetId="6">'H_E4.14'!$AC$55:$AH$57</definedName>
    <definedName name="K_21" localSheetId="7">'H_E4.15'!$AC$54:$AH$56</definedName>
    <definedName name="K_21" localSheetId="11">'K_E6.7'!$AC$120:$AK$125</definedName>
    <definedName name="K_21" localSheetId="12">'K_E7.1'!$AC$74:$AG$80</definedName>
    <definedName name="K_21" localSheetId="14">'K_E7.2i'!$AC$74:$AH$79</definedName>
    <definedName name="K_21" localSheetId="13">'K_E7.2m'!$AC$74:$AH$79</definedName>
    <definedName name="K_21" localSheetId="15">'K_E7.3'!$AC$77:$AH$82</definedName>
    <definedName name="K_21" localSheetId="16">'K_E7.4'!$AC$53:$AE$58</definedName>
    <definedName name="K_21" localSheetId="3">post_test!$AC$424:$BG$425</definedName>
    <definedName name="K_21" localSheetId="2">test!$AC$53:$AF$57</definedName>
    <definedName name="K_22" localSheetId="4">B_post_W!$BH$424:$BI$425</definedName>
    <definedName name="K_22" localSheetId="5">GUC_E4.3!$AH$55:$AK$58</definedName>
    <definedName name="K_22" localSheetId="9">'H_16.1'!$AH$53:$AK$56</definedName>
    <definedName name="K_22" localSheetId="10">'H_16.2'!$AF$51:$AK$56</definedName>
    <definedName name="K_22" localSheetId="8">'H_E11.2'!$AG$53:$AK$57</definedName>
    <definedName name="K_22" localSheetId="6">'H_E4.14'!$AI$55:$AK$57</definedName>
    <definedName name="K_22" localSheetId="7">'H_E4.15'!$AI$54:$AK$56</definedName>
    <definedName name="K_22" localSheetId="11">'K_E6.7'!$AL$120:$AQ$125</definedName>
    <definedName name="K_22" localSheetId="12">'K_E7.1'!$AH$74:$AN$80</definedName>
    <definedName name="K_22" localSheetId="14">'K_E7.2i'!$AI$74:$AN$79</definedName>
    <definedName name="K_22" localSheetId="13">'K_E7.2m'!$AI$74:$AN$79</definedName>
    <definedName name="K_22" localSheetId="15">'K_E7.3'!$AI$77:$AN$82</definedName>
    <definedName name="K_22" localSheetId="16">'K_E7.4'!$AF$53:$AK$58</definedName>
    <definedName name="K_22" localSheetId="3">post_test!$BH$424:$BI$425</definedName>
    <definedName name="K_22" localSheetId="2">test!$AG$53:$AK$57</definedName>
    <definedName name="L" localSheetId="4">B_post_W!$I$47:$I$48</definedName>
    <definedName name="L" localSheetId="5">GUC_E4.3!$I$23:$I$24</definedName>
    <definedName name="L" localSheetId="9">'H_16.1'!$I$23:$I$24</definedName>
    <definedName name="L" localSheetId="10">'H_16.2'!$I$23:$I$24</definedName>
    <definedName name="L" localSheetId="8">'H_E11.2'!$I$23:$I$25</definedName>
    <definedName name="L" localSheetId="6">'H_E4.14'!$I$23:$I$25</definedName>
    <definedName name="L" localSheetId="7">'H_E4.15'!$I$23:$I$24</definedName>
    <definedName name="L" localSheetId="11">'K_E6.7'!$I$29:$I$30</definedName>
    <definedName name="L" localSheetId="12">'K_E7.1'!$I$25:$I$27</definedName>
    <definedName name="L" localSheetId="14">'K_E7.2i'!$I$25:$I$26</definedName>
    <definedName name="L" localSheetId="13">'K_E7.2m'!$I$25:$I$26</definedName>
    <definedName name="L" localSheetId="15">'K_E7.3'!$I$26:$I$29</definedName>
    <definedName name="L" localSheetId="16">'K_E7.4'!$I$24:$I$26</definedName>
    <definedName name="L" localSheetId="3">post_test!$I$47:$I$48</definedName>
    <definedName name="L" localSheetId="2">test!$I$23:$I$25</definedName>
    <definedName name="L_a" localSheetId="4">B_post_W!$F$47:$F$48</definedName>
    <definedName name="L_a" localSheetId="5">GUC_E4.3!$F$23:$F$24</definedName>
    <definedName name="L_a" localSheetId="9">'H_16.1'!$F$23:$F$24</definedName>
    <definedName name="L_a" localSheetId="10">'H_16.2'!$F$23:$F$24</definedName>
    <definedName name="L_a" localSheetId="8">'H_E11.2'!$F$23:$F$25</definedName>
    <definedName name="L_a" localSheetId="6">'H_E4.14'!$F$23:$F$25</definedName>
    <definedName name="L_a" localSheetId="7">'H_E4.15'!$F$23:$F$24</definedName>
    <definedName name="L_a" localSheetId="11">'K_E6.7'!$F$29:$F$30</definedName>
    <definedName name="L_a" localSheetId="12">'K_E7.1'!$F$25:$F$27</definedName>
    <definedName name="L_a" localSheetId="14">'K_E7.2i'!$F$25:$F$26</definedName>
    <definedName name="L_a" localSheetId="13">'K_E7.2m'!$F$25:$F$26</definedName>
    <definedName name="L_a" localSheetId="15">'K_E7.3'!$F$26:$F$29</definedName>
    <definedName name="L_a" localSheetId="16">'K_E7.4'!$F$24:$F$26</definedName>
    <definedName name="L_a" localSheetId="3">post_test!$F$47:$F$48</definedName>
    <definedName name="L_a" localSheetId="2">test!$F$23:$F$25</definedName>
    <definedName name="L_c" localSheetId="4">B_post_W!$H$47:$H$48</definedName>
    <definedName name="L_c" localSheetId="5">GUC_E4.3!$H$23:$H$24</definedName>
    <definedName name="L_c" localSheetId="9">'H_16.1'!$H$23:$H$24</definedName>
    <definedName name="L_c" localSheetId="10">'H_16.2'!$H$23:$H$24</definedName>
    <definedName name="L_c" localSheetId="8">'H_E11.2'!$H$23:$H$25</definedName>
    <definedName name="L_c" localSheetId="6">'H_E4.14'!$H$23:$H$25</definedName>
    <definedName name="L_c" localSheetId="7">'H_E4.15'!$H$23:$H$24</definedName>
    <definedName name="L_c" localSheetId="11">'K_E6.7'!$H$29:$H$30</definedName>
    <definedName name="L_c" localSheetId="12">'K_E7.1'!$H$25:$H$27</definedName>
    <definedName name="L_c" localSheetId="14">'K_E7.2i'!$H$25:$H$26</definedName>
    <definedName name="L_c" localSheetId="13">'K_E7.2m'!$H$25:$H$26</definedName>
    <definedName name="L_c" localSheetId="15">'K_E7.3'!$H$26:$H$29</definedName>
    <definedName name="L_c" localSheetId="16">'K_E7.4'!$H$24:$H$26</definedName>
    <definedName name="L_c" localSheetId="3">post_test!$H$47:$H$48</definedName>
    <definedName name="L_c" localSheetId="2">test!$H$23:$H$25</definedName>
    <definedName name="LM" localSheetId="4">B_post_W!$H$5:$J$16</definedName>
    <definedName name="LM" localSheetId="5">GUC_E4.3!$H$5:$J$8</definedName>
    <definedName name="LM" localSheetId="9">'H_16.1'!$H$5:$J$8</definedName>
    <definedName name="LM" localSheetId="10">'H_16.2'!$H$5:$J$8</definedName>
    <definedName name="LM" localSheetId="8">'H_E11.2'!$H$5:$J$8</definedName>
    <definedName name="LM" localSheetId="6">'H_E4.14'!$H$5:$J$8</definedName>
    <definedName name="LM" localSheetId="7">'H_E4.15'!$H$5:$J$8</definedName>
    <definedName name="LM" localSheetId="11">'K_E6.7'!$H$5:$J$10</definedName>
    <definedName name="LM" localSheetId="12">'K_E7.1'!$H$5:$J$9</definedName>
    <definedName name="LM" localSheetId="14">'K_E7.2i'!$H$5:$J$9</definedName>
    <definedName name="LM" localSheetId="13">'K_E7.2m'!$H$5:$J$9</definedName>
    <definedName name="LM" localSheetId="15">'K_E7.3'!$H$5:$J$9</definedName>
    <definedName name="LM" localSheetId="16">'K_E7.4'!$H$5:$J$8</definedName>
    <definedName name="LM" localSheetId="3">post_test!$H$5:$J$16</definedName>
    <definedName name="LM" localSheetId="2">test!$H$5:$J$8</definedName>
    <definedName name="LOAD_DIR" localSheetId="4">B_post_W!$D$47:$D$48</definedName>
    <definedName name="LOAD_DIR" localSheetId="5">GUC_E4.3!$D$23:$D$24</definedName>
    <definedName name="LOAD_DIR" localSheetId="9">'H_16.1'!$D$23:$D$24</definedName>
    <definedName name="LOAD_DIR" localSheetId="10">'H_16.2'!$D$23:$D$24</definedName>
    <definedName name="LOAD_DIR" localSheetId="8">'H_E11.2'!$D$23:$D$25</definedName>
    <definedName name="LOAD_DIR" localSheetId="6">'H_E4.14'!$D$23:$D$25</definedName>
    <definedName name="LOAD_DIR" localSheetId="7">'H_E4.15'!$D$23:$D$24</definedName>
    <definedName name="LOAD_DIR" localSheetId="11">'K_E6.7'!$D$29:$D$30</definedName>
    <definedName name="LOAD_DIR" localSheetId="12">'K_E7.1'!$D$25:$D$27</definedName>
    <definedName name="LOAD_DIR" localSheetId="14">'K_E7.2i'!$D$25:$D$26</definedName>
    <definedName name="LOAD_DIR" localSheetId="13">'K_E7.2m'!$D$25:$D$26</definedName>
    <definedName name="LOAD_DIR" localSheetId="15">'K_E7.3'!$D$26:$D$29</definedName>
    <definedName name="LOAD_DIR" localSheetId="16">'K_E7.4'!$D$24:$D$26</definedName>
    <definedName name="LOAD_DIR" localSheetId="3">post_test!$D$47:$D$48</definedName>
    <definedName name="LOAD_DIR" localSheetId="2">test!$D$23:$D$25</definedName>
    <definedName name="LOAD_TYPE" localSheetId="4">B_post_W!$C$47:$C$48</definedName>
    <definedName name="LOAD_TYPE" localSheetId="5">GUC_E4.3!$C$23:$C$24</definedName>
    <definedName name="LOAD_TYPE" localSheetId="9">'H_16.1'!$C$23:$C$24</definedName>
    <definedName name="LOAD_TYPE" localSheetId="10">'H_16.2'!$C$23:$C$24</definedName>
    <definedName name="LOAD_TYPE" localSheetId="8">'H_E11.2'!$C$23:$C$25</definedName>
    <definedName name="LOAD_TYPE" localSheetId="6">'H_E4.14'!$C$23:$C$25</definedName>
    <definedName name="LOAD_TYPE" localSheetId="7">'H_E4.15'!$C$23:$C$24</definedName>
    <definedName name="LOAD_TYPE" localSheetId="11">'K_E6.7'!$C$29:$C$30</definedName>
    <definedName name="LOAD_TYPE" localSheetId="12">'K_E7.1'!$C$25:$C$27</definedName>
    <definedName name="LOAD_TYPE" localSheetId="14">'K_E7.2i'!$C$25:$C$26</definedName>
    <definedName name="LOAD_TYPE" localSheetId="13">'K_E7.2m'!$C$25:$C$26</definedName>
    <definedName name="LOAD_TYPE" localSheetId="15">'K_E7.3'!$C$26:$C$29</definedName>
    <definedName name="LOAD_TYPE" localSheetId="16">'K_E7.4'!$C$24:$C$26</definedName>
    <definedName name="LOAD_TYPE" localSheetId="3">post_test!$C$47:$C$48</definedName>
    <definedName name="LOAD_TYPE" localSheetId="2">test!$C$23:$C$25</definedName>
    <definedName name="LOADS_KNOWN" localSheetId="4">B_post_W!$K$5:$M$16</definedName>
    <definedName name="LOADS_KNOWN" localSheetId="5">GUC_E4.3!$K$5:$M$8</definedName>
    <definedName name="LOADS_KNOWN" localSheetId="9">'H_16.1'!$K$5:$M$8</definedName>
    <definedName name="LOADS_KNOWN" localSheetId="10">'H_16.2'!$K$5:$M$8</definedName>
    <definedName name="LOADS_KNOWN" localSheetId="8">'H_E11.2'!$K$5:$M$8</definedName>
    <definedName name="LOADS_KNOWN" localSheetId="6">'H_E4.14'!$K$5:$M$8</definedName>
    <definedName name="LOADS_KNOWN" localSheetId="7">'H_E4.15'!$K$5:$M$8</definedName>
    <definedName name="LOADS_KNOWN" localSheetId="11">'K_E6.7'!$K$5:$M$10</definedName>
    <definedName name="LOADS_KNOWN" localSheetId="12">'K_E7.1'!$K$5:$M$9</definedName>
    <definedName name="LOADS_KNOWN" localSheetId="14">'K_E7.2i'!$K$5:$M$9</definedName>
    <definedName name="LOADS_KNOWN" localSheetId="13">'K_E7.2m'!$K$5:$M$9</definedName>
    <definedName name="LOADS_KNOWN" localSheetId="15">'K_E7.3'!$K$5:$M$9</definedName>
    <definedName name="LOADS_KNOWN" localSheetId="16">'K_E7.4'!$K$5:$M$8</definedName>
    <definedName name="LOADS_KNOWN" localSheetId="3">post_test!$K$5:$M$16</definedName>
    <definedName name="LOADS_KNOWN" localSheetId="2">test!$K$5:$M$8</definedName>
    <definedName name="M_Z" localSheetId="4">B_post_W!$M$5:$M$16</definedName>
    <definedName name="M_Z" localSheetId="5">GUC_E4.3!$M$5:$M$8</definedName>
    <definedName name="M_Z" localSheetId="9">'H_16.1'!$M$5:$M$8</definedName>
    <definedName name="M_Z" localSheetId="10">'H_16.2'!$M$5:$M$8</definedName>
    <definedName name="M_Z" localSheetId="8">'H_E11.2'!$M$5:$M$8</definedName>
    <definedName name="M_Z" localSheetId="6">'H_E4.14'!$M$5:$M$8</definedName>
    <definedName name="M_Z" localSheetId="7">'H_E4.15'!$M$5:$M$8</definedName>
    <definedName name="M_Z" localSheetId="11">'K_E6.7'!$M$5:$M$10</definedName>
    <definedName name="M_Z" localSheetId="12">'K_E7.1'!$M$5:$M$9</definedName>
    <definedName name="M_Z" localSheetId="14">'K_E7.2i'!$M$5:$M$9</definedName>
    <definedName name="M_Z" localSheetId="13">'K_E7.2m'!$M$5:$M$9</definedName>
    <definedName name="M_Z" localSheetId="15">'K_E7.3'!$M$5:$M$9</definedName>
    <definedName name="M_Z" localSheetId="16">'K_E7.4'!$M$5:$M$8</definedName>
    <definedName name="M_Z" localSheetId="3">post_test!$M$5:$M$16</definedName>
    <definedName name="M_Z" localSheetId="2">test!$M$5:$M$8</definedName>
    <definedName name="mem_A" localSheetId="4">B_post_W!$G$20:$G$30</definedName>
    <definedName name="mem_A" localSheetId="5">GUC_E4.3!$G$12:$G$14</definedName>
    <definedName name="mem_A" localSheetId="9">'H_16.1'!$G$12:$G$14</definedName>
    <definedName name="mem_A" localSheetId="10">'H_16.2'!$G$12:$G$14</definedName>
    <definedName name="mem_A" localSheetId="8">'H_E11.2'!$G$12:$G$14</definedName>
    <definedName name="mem_A" localSheetId="6">'H_E4.14'!$G$12:$G$14</definedName>
    <definedName name="mem_A" localSheetId="7">'H_E4.15'!$G$12:$G$14</definedName>
    <definedName name="mem_A" localSheetId="11">'K_E6.7'!$G$14:$G$19</definedName>
    <definedName name="mem_A" localSheetId="12">'K_E7.1'!$G$13:$G$16</definedName>
    <definedName name="mem_A" localSheetId="14">'K_E7.2i'!$G$13:$G$16</definedName>
    <definedName name="mem_A" localSheetId="13">'K_E7.2m'!$G$13:$G$16</definedName>
    <definedName name="mem_A" localSheetId="15">'K_E7.3'!$G$13:$G$16</definedName>
    <definedName name="mem_A" localSheetId="16">'K_E7.4'!$G$12:$G$14</definedName>
    <definedName name="mem_A" localSheetId="3">post_test!$G$20:$G$30</definedName>
    <definedName name="mem_A" localSheetId="2">test!$G$12:$G$14</definedName>
    <definedName name="mem_cont" localSheetId="5">GUC_E4.3!$J$12:$J$14</definedName>
    <definedName name="mem_cont" localSheetId="3">post_test!$J$20:$J$30</definedName>
    <definedName name="mem_cont" localSheetId="2">test!$J$12:$J$14</definedName>
    <definedName name="mem_diag" localSheetId="5">GUC_E4.3!$K$12:$K$14</definedName>
    <definedName name="mem_diag" localSheetId="3">post_test!$K$20:$K$30</definedName>
    <definedName name="mem_diag" localSheetId="2">test!$K$12:$K$14</definedName>
    <definedName name="mem_DOF" localSheetId="4">B_post_W!$D$52:$D$381</definedName>
    <definedName name="mem_DOF" localSheetId="5">GUC_E4.3!$D$28:$D$45</definedName>
    <definedName name="mem_DOF" localSheetId="9">'H_16.1'!$D$28:$D$45</definedName>
    <definedName name="mem_DOF" localSheetId="10">'H_16.2'!$D$28:$D$45</definedName>
    <definedName name="mem_DOF" localSheetId="8">'H_E11.2'!$D$29:$D$46</definedName>
    <definedName name="mem_DOF" localSheetId="6">'H_E4.14'!$D$29:$D$46</definedName>
    <definedName name="mem_DOF" localSheetId="7">'H_E4.15'!$D$28:$D$45</definedName>
    <definedName name="mem_DOF" localSheetId="11">'K_E6.7'!$D$34:$D$108</definedName>
    <definedName name="mem_DOF" localSheetId="12">'K_E7.1'!$D$31:$D$66</definedName>
    <definedName name="mem_DOF" localSheetId="14">'K_E7.2i'!$D$30:$D$65</definedName>
    <definedName name="mem_DOF" localSheetId="13">'K_E7.2m'!$D$30:$D$65</definedName>
    <definedName name="mem_DOF" localSheetId="15">'K_E7.3'!$D$33:$D$68</definedName>
    <definedName name="mem_DOF" localSheetId="16">'K_E7.4'!$D$30:$D$47</definedName>
    <definedName name="mem_DOF" localSheetId="3">post_test!$D$52:$D$381</definedName>
    <definedName name="mem_DOF" localSheetId="2">test!$D$29:$D$46</definedName>
    <definedName name="mem_E" localSheetId="4">B_post_W!$H$20:$H$30</definedName>
    <definedName name="mem_E" localSheetId="5">GUC_E4.3!$H$12:$H$14</definedName>
    <definedName name="mem_E" localSheetId="9">'H_16.1'!$H$12:$H$14</definedName>
    <definedName name="mem_E" localSheetId="10">'H_16.2'!$H$12:$H$14</definedName>
    <definedName name="mem_E" localSheetId="8">'H_E11.2'!$H$12:$H$14</definedName>
    <definedName name="mem_E" localSheetId="6">'H_E4.14'!$H$12:$H$14</definedName>
    <definedName name="mem_E" localSheetId="7">'H_E4.15'!$H$12:$H$14</definedName>
    <definedName name="mem_E" localSheetId="11">'K_E6.7'!$H$14:$H$19</definedName>
    <definedName name="mem_E" localSheetId="12">'K_E7.1'!$H$13:$H$16</definedName>
    <definedName name="mem_E" localSheetId="14">'K_E7.2i'!$H$13:$H$16</definedName>
    <definedName name="mem_E" localSheetId="13">'K_E7.2m'!$H$13:$H$16</definedName>
    <definedName name="mem_E" localSheetId="15">'K_E7.3'!$H$13:$H$16</definedName>
    <definedName name="mem_E" localSheetId="16">'K_E7.4'!$H$12:$H$14</definedName>
    <definedName name="mem_E" localSheetId="3">post_test!$H$20:$H$30</definedName>
    <definedName name="mem_E" localSheetId="2">test!$H$12:$H$14</definedName>
    <definedName name="mem_I" localSheetId="4">B_post_W!$I$20:$I$30</definedName>
    <definedName name="mem_I" localSheetId="5">GUC_E4.3!$I$12:$I$14</definedName>
    <definedName name="mem_I" localSheetId="9">'H_16.1'!$I$12:$I$14</definedName>
    <definedName name="mem_I" localSheetId="10">'H_16.2'!$I$12:$I$14</definedName>
    <definedName name="mem_I" localSheetId="8">'H_E11.2'!$I$12:$I$14</definedName>
    <definedName name="mem_I" localSheetId="6">'H_E4.14'!$I$12:$I$14</definedName>
    <definedName name="mem_I" localSheetId="7">'H_E4.15'!$I$12:$I$14</definedName>
    <definedName name="mem_I" localSheetId="11">'K_E6.7'!$I$14:$I$19</definedName>
    <definedName name="mem_I" localSheetId="12">'K_E7.1'!$I$13:$I$16</definedName>
    <definedName name="mem_I" localSheetId="14">'K_E7.2i'!$I$13:$I$16</definedName>
    <definedName name="mem_I" localSheetId="13">'K_E7.2m'!$I$13:$I$16</definedName>
    <definedName name="mem_I" localSheetId="15">'K_E7.3'!$I$13:$I$16</definedName>
    <definedName name="mem_I" localSheetId="16">'K_E7.4'!$I$12:$I$14</definedName>
    <definedName name="mem_I" localSheetId="3">post_test!$I$20:$I$30</definedName>
    <definedName name="mem_I" localSheetId="2">test!$I$12:$I$14</definedName>
    <definedName name="mem_L" localSheetId="4">B_post_W!$F$20:$F$30</definedName>
    <definedName name="mem_L" localSheetId="5">GUC_E4.3!$F$12:$F$14</definedName>
    <definedName name="mem_L" localSheetId="9">'H_16.1'!$F$12:$F$14</definedName>
    <definedName name="mem_L" localSheetId="10">'H_16.2'!$F$12:$F$14</definedName>
    <definedName name="mem_L" localSheetId="8">'H_E11.2'!$F$12:$F$14</definedName>
    <definedName name="mem_L" localSheetId="6">'H_E4.14'!$F$12:$F$14</definedName>
    <definedName name="mem_L" localSheetId="7">'H_E4.15'!$F$12:$F$14</definedName>
    <definedName name="mem_L" localSheetId="11">'K_E6.7'!$F$14:$F$19</definedName>
    <definedName name="mem_L" localSheetId="12">'K_E7.1'!$F$13:$F$16</definedName>
    <definedName name="mem_L" localSheetId="14">'K_E7.2i'!$F$13:$F$16</definedName>
    <definedName name="mem_L" localSheetId="13">'K_E7.2m'!$F$13:$F$16</definedName>
    <definedName name="mem_L" localSheetId="15">'K_E7.3'!$F$13:$F$16</definedName>
    <definedName name="mem_L" localSheetId="16">'K_E7.4'!$F$12:$F$14</definedName>
    <definedName name="mem_L" localSheetId="3">post_test!$F$20:$F$30</definedName>
    <definedName name="mem_L" localSheetId="2">test!$F$12:$F$14</definedName>
    <definedName name="mem_Nb" localSheetId="4">B_post_W!$C$20:$C$30</definedName>
    <definedName name="mem_Nb" localSheetId="5">GUC_E4.3!$C$12:$C$14</definedName>
    <definedName name="mem_Nb" localSheetId="9">'H_16.1'!$C$12:$C$14</definedName>
    <definedName name="mem_Nb" localSheetId="10">'H_16.2'!$C$12:$C$14</definedName>
    <definedName name="mem_Nb" localSheetId="8">'H_E11.2'!$C$12:$C$14</definedName>
    <definedName name="mem_Nb" localSheetId="6">'H_E4.14'!$C$12:$C$14</definedName>
    <definedName name="mem_Nb" localSheetId="7">'H_E4.15'!$C$12:$C$14</definedName>
    <definedName name="mem_Nb" localSheetId="11">'K_E6.7'!$C$14:$C$19</definedName>
    <definedName name="mem_Nb" localSheetId="12">'K_E7.1'!$C$13:$C$16</definedName>
    <definedName name="mem_Nb" localSheetId="14">'K_E7.2i'!$C$13:$C$16</definedName>
    <definedName name="mem_Nb" localSheetId="13">'K_E7.2m'!$C$13:$C$16</definedName>
    <definedName name="mem_Nb" localSheetId="15">'K_E7.3'!$C$13:$C$16</definedName>
    <definedName name="mem_Nb" localSheetId="16">'K_E7.4'!$C$12:$C$14</definedName>
    <definedName name="mem_Nb" localSheetId="3">post_test!$C$20:$C$30</definedName>
    <definedName name="mem_Nb" localSheetId="2">test!$C$12:$C$14</definedName>
    <definedName name="mem_Ne" localSheetId="4">B_post_W!$D$20:$D$30</definedName>
    <definedName name="mem_Ne" localSheetId="5">GUC_E4.3!$D$12:$D$14</definedName>
    <definedName name="mem_Ne" localSheetId="9">'H_16.1'!$D$12:$D$14</definedName>
    <definedName name="mem_Ne" localSheetId="10">'H_16.2'!$D$12:$D$14</definedName>
    <definedName name="mem_Ne" localSheetId="8">'H_E11.2'!$D$12:$D$14</definedName>
    <definedName name="mem_Ne" localSheetId="6">'H_E4.14'!$D$12:$D$14</definedName>
    <definedName name="mem_Ne" localSheetId="7">'H_E4.15'!$D$12:$D$14</definedName>
    <definedName name="mem_Ne" localSheetId="11">'K_E6.7'!$D$14:$D$19</definedName>
    <definedName name="mem_Ne" localSheetId="12">'K_E7.1'!$D$13:$D$16</definedName>
    <definedName name="mem_Ne" localSheetId="14">'K_E7.2i'!$D$13:$D$16</definedName>
    <definedName name="mem_Ne" localSheetId="13">'K_E7.2m'!$D$13:$D$16</definedName>
    <definedName name="mem_Ne" localSheetId="15">'K_E7.3'!$D$13:$D$16</definedName>
    <definedName name="mem_Ne" localSheetId="16">'K_E7.4'!$D$12:$D$14</definedName>
    <definedName name="mem_Ne" localSheetId="3">post_test!$D$20:$D$30</definedName>
    <definedName name="mem_Ne" localSheetId="2">test!$D$12:$D$14</definedName>
    <definedName name="mem_Type" localSheetId="4">B_post_W!$E$20:$E$30</definedName>
    <definedName name="mem_Type" localSheetId="5">GUC_E4.3!$E$12:$E$14</definedName>
    <definedName name="mem_Type" localSheetId="9">'H_16.1'!$E$12:$E$14</definedName>
    <definedName name="mem_Type" localSheetId="10">'H_16.2'!$E$12:$E$14</definedName>
    <definedName name="mem_Type" localSheetId="8">'H_E11.2'!$E$12:$E$14</definedName>
    <definedName name="mem_Type" localSheetId="6">'H_E4.14'!$E$12:$E$14</definedName>
    <definedName name="mem_Type" localSheetId="7">'H_E4.15'!$E$12:$E$14</definedName>
    <definedName name="mem_Type" localSheetId="11">'K_E6.7'!$E$14:$E$19</definedName>
    <definedName name="mem_Type" localSheetId="12">'K_E7.1'!$E$13:$E$16</definedName>
    <definedName name="mem_Type" localSheetId="14">'K_E7.2i'!$E$13:$E$16</definedName>
    <definedName name="mem_Type" localSheetId="13">'K_E7.2m'!$E$13:$E$16</definedName>
    <definedName name="mem_Type" localSheetId="15">'K_E7.3'!$E$13:$E$16</definedName>
    <definedName name="mem_Type" localSheetId="16">'K_E7.4'!$E$12:$E$14</definedName>
    <definedName name="mem_Type" localSheetId="3">post_test!$E$20:$E$30</definedName>
    <definedName name="mem_Type" localSheetId="2">test!$E$12:$E$14</definedName>
    <definedName name="MEMBER_SOLNS" localSheetId="4">B_post_W!$B$52:$B$381</definedName>
    <definedName name="MEMBER_SOLNS" localSheetId="5">GUC_E4.3!$B$28:$B$45</definedName>
    <definedName name="MEMBER_SOLNS" localSheetId="9">'H_16.1'!$B$28:$B$45</definedName>
    <definedName name="MEMBER_SOLNS" localSheetId="10">'H_16.2'!$B$28:$B$45</definedName>
    <definedName name="MEMBER_SOLNS" localSheetId="8">'H_E11.2'!$B$29:$B$46</definedName>
    <definedName name="MEMBER_SOLNS" localSheetId="6">'H_E4.14'!$B$29:$B$46</definedName>
    <definedName name="MEMBER_SOLNS" localSheetId="7">'H_E4.15'!$B$28:$B$45</definedName>
    <definedName name="MEMBER_SOLNS" localSheetId="11">'K_E6.7'!$B$34:$B$108</definedName>
    <definedName name="MEMBER_SOLNS" localSheetId="12">'K_E7.1'!$B$31:$B$66</definedName>
    <definedName name="MEMBER_SOLNS" localSheetId="14">'K_E7.2i'!$B$30:$B$65</definedName>
    <definedName name="MEMBER_SOLNS" localSheetId="13">'K_E7.2m'!$B$30:$B$65</definedName>
    <definedName name="MEMBER_SOLNS" localSheetId="15">'K_E7.3'!$B$33:$B$68</definedName>
    <definedName name="MEMBER_SOLNS" localSheetId="16">'K_E7.4'!$B$30:$B$47</definedName>
    <definedName name="MEMBER_SOLNS" localSheetId="3">post_test!$B$52:$B$381</definedName>
    <definedName name="MEMBER_SOLNS" localSheetId="2">test!$B$29:$B$46</definedName>
    <definedName name="MEMBERS" localSheetId="4">B_post_W!$B$20:$B$30</definedName>
    <definedName name="MEMBERS" localSheetId="5">GUC_E4.3!$B$12:$B$14</definedName>
    <definedName name="MEMBERS" localSheetId="9">'H_16.1'!$B$12:$B$14</definedName>
    <definedName name="MEMBERS" localSheetId="10">'H_16.2'!$B$12:$B$14</definedName>
    <definedName name="MEMBERS" localSheetId="8">'H_E11.2'!$B$12:$B$14</definedName>
    <definedName name="MEMBERS" localSheetId="6">'H_E4.14'!$B$12:$B$14</definedName>
    <definedName name="MEMBERS" localSheetId="7">'H_E4.15'!$B$12:$B$14</definedName>
    <definedName name="MEMBERS" localSheetId="11">'K_E6.7'!$B$14:$B$19</definedName>
    <definedName name="MEMBERS" localSheetId="12">'K_E7.1'!$B$13:$B$16</definedName>
    <definedName name="MEMBERS" localSheetId="14">'K_E7.2i'!$B$13:$B$16</definedName>
    <definedName name="MEMBERS" localSheetId="13">'K_E7.2m'!$B$13:$B$16</definedName>
    <definedName name="MEMBERS" localSheetId="15">'K_E7.3'!$B$13:$B$16</definedName>
    <definedName name="MEMBERS" localSheetId="16">'K_E7.4'!$B$12:$B$14</definedName>
    <definedName name="MEMBERS" localSheetId="3">post_test!$B$20:$B$30</definedName>
    <definedName name="MEMBERS" localSheetId="2">test!$B$12:$B$14</definedName>
    <definedName name="MEMBERS_LOADED" localSheetId="4">B_post_W!$B$47:$B$48</definedName>
    <definedName name="MEMBERS_LOADED" localSheetId="5">GUC_E4.3!$B$23:$B$24</definedName>
    <definedName name="MEMBERS_LOADED" localSheetId="9">'H_16.1'!$B$23:$B$24</definedName>
    <definedName name="MEMBERS_LOADED" localSheetId="10">'H_16.2'!$B$23:$B$24</definedName>
    <definedName name="MEMBERS_LOADED" localSheetId="8">'H_E11.2'!$B$23:$B$25</definedName>
    <definedName name="MEMBERS_LOADED" localSheetId="6">'H_E4.14'!$B$23:$B$25</definedName>
    <definedName name="MEMBERS_LOADED" localSheetId="7">'H_E4.15'!$B$23:$B$24</definedName>
    <definedName name="MEMBERS_LOADED" localSheetId="11">'K_E6.7'!$B$29:$B$30</definedName>
    <definedName name="MEMBERS_LOADED" localSheetId="12">'K_E7.1'!$B$25:$B$27</definedName>
    <definedName name="MEMBERS_LOADED" localSheetId="14">'K_E7.2i'!$B$25:$B$26</definedName>
    <definedName name="MEMBERS_LOADED" localSheetId="13">'K_E7.2m'!$B$25:$B$26</definedName>
    <definedName name="MEMBERS_LOADED" localSheetId="15">'K_E7.3'!$B$26:$B$29</definedName>
    <definedName name="MEMBERS_LOADED" localSheetId="16">'K_E7.4'!$B$24:$B$26</definedName>
    <definedName name="MEMBERS_LOADED" localSheetId="3">post_test!$B$47:$B$48</definedName>
    <definedName name="MEMBERS_LOADED" localSheetId="2">test!$B$23:$B$25</definedName>
    <definedName name="NODAL_APPLICATIONS" localSheetId="4">B_post_W!$C$34:$K$43</definedName>
    <definedName name="NODAL_APPLICATIONS" localSheetId="5">GUC_E4.3!$C$18:$K$19</definedName>
    <definedName name="NODAL_APPLICATIONS" localSheetId="9">'H_16.1'!$C$18:$K$19</definedName>
    <definedName name="NODAL_APPLICATIONS" localSheetId="10">'H_16.2'!$C$18:$K$19</definedName>
    <definedName name="NODAL_APPLICATIONS" localSheetId="8">'H_E11.2'!$C$18:$K$19</definedName>
    <definedName name="NODAL_APPLICATIONS" localSheetId="6">'H_E4.14'!$C$18:$K$19</definedName>
    <definedName name="NODAL_APPLICATIONS" localSheetId="7">'H_E4.15'!$C$18:$K$19</definedName>
    <definedName name="NODAL_APPLICATIONS" localSheetId="11">'K_E6.7'!$C$23:$K$25</definedName>
    <definedName name="NODAL_APPLICATIONS" localSheetId="12">'K_E7.1'!$C$20:$K$21</definedName>
    <definedName name="NODAL_APPLICATIONS" localSheetId="14">'K_E7.2i'!$C$20:$K$21</definedName>
    <definedName name="NODAL_APPLICATIONS" localSheetId="13">'K_E7.2m'!$C$20:$K$21</definedName>
    <definedName name="NODAL_APPLICATIONS" localSheetId="15">'K_E7.3'!$C$20:$K$22</definedName>
    <definedName name="NODAL_APPLICATIONS" localSheetId="16">'K_E7.4'!$C$18:$K$20</definedName>
    <definedName name="NODAL_APPLICATIONS" localSheetId="3">post_test!$C$34:$K$43</definedName>
    <definedName name="NODAL_APPLICATIONS" localSheetId="2">test!$C$18:$K$19</definedName>
    <definedName name="NODES" localSheetId="4">B_post_W!$B$5:$B$16</definedName>
    <definedName name="NODES" localSheetId="5">GUC_E4.3!$B$5:$B$8</definedName>
    <definedName name="NODES" localSheetId="9">'H_16.1'!$B$5:$B$8</definedName>
    <definedName name="NODES" localSheetId="10">'H_16.2'!$B$5:$B$8</definedName>
    <definedName name="NODES" localSheetId="8">'H_E11.2'!$B$5:$B$8</definedName>
    <definedName name="NODES" localSheetId="6">'H_E4.14'!$B$5:$B$8</definedName>
    <definedName name="NODES" localSheetId="7">'H_E4.15'!$B$5:$B$8</definedName>
    <definedName name="NODES" localSheetId="11">'K_E6.7'!$B$5:$B$10</definedName>
    <definedName name="NODES" localSheetId="12">'K_E7.1'!$B$5:$B$9</definedName>
    <definedName name="NODES" localSheetId="14">'K_E7.2i'!$B$5:$B$9</definedName>
    <definedName name="NODES" localSheetId="13">'K_E7.2m'!$B$5:$B$9</definedName>
    <definedName name="NODES" localSheetId="15">'K_E7.3'!$B$5:$B$9</definedName>
    <definedName name="NODES" localSheetId="16">'K_E7.4'!$B$5:$B$8</definedName>
    <definedName name="NODES" localSheetId="3">post_test!$B$5:$B$16</definedName>
    <definedName name="NODES" localSheetId="2">test!$B$5:$B$8</definedName>
    <definedName name="NODES">#REF!</definedName>
    <definedName name="NODES_LOADED" localSheetId="4">B_post_W!$B$34:$B$43</definedName>
    <definedName name="NODES_LOADED" localSheetId="5">GUC_E4.3!$B$18:$B$19</definedName>
    <definedName name="NODES_LOADED" localSheetId="9">'H_16.1'!$B$18:$B$19</definedName>
    <definedName name="NODES_LOADED" localSheetId="10">'H_16.2'!$B$18:$B$19</definedName>
    <definedName name="NODES_LOADED" localSheetId="8">'H_E11.2'!$B$18:$B$19</definedName>
    <definedName name="NODES_LOADED" localSheetId="6">'H_E4.14'!$B$18:$B$19</definedName>
    <definedName name="NODES_LOADED" localSheetId="7">'H_E4.15'!$B$18:$B$19</definedName>
    <definedName name="NODES_LOADED" localSheetId="11">'K_E6.7'!$B$23:$B$25</definedName>
    <definedName name="NODES_LOADED" localSheetId="12">'K_E7.1'!$B$20:$B$21</definedName>
    <definedName name="NODES_LOADED" localSheetId="14">'K_E7.2i'!$B$20:$B$21</definedName>
    <definedName name="NODES_LOADED" localSheetId="13">'K_E7.2m'!$B$20:$B$21</definedName>
    <definedName name="NODES_LOADED" localSheetId="15">'K_E7.3'!$B$20:$B$22</definedName>
    <definedName name="NODES_LOADED" localSheetId="16">'K_E7.4'!$B$18:$B$20</definedName>
    <definedName name="NODES_LOADED" localSheetId="3">post_test!$B$34:$B$43</definedName>
    <definedName name="NODES_LOADED" localSheetId="2">test!$B$18:$B$19</definedName>
    <definedName name="q" localSheetId="4">B_post_W!$H$52:$H$381</definedName>
    <definedName name="q" localSheetId="5">GUC_E4.3!$H$28:$H$45</definedName>
    <definedName name="q" localSheetId="9">'H_16.1'!$H$28:$H$45</definedName>
    <definedName name="q" localSheetId="10">'H_16.2'!$H$28:$H$45</definedName>
    <definedName name="q" localSheetId="8">'H_E11.2'!$H$29:$H$46</definedName>
    <definedName name="q" localSheetId="6">'H_E4.14'!$H$29:$H$46</definedName>
    <definedName name="q" localSheetId="7">'H_E4.15'!$H$28:$H$45</definedName>
    <definedName name="q" localSheetId="11">'K_E6.7'!$H$34:$H$108</definedName>
    <definedName name="q" localSheetId="12">'K_E7.1'!$H$31:$H$66</definedName>
    <definedName name="q" localSheetId="14">'K_E7.2i'!$H$30:$H$65</definedName>
    <definedName name="q" localSheetId="13">'K_E7.2m'!$H$30:$H$65</definedName>
    <definedName name="q" localSheetId="15">'K_E7.3'!$H$33:$H$68</definedName>
    <definedName name="q" localSheetId="16">'K_E7.4'!$H$30:$H$47</definedName>
    <definedName name="q" localSheetId="3">post_test!$H$52:$H$381</definedName>
    <definedName name="q" localSheetId="2">test!$H$29:$H$46</definedName>
    <definedName name="Qf" localSheetId="4">B_post_W!$G$52:$G$381</definedName>
    <definedName name="Qf" localSheetId="5">GUC_E4.3!$G$28:$G$45</definedName>
    <definedName name="Qf" localSheetId="9">'H_16.1'!$G$28:$G$45</definedName>
    <definedName name="Qf" localSheetId="10">'H_16.2'!$G$28:$G$45</definedName>
    <definedName name="Qf" localSheetId="8">'H_E11.2'!$G$29:$G$46</definedName>
    <definedName name="Qf" localSheetId="6">'H_E4.14'!$G$29:$G$46</definedName>
    <definedName name="Qf" localSheetId="7">'H_E4.15'!$G$28:$G$45</definedName>
    <definedName name="Qf" localSheetId="11">'K_E6.7'!$G$34:$G$108</definedName>
    <definedName name="Qf" localSheetId="12">'K_E7.1'!$G$31:$G$66</definedName>
    <definedName name="Qf" localSheetId="14">'K_E7.2i'!$G$30:$G$65</definedName>
    <definedName name="Qf" localSheetId="13">'K_E7.2m'!$G$30:$G$65</definedName>
    <definedName name="Qf" localSheetId="15">'K_E7.3'!$G$33:$G$68</definedName>
    <definedName name="Qf" localSheetId="16">'K_E7.4'!$G$30:$G$47</definedName>
    <definedName name="Qf" localSheetId="3">post_test!$G$52:$G$381</definedName>
    <definedName name="Qf" localSheetId="2">test!$G$29:$G$46</definedName>
    <definedName name="Qk" localSheetId="4">B_post_W!$C$393:$C$423</definedName>
    <definedName name="Qk" localSheetId="5">GUC_E4.3!$C$50:$C$54</definedName>
    <definedName name="Qk" localSheetId="9">'H_16.1'!$C$48:$C$52</definedName>
    <definedName name="Qk" localSheetId="10">'H_16.2'!$C$48:$C$50</definedName>
    <definedName name="Qk" localSheetId="8">'H_E11.2'!$C$49:$C$52</definedName>
    <definedName name="Qk" localSheetId="6">'H_E4.14'!$C$49:$C$54</definedName>
    <definedName name="Qk" localSheetId="7">'H_E4.15'!$C$48:$C$53</definedName>
    <definedName name="Qk" localSheetId="11">'K_E6.7'!$C$111:$C$119</definedName>
    <definedName name="Qk" localSheetId="12">'K_E7.1'!$C$69:$C$73</definedName>
    <definedName name="Qk" localSheetId="14">'K_E7.2i'!$C$68:$C$73</definedName>
    <definedName name="Qk" localSheetId="13">'K_E7.2m'!$C$68:$C$73</definedName>
    <definedName name="Qk" localSheetId="15">'K_E7.3'!$C$71:$C$76</definedName>
    <definedName name="Qk" localSheetId="16">'K_E7.4'!$C$50:$C$52</definedName>
    <definedName name="Qk" localSheetId="3">post_test!$C$393:$C$423</definedName>
    <definedName name="Qk" localSheetId="2">test!$C$49:$C$52</definedName>
    <definedName name="Qu" localSheetId="4">B_post_W!$D$424:$D$425</definedName>
    <definedName name="Qu" localSheetId="5">GUC_E4.3!$D$55:$D$58</definedName>
    <definedName name="Qu" localSheetId="9">'H_16.1'!$D$53:$D$56</definedName>
    <definedName name="Qu" localSheetId="10">'H_16.2'!$D$51:$D$56</definedName>
    <definedName name="Qu" localSheetId="8">'H_E11.2'!$D$53:$D$57</definedName>
    <definedName name="Qu" localSheetId="6">'H_E4.14'!$D$55:$D$57</definedName>
    <definedName name="Qu" localSheetId="7">'H_E4.15'!$D$54:$D$56</definedName>
    <definedName name="Qu" localSheetId="11">'K_E6.7'!$D$120:$D$125</definedName>
    <definedName name="Qu" localSheetId="12">'K_E7.1'!$D$74:$D$80</definedName>
    <definedName name="Qu" localSheetId="14">'K_E7.2i'!$D$74:$D$79</definedName>
    <definedName name="Qu" localSheetId="13">'K_E7.2m'!$D$74:$D$79</definedName>
    <definedName name="Qu" localSheetId="15">'K_E7.3'!$D$77:$D$82</definedName>
    <definedName name="Qu" localSheetId="16">'K_E7.4'!$D$53:$D$58</definedName>
    <definedName name="Qu" localSheetId="3">post_test!$D$424:$D$425</definedName>
    <definedName name="Qu" localSheetId="2">test!$D$53:$D$57</definedName>
    <definedName name="r_Z" localSheetId="4">B_post_W!$J$5:$J$16</definedName>
    <definedName name="r_Z" localSheetId="5">GUC_E4.3!$J$5:$J$8</definedName>
    <definedName name="r_Z" localSheetId="9">'H_16.1'!$J$5:$J$8</definedName>
    <definedName name="r_Z" localSheetId="10">'H_16.2'!$J$5:$J$8</definedName>
    <definedName name="r_Z" localSheetId="8">'H_E11.2'!$J$5:$J$8</definedName>
    <definedName name="r_Z" localSheetId="6">'H_E4.14'!$J$5:$J$8</definedName>
    <definedName name="r_Z" localSheetId="7">'H_E4.15'!$J$5:$J$8</definedName>
    <definedName name="r_Z" localSheetId="11">'K_E6.7'!$J$5:$J$10</definedName>
    <definedName name="r_Z" localSheetId="12">'K_E7.1'!$J$5:$J$9</definedName>
    <definedName name="r_Z" localSheetId="14">'K_E7.2i'!$J$5:$J$9</definedName>
    <definedName name="r_Z" localSheetId="13">'K_E7.2m'!$J$5:$J$9</definedName>
    <definedName name="r_Z" localSheetId="15">'K_E7.3'!$J$5:$J$9</definedName>
    <definedName name="r_Z" localSheetId="16">'K_E7.4'!$J$5:$J$8</definedName>
    <definedName name="r_Z" localSheetId="3">post_test!$J$5:$J$16</definedName>
    <definedName name="r_Z" localSheetId="2">test!$J$5:$J$8</definedName>
    <definedName name="Rxn" localSheetId="4">B_post_W!$G$424:$G$425</definedName>
    <definedName name="Rxn" localSheetId="5">GUC_E4.3!$G$55:$G$58</definedName>
    <definedName name="Rxn" localSheetId="9">'H_16.1'!$G$53:$G$56</definedName>
    <definedName name="Rxn" localSheetId="10">'H_16.2'!$G$51:$G$56</definedName>
    <definedName name="Rxn" localSheetId="8">'H_E11.2'!$G$53:$G$57</definedName>
    <definedName name="Rxn" localSheetId="6">'H_E4.14'!$G$55:$G$57</definedName>
    <definedName name="Rxn" localSheetId="7">'H_E4.15'!$G$54:$G$56</definedName>
    <definedName name="Rxn" localSheetId="11">'K_E6.7'!$G$120:$G$125</definedName>
    <definedName name="Rxn" localSheetId="12">'K_E7.1'!$G$74:$G$80</definedName>
    <definedName name="Rxn" localSheetId="14">'K_E7.2i'!$G$74:$G$79</definedName>
    <definedName name="Rxn" localSheetId="13">'K_E7.2m'!$G$74:$G$79</definedName>
    <definedName name="Rxn" localSheetId="15">'K_E7.3'!$G$77:$G$82</definedName>
    <definedName name="Rxn" localSheetId="16">'K_E7.4'!$G$53:$G$58</definedName>
    <definedName name="Rxn" localSheetId="3">post_test!$G$424:$G$425</definedName>
    <definedName name="Rxn" localSheetId="2">test!$G$53:$G$57</definedName>
    <definedName name="Rxn_0" localSheetId="5">GUC_E4.3!$G$50:$G$54</definedName>
    <definedName name="Rxn_Displ" localSheetId="5">GUC_E4.3!$I$50:$O$52</definedName>
    <definedName name="Rxn_Displ" localSheetId="13">'K_E7.2m'!$I$68:$O$71</definedName>
    <definedName name="Rxn_Displ" localSheetId="3">post_test!$I$393:$O$403</definedName>
    <definedName name="Rxn_Displ" localSheetId="2">test!$I$49:$O$51</definedName>
    <definedName name="SOLUTION" localSheetId="4">B_post_W!$A$51:$A$425</definedName>
    <definedName name="SOLUTION" localSheetId="5">GUC_E4.3!$A$27:$A$58</definedName>
    <definedName name="SOLUTION" localSheetId="9">'H_16.1'!$A$27:$A$56</definedName>
    <definedName name="SOLUTION" localSheetId="10">'H_16.2'!$A$27:$A$56</definedName>
    <definedName name="SOLUTION" localSheetId="8">'H_E11.2'!$A$28:$A$57</definedName>
    <definedName name="SOLUTION" localSheetId="6">'H_E4.14'!$A$28:$A$57</definedName>
    <definedName name="SOLUTION" localSheetId="7">'H_E4.15'!$A$27:$A$56</definedName>
    <definedName name="SOLUTION" localSheetId="11">'K_E6.7'!$A$33:$A$125</definedName>
    <definedName name="SOLUTION" localSheetId="12">'K_E7.1'!$A$30:$A$80</definedName>
    <definedName name="SOLUTION" localSheetId="14">'K_E7.2i'!$A$29:$A$79</definedName>
    <definedName name="SOLUTION" localSheetId="13">'K_E7.2m'!$A$29:$A$79</definedName>
    <definedName name="SOLUTION" localSheetId="15">'K_E7.3'!$A$32:$A$82</definedName>
    <definedName name="SOLUTION" localSheetId="16">'K_E7.4'!$A$29:$A$58</definedName>
    <definedName name="SOLUTION" localSheetId="3">post_test!$A$51:$A$425</definedName>
    <definedName name="SOLUTION" localSheetId="2">test!$A$28:$A$57</definedName>
    <definedName name="solver_cvg" localSheetId="4" hidden="1">0.000001</definedName>
    <definedName name="solver_cvg" localSheetId="5" hidden="1">0.000001</definedName>
    <definedName name="solver_cvg" localSheetId="9" hidden="1">0.000001</definedName>
    <definedName name="solver_cvg" localSheetId="10" hidden="1">0.000001</definedName>
    <definedName name="solver_cvg" localSheetId="8" hidden="1">0.000001</definedName>
    <definedName name="solver_cvg" localSheetId="6" hidden="1">0.000001</definedName>
    <definedName name="solver_cvg" localSheetId="7" hidden="1">0.000001</definedName>
    <definedName name="solver_cvg" localSheetId="11" hidden="1">0.000001</definedName>
    <definedName name="solver_cvg" localSheetId="12" hidden="1">0.000001</definedName>
    <definedName name="solver_cvg" localSheetId="14" hidden="1">0.000001</definedName>
    <definedName name="solver_cvg" localSheetId="13" hidden="1">0.000001</definedName>
    <definedName name="solver_cvg" localSheetId="15" hidden="1">0.000001</definedName>
    <definedName name="solver_cvg" localSheetId="16" hidden="1">0.000001</definedName>
    <definedName name="solver_cvg" localSheetId="2" hidden="1">0.000001</definedName>
    <definedName name="solver_drv" localSheetId="4" hidden="1">2</definedName>
    <definedName name="solver_drv" localSheetId="5" hidden="1">2</definedName>
    <definedName name="solver_drv" localSheetId="9" hidden="1">2</definedName>
    <definedName name="solver_drv" localSheetId="10" hidden="1">2</definedName>
    <definedName name="solver_drv" localSheetId="8" hidden="1">2</definedName>
    <definedName name="solver_drv" localSheetId="6" hidden="1">2</definedName>
    <definedName name="solver_drv" localSheetId="7" hidden="1">2</definedName>
    <definedName name="solver_drv" localSheetId="11" hidden="1">2</definedName>
    <definedName name="solver_drv" localSheetId="12" hidden="1">2</definedName>
    <definedName name="solver_drv" localSheetId="14" hidden="1">2</definedName>
    <definedName name="solver_drv" localSheetId="13" hidden="1">2</definedName>
    <definedName name="solver_drv" localSheetId="15" hidden="1">2</definedName>
    <definedName name="solver_drv" localSheetId="16" hidden="1">2</definedName>
    <definedName name="solver_drv" localSheetId="2" hidden="1">2</definedName>
    <definedName name="solver_eng" localSheetId="4" hidden="1">1</definedName>
    <definedName name="solver_eng" localSheetId="5" hidden="1">1</definedName>
    <definedName name="solver_eng" localSheetId="9" hidden="1">1</definedName>
    <definedName name="solver_eng" localSheetId="10" hidden="1">1</definedName>
    <definedName name="solver_eng" localSheetId="8" hidden="1">1</definedName>
    <definedName name="solver_eng" localSheetId="6" hidden="1">1</definedName>
    <definedName name="solver_eng" localSheetId="7" hidden="1">1</definedName>
    <definedName name="solver_eng" localSheetId="11" hidden="1">1</definedName>
    <definedName name="solver_eng" localSheetId="12" hidden="1">1</definedName>
    <definedName name="solver_eng" localSheetId="14" hidden="1">1</definedName>
    <definedName name="solver_eng" localSheetId="13" hidden="1">1</definedName>
    <definedName name="solver_eng" localSheetId="15" hidden="1">1</definedName>
    <definedName name="solver_eng" localSheetId="16" hidden="1">1</definedName>
    <definedName name="solver_eng" localSheetId="2" hidden="1">1</definedName>
    <definedName name="solver_itr" localSheetId="4" hidden="1">2147483647</definedName>
    <definedName name="solver_itr" localSheetId="5" hidden="1">2147483647</definedName>
    <definedName name="solver_itr" localSheetId="9" hidden="1">2147483647</definedName>
    <definedName name="solver_itr" localSheetId="10" hidden="1">2147483647</definedName>
    <definedName name="solver_itr" localSheetId="8" hidden="1">2147483647</definedName>
    <definedName name="solver_itr" localSheetId="6" hidden="1">2147483647</definedName>
    <definedName name="solver_itr" localSheetId="7" hidden="1">2147483647</definedName>
    <definedName name="solver_itr" localSheetId="11" hidden="1">2147483647</definedName>
    <definedName name="solver_itr" localSheetId="12" hidden="1">2147483647</definedName>
    <definedName name="solver_itr" localSheetId="14" hidden="1">2147483647</definedName>
    <definedName name="solver_itr" localSheetId="13" hidden="1">2147483647</definedName>
    <definedName name="solver_itr" localSheetId="15" hidden="1">2147483647</definedName>
    <definedName name="solver_itr" localSheetId="16" hidden="1">2147483647</definedName>
    <definedName name="solver_itr" localSheetId="2" hidden="1">2147483647</definedName>
    <definedName name="solver_lhs1" localSheetId="4" hidden="1">B_post_W!$X$1</definedName>
    <definedName name="solver_lhs1" localSheetId="5" hidden="1">GUC_E4.3!$X$1</definedName>
    <definedName name="solver_lhs1" localSheetId="9" hidden="1">'H_16.1'!$X$1</definedName>
    <definedName name="solver_lhs1" localSheetId="10" hidden="1">'H_16.2'!$X$1</definedName>
    <definedName name="solver_lhs1" localSheetId="8" hidden="1">'H_E11.2'!$X$1</definedName>
    <definedName name="solver_lhs1" localSheetId="6" hidden="1">'H_E4.14'!$X$1</definedName>
    <definedName name="solver_lhs1" localSheetId="7" hidden="1">'H_E4.15'!$X$1</definedName>
    <definedName name="solver_lhs1" localSheetId="11" hidden="1">'K_E6.7'!$X$1</definedName>
    <definedName name="solver_lhs1" localSheetId="12" hidden="1">'K_E7.1'!$X$1</definedName>
    <definedName name="solver_lhs1" localSheetId="14" hidden="1">'K_E7.2i'!$X$1</definedName>
    <definedName name="solver_lhs1" localSheetId="13" hidden="1">'K_E7.2m'!$X$1</definedName>
    <definedName name="solver_lhs1" localSheetId="15" hidden="1">'K_E7.3'!$X$1</definedName>
    <definedName name="solver_lhs1" localSheetId="16" hidden="1">'K_E7.4'!$X$1</definedName>
    <definedName name="solver_lhs1" localSheetId="2" hidden="1">test!$X$1</definedName>
    <definedName name="solver_lhs2" localSheetId="4" hidden="1">B_post_W!$X$1</definedName>
    <definedName name="solver_lhs2" localSheetId="5" hidden="1">GUC_E4.3!$X$1</definedName>
    <definedName name="solver_lhs2" localSheetId="9" hidden="1">'H_16.1'!$X$1</definedName>
    <definedName name="solver_lhs2" localSheetId="10" hidden="1">'H_16.2'!$X$1</definedName>
    <definedName name="solver_lhs2" localSheetId="8" hidden="1">'H_E11.2'!$X$1</definedName>
    <definedName name="solver_lhs2" localSheetId="6" hidden="1">'H_E4.14'!$X$1</definedName>
    <definedName name="solver_lhs2" localSheetId="7" hidden="1">'H_E4.15'!$X$1</definedName>
    <definedName name="solver_lhs2" localSheetId="11" hidden="1">'K_E6.7'!$X$1</definedName>
    <definedName name="solver_lhs2" localSheetId="12" hidden="1">'K_E7.1'!$X$1</definedName>
    <definedName name="solver_lhs2" localSheetId="14" hidden="1">'K_E7.2i'!$X$1</definedName>
    <definedName name="solver_lhs2" localSheetId="13" hidden="1">'K_E7.2m'!$X$1</definedName>
    <definedName name="solver_lhs2" localSheetId="15" hidden="1">'K_E7.3'!$X$1</definedName>
    <definedName name="solver_lhs2" localSheetId="16" hidden="1">'K_E7.4'!$X$1</definedName>
    <definedName name="solver_lhs2" localSheetId="2" hidden="1">test!$X$1</definedName>
    <definedName name="solver_mip" localSheetId="4" hidden="1">2147483647</definedName>
    <definedName name="solver_mip" localSheetId="5" hidden="1">2147483647</definedName>
    <definedName name="solver_mip" localSheetId="9" hidden="1">2147483647</definedName>
    <definedName name="solver_mip" localSheetId="10" hidden="1">2147483647</definedName>
    <definedName name="solver_mip" localSheetId="8" hidden="1">2147483647</definedName>
    <definedName name="solver_mip" localSheetId="6" hidden="1">2147483647</definedName>
    <definedName name="solver_mip" localSheetId="7" hidden="1">2147483647</definedName>
    <definedName name="solver_mip" localSheetId="11" hidden="1">2147483647</definedName>
    <definedName name="solver_mip" localSheetId="12" hidden="1">2147483647</definedName>
    <definedName name="solver_mip" localSheetId="14" hidden="1">2147483647</definedName>
    <definedName name="solver_mip" localSheetId="13" hidden="1">2147483647</definedName>
    <definedName name="solver_mip" localSheetId="15" hidden="1">2147483647</definedName>
    <definedName name="solver_mip" localSheetId="16" hidden="1">2147483647</definedName>
    <definedName name="solver_mip" localSheetId="2" hidden="1">2147483647</definedName>
    <definedName name="solver_mni" localSheetId="4" hidden="1">30</definedName>
    <definedName name="solver_mni" localSheetId="5" hidden="1">30</definedName>
    <definedName name="solver_mni" localSheetId="9" hidden="1">30</definedName>
    <definedName name="solver_mni" localSheetId="10" hidden="1">30</definedName>
    <definedName name="solver_mni" localSheetId="8" hidden="1">30</definedName>
    <definedName name="solver_mni" localSheetId="6" hidden="1">30</definedName>
    <definedName name="solver_mni" localSheetId="7" hidden="1">30</definedName>
    <definedName name="solver_mni" localSheetId="11" hidden="1">30</definedName>
    <definedName name="solver_mni" localSheetId="12" hidden="1">30</definedName>
    <definedName name="solver_mni" localSheetId="14" hidden="1">30</definedName>
    <definedName name="solver_mni" localSheetId="13" hidden="1">30</definedName>
    <definedName name="solver_mni" localSheetId="15" hidden="1">30</definedName>
    <definedName name="solver_mni" localSheetId="16" hidden="1">30</definedName>
    <definedName name="solver_mni" localSheetId="2" hidden="1">30</definedName>
    <definedName name="solver_mrt" localSheetId="4" hidden="1">0.075</definedName>
    <definedName name="solver_mrt" localSheetId="5" hidden="1">0.075</definedName>
    <definedName name="solver_mrt" localSheetId="9" hidden="1">0.075</definedName>
    <definedName name="solver_mrt" localSheetId="10" hidden="1">0.075</definedName>
    <definedName name="solver_mrt" localSheetId="8" hidden="1">0.075</definedName>
    <definedName name="solver_mrt" localSheetId="6" hidden="1">0.075</definedName>
    <definedName name="solver_mrt" localSheetId="7" hidden="1">0.075</definedName>
    <definedName name="solver_mrt" localSheetId="11" hidden="1">0.075</definedName>
    <definedName name="solver_mrt" localSheetId="12" hidden="1">0.075</definedName>
    <definedName name="solver_mrt" localSheetId="14" hidden="1">0.075</definedName>
    <definedName name="solver_mrt" localSheetId="13" hidden="1">0.075</definedName>
    <definedName name="solver_mrt" localSheetId="15" hidden="1">0.075</definedName>
    <definedName name="solver_mrt" localSheetId="16" hidden="1">0.075</definedName>
    <definedName name="solver_mrt" localSheetId="2" hidden="1">0.075</definedName>
    <definedName name="solver_msl" localSheetId="4" hidden="1">2</definedName>
    <definedName name="solver_msl" localSheetId="5" hidden="1">2</definedName>
    <definedName name="solver_msl" localSheetId="9" hidden="1">2</definedName>
    <definedName name="solver_msl" localSheetId="10" hidden="1">2</definedName>
    <definedName name="solver_msl" localSheetId="8" hidden="1">2</definedName>
    <definedName name="solver_msl" localSheetId="6" hidden="1">2</definedName>
    <definedName name="solver_msl" localSheetId="7" hidden="1">2</definedName>
    <definedName name="solver_msl" localSheetId="11" hidden="1">2</definedName>
    <definedName name="solver_msl" localSheetId="12" hidden="1">2</definedName>
    <definedName name="solver_msl" localSheetId="14" hidden="1">2</definedName>
    <definedName name="solver_msl" localSheetId="13" hidden="1">2</definedName>
    <definedName name="solver_msl" localSheetId="15" hidden="1">2</definedName>
    <definedName name="solver_msl" localSheetId="16" hidden="1">2</definedName>
    <definedName name="solver_msl" localSheetId="2" hidden="1">2</definedName>
    <definedName name="solver_neg" localSheetId="4" hidden="1">1</definedName>
    <definedName name="solver_neg" localSheetId="5" hidden="1">1</definedName>
    <definedName name="solver_neg" localSheetId="9" hidden="1">1</definedName>
    <definedName name="solver_neg" localSheetId="10" hidden="1">1</definedName>
    <definedName name="solver_neg" localSheetId="8" hidden="1">1</definedName>
    <definedName name="solver_neg" localSheetId="6" hidden="1">1</definedName>
    <definedName name="solver_neg" localSheetId="7" hidden="1">1</definedName>
    <definedName name="solver_neg" localSheetId="11" hidden="1">1</definedName>
    <definedName name="solver_neg" localSheetId="12" hidden="1">1</definedName>
    <definedName name="solver_neg" localSheetId="14" hidden="1">1</definedName>
    <definedName name="solver_neg" localSheetId="13" hidden="1">1</definedName>
    <definedName name="solver_neg" localSheetId="15" hidden="1">1</definedName>
    <definedName name="solver_neg" localSheetId="16" hidden="1">1</definedName>
    <definedName name="solver_neg" localSheetId="2" hidden="1">1</definedName>
    <definedName name="solver_nod" localSheetId="4" hidden="1">2147483647</definedName>
    <definedName name="solver_nod" localSheetId="5" hidden="1">2147483647</definedName>
    <definedName name="solver_nod" localSheetId="9" hidden="1">2147483647</definedName>
    <definedName name="solver_nod" localSheetId="10" hidden="1">2147483647</definedName>
    <definedName name="solver_nod" localSheetId="8" hidden="1">2147483647</definedName>
    <definedName name="solver_nod" localSheetId="6" hidden="1">2147483647</definedName>
    <definedName name="solver_nod" localSheetId="7" hidden="1">2147483647</definedName>
    <definedName name="solver_nod" localSheetId="11" hidden="1">2147483647</definedName>
    <definedName name="solver_nod" localSheetId="12" hidden="1">2147483647</definedName>
    <definedName name="solver_nod" localSheetId="14" hidden="1">2147483647</definedName>
    <definedName name="solver_nod" localSheetId="13" hidden="1">2147483647</definedName>
    <definedName name="solver_nod" localSheetId="15" hidden="1">2147483647</definedName>
    <definedName name="solver_nod" localSheetId="16" hidden="1">2147483647</definedName>
    <definedName name="solver_nod" localSheetId="2" hidden="1">2147483647</definedName>
    <definedName name="solver_num" localSheetId="4" hidden="1">0</definedName>
    <definedName name="solver_num" localSheetId="5" hidden="1">0</definedName>
    <definedName name="solver_num" localSheetId="9" hidden="1">0</definedName>
    <definedName name="solver_num" localSheetId="10" hidden="1">0</definedName>
    <definedName name="solver_num" localSheetId="8" hidden="1">0</definedName>
    <definedName name="solver_num" localSheetId="6" hidden="1">0</definedName>
    <definedName name="solver_num" localSheetId="7" hidden="1">0</definedName>
    <definedName name="solver_num" localSheetId="11" hidden="1">0</definedName>
    <definedName name="solver_num" localSheetId="12" hidden="1">0</definedName>
    <definedName name="solver_num" localSheetId="14" hidden="1">0</definedName>
    <definedName name="solver_num" localSheetId="13" hidden="1">0</definedName>
    <definedName name="solver_num" localSheetId="15" hidden="1">0</definedName>
    <definedName name="solver_num" localSheetId="16" hidden="1">0</definedName>
    <definedName name="solver_num" localSheetId="2" hidden="1">0</definedName>
    <definedName name="solver_pre" localSheetId="4" hidden="1">0.000001</definedName>
    <definedName name="solver_pre" localSheetId="5" hidden="1">0.000001</definedName>
    <definedName name="solver_pre" localSheetId="9" hidden="1">0.000001</definedName>
    <definedName name="solver_pre" localSheetId="10" hidden="1">0.000001</definedName>
    <definedName name="solver_pre" localSheetId="8" hidden="1">0.000001</definedName>
    <definedName name="solver_pre" localSheetId="6" hidden="1">0.000001</definedName>
    <definedName name="solver_pre" localSheetId="7" hidden="1">0.000001</definedName>
    <definedName name="solver_pre" localSheetId="11" hidden="1">0.000001</definedName>
    <definedName name="solver_pre" localSheetId="12" hidden="1">0.000001</definedName>
    <definedName name="solver_pre" localSheetId="14" hidden="1">0.000001</definedName>
    <definedName name="solver_pre" localSheetId="13" hidden="1">0.000001</definedName>
    <definedName name="solver_pre" localSheetId="15" hidden="1">0.000001</definedName>
    <definedName name="solver_pre" localSheetId="16" hidden="1">0.000001</definedName>
    <definedName name="solver_pre" localSheetId="2" hidden="1">0.000001</definedName>
    <definedName name="solver_rbv" localSheetId="4" hidden="1">2</definedName>
    <definedName name="solver_rbv" localSheetId="5" hidden="1">2</definedName>
    <definedName name="solver_rbv" localSheetId="9" hidden="1">2</definedName>
    <definedName name="solver_rbv" localSheetId="10" hidden="1">2</definedName>
    <definedName name="solver_rbv" localSheetId="8" hidden="1">2</definedName>
    <definedName name="solver_rbv" localSheetId="6" hidden="1">2</definedName>
    <definedName name="solver_rbv" localSheetId="7" hidden="1">2</definedName>
    <definedName name="solver_rbv" localSheetId="11" hidden="1">2</definedName>
    <definedName name="solver_rbv" localSheetId="12" hidden="1">2</definedName>
    <definedName name="solver_rbv" localSheetId="14" hidden="1">2</definedName>
    <definedName name="solver_rbv" localSheetId="13" hidden="1">2</definedName>
    <definedName name="solver_rbv" localSheetId="15" hidden="1">2</definedName>
    <definedName name="solver_rbv" localSheetId="16" hidden="1">2</definedName>
    <definedName name="solver_rbv" localSheetId="2" hidden="1">2</definedName>
    <definedName name="solver_rel1" localSheetId="4" hidden="1">1</definedName>
    <definedName name="solver_rel1" localSheetId="5" hidden="1">1</definedName>
    <definedName name="solver_rel1" localSheetId="9" hidden="1">1</definedName>
    <definedName name="solver_rel1" localSheetId="10" hidden="1">1</definedName>
    <definedName name="solver_rel1" localSheetId="8" hidden="1">1</definedName>
    <definedName name="solver_rel1" localSheetId="6" hidden="1">1</definedName>
    <definedName name="solver_rel1" localSheetId="7" hidden="1">1</definedName>
    <definedName name="solver_rel1" localSheetId="11" hidden="1">1</definedName>
    <definedName name="solver_rel1" localSheetId="12" hidden="1">1</definedName>
    <definedName name="solver_rel1" localSheetId="14" hidden="1">1</definedName>
    <definedName name="solver_rel1" localSheetId="13" hidden="1">1</definedName>
    <definedName name="solver_rel1" localSheetId="15" hidden="1">1</definedName>
    <definedName name="solver_rel1" localSheetId="16" hidden="1">1</definedName>
    <definedName name="solver_rel1" localSheetId="2" hidden="1">1</definedName>
    <definedName name="solver_rel2" localSheetId="4" hidden="1">3</definedName>
    <definedName name="solver_rel2" localSheetId="5" hidden="1">3</definedName>
    <definedName name="solver_rel2" localSheetId="9" hidden="1">3</definedName>
    <definedName name="solver_rel2" localSheetId="10" hidden="1">3</definedName>
    <definedName name="solver_rel2" localSheetId="8" hidden="1">3</definedName>
    <definedName name="solver_rel2" localSheetId="6" hidden="1">3</definedName>
    <definedName name="solver_rel2" localSheetId="7" hidden="1">3</definedName>
    <definedName name="solver_rel2" localSheetId="11" hidden="1">3</definedName>
    <definedName name="solver_rel2" localSheetId="12" hidden="1">3</definedName>
    <definedName name="solver_rel2" localSheetId="14" hidden="1">3</definedName>
    <definedName name="solver_rel2" localSheetId="13" hidden="1">3</definedName>
    <definedName name="solver_rel2" localSheetId="15" hidden="1">3</definedName>
    <definedName name="solver_rel2" localSheetId="16" hidden="1">3</definedName>
    <definedName name="solver_rel2" localSheetId="2" hidden="1">3</definedName>
    <definedName name="solver_rhs1" localSheetId="4" hidden="1">2.75</definedName>
    <definedName name="solver_rhs1" localSheetId="5" hidden="1">3</definedName>
    <definedName name="solver_rhs1" localSheetId="9" hidden="1">240</definedName>
    <definedName name="solver_rhs1" localSheetId="10" hidden="1">240</definedName>
    <definedName name="solver_rhs1" localSheetId="8" hidden="1">8</definedName>
    <definedName name="solver_rhs1" localSheetId="6" hidden="1">4</definedName>
    <definedName name="solver_rhs1" localSheetId="7" hidden="1">14.142135623731</definedName>
    <definedName name="solver_rhs1" localSheetId="11" hidden="1">10.816653826392</definedName>
    <definedName name="solver_rhs1" localSheetId="12" hidden="1">240</definedName>
    <definedName name="solver_rhs1" localSheetId="14" hidden="1">240</definedName>
    <definedName name="solver_rhs1" localSheetId="13" hidden="1">5</definedName>
    <definedName name="solver_rhs1" localSheetId="15" hidden="1">8</definedName>
    <definedName name="solver_rhs1" localSheetId="16" hidden="1">6</definedName>
    <definedName name="solver_rhs1" localSheetId="2" hidden="1">8</definedName>
    <definedName name="solver_rhs2" localSheetId="4" hidden="1">0</definedName>
    <definedName name="solver_rhs2" localSheetId="5" hidden="1">0.0002</definedName>
    <definedName name="solver_rhs2" localSheetId="9" hidden="1">0.0557</definedName>
    <definedName name="solver_rhs2" localSheetId="10" hidden="1">56.5768</definedName>
    <definedName name="solver_rhs2" localSheetId="8" hidden="1">0.0001</definedName>
    <definedName name="solver_rhs2" localSheetId="6" hidden="1">4.0001</definedName>
    <definedName name="solver_rhs2" localSheetId="7" hidden="1">6.4363</definedName>
    <definedName name="solver_rhs2" localSheetId="11" hidden="1">1.4908</definedName>
    <definedName name="solver_rhs2" localSheetId="12" hidden="1">240</definedName>
    <definedName name="solver_rhs2" localSheetId="14" hidden="1">0.0001</definedName>
    <definedName name="solver_rhs2" localSheetId="13" hidden="1">0.0001</definedName>
    <definedName name="solver_rhs2" localSheetId="15" hidden="1">5.9345</definedName>
    <definedName name="solver_rhs2" localSheetId="16" hidden="1">0.0373</definedName>
    <definedName name="solver_rhs2" localSheetId="2" hidden="1">0.0001</definedName>
    <definedName name="solver_rlx" localSheetId="4" hidden="1">2</definedName>
    <definedName name="solver_rlx" localSheetId="5" hidden="1">2</definedName>
    <definedName name="solver_rlx" localSheetId="9" hidden="1">2</definedName>
    <definedName name="solver_rlx" localSheetId="10" hidden="1">2</definedName>
    <definedName name="solver_rlx" localSheetId="8" hidden="1">2</definedName>
    <definedName name="solver_rlx" localSheetId="6" hidden="1">2</definedName>
    <definedName name="solver_rlx" localSheetId="7" hidden="1">2</definedName>
    <definedName name="solver_rlx" localSheetId="11" hidden="1">2</definedName>
    <definedName name="solver_rlx" localSheetId="12" hidden="1">2</definedName>
    <definedName name="solver_rlx" localSheetId="14" hidden="1">2</definedName>
    <definedName name="solver_rlx" localSheetId="13" hidden="1">2</definedName>
    <definedName name="solver_rlx" localSheetId="15" hidden="1">2</definedName>
    <definedName name="solver_rlx" localSheetId="16" hidden="1">2</definedName>
    <definedName name="solver_rlx" localSheetId="2" hidden="1">2</definedName>
    <definedName name="solver_rsd" localSheetId="4" hidden="1">0</definedName>
    <definedName name="solver_rsd" localSheetId="5" hidden="1">0</definedName>
    <definedName name="solver_rsd" localSheetId="9" hidden="1">0</definedName>
    <definedName name="solver_rsd" localSheetId="10" hidden="1">0</definedName>
    <definedName name="solver_rsd" localSheetId="8" hidden="1">0</definedName>
    <definedName name="solver_rsd" localSheetId="6" hidden="1">0</definedName>
    <definedName name="solver_rsd" localSheetId="7" hidden="1">0</definedName>
    <definedName name="solver_rsd" localSheetId="11" hidden="1">0</definedName>
    <definedName name="solver_rsd" localSheetId="12" hidden="1">0</definedName>
    <definedName name="solver_rsd" localSheetId="14" hidden="1">0</definedName>
    <definedName name="solver_rsd" localSheetId="13" hidden="1">0</definedName>
    <definedName name="solver_rsd" localSheetId="15" hidden="1">0</definedName>
    <definedName name="solver_rsd" localSheetId="16" hidden="1">0</definedName>
    <definedName name="solver_rsd" localSheetId="2" hidden="1">0</definedName>
    <definedName name="solver_scl" localSheetId="4" hidden="1">0</definedName>
    <definedName name="solver_scl" localSheetId="5" hidden="1">0</definedName>
    <definedName name="solver_scl" localSheetId="9" hidden="1">0</definedName>
    <definedName name="solver_scl" localSheetId="10" hidden="1">0</definedName>
    <definedName name="solver_scl" localSheetId="8" hidden="1">0</definedName>
    <definedName name="solver_scl" localSheetId="6" hidden="1">0</definedName>
    <definedName name="solver_scl" localSheetId="7" hidden="1">0</definedName>
    <definedName name="solver_scl" localSheetId="11" hidden="1">0</definedName>
    <definedName name="solver_scl" localSheetId="12" hidden="1">0</definedName>
    <definedName name="solver_scl" localSheetId="14" hidden="1">0</definedName>
    <definedName name="solver_scl" localSheetId="13" hidden="1">0</definedName>
    <definedName name="solver_scl" localSheetId="15" hidden="1">0</definedName>
    <definedName name="solver_scl" localSheetId="16" hidden="1">0</definedName>
    <definedName name="solver_scl" localSheetId="2" hidden="1">0</definedName>
    <definedName name="solver_sho" localSheetId="4" hidden="1">2</definedName>
    <definedName name="solver_sho" localSheetId="5" hidden="1">2</definedName>
    <definedName name="solver_sho" localSheetId="9" hidden="1">2</definedName>
    <definedName name="solver_sho" localSheetId="10" hidden="1">2</definedName>
    <definedName name="solver_sho" localSheetId="8" hidden="1">2</definedName>
    <definedName name="solver_sho" localSheetId="6" hidden="1">2</definedName>
    <definedName name="solver_sho" localSheetId="7" hidden="1">2</definedName>
    <definedName name="solver_sho" localSheetId="11" hidden="1">2</definedName>
    <definedName name="solver_sho" localSheetId="12" hidden="1">2</definedName>
    <definedName name="solver_sho" localSheetId="14" hidden="1">2</definedName>
    <definedName name="solver_sho" localSheetId="13" hidden="1">2</definedName>
    <definedName name="solver_sho" localSheetId="15" hidden="1">2</definedName>
    <definedName name="solver_sho" localSheetId="16" hidden="1">2</definedName>
    <definedName name="solver_sho" localSheetId="2" hidden="1">2</definedName>
    <definedName name="solver_ssz" localSheetId="4" hidden="1">100</definedName>
    <definedName name="solver_ssz" localSheetId="5" hidden="1">100</definedName>
    <definedName name="solver_ssz" localSheetId="9" hidden="1">100</definedName>
    <definedName name="solver_ssz" localSheetId="10" hidden="1">100</definedName>
    <definedName name="solver_ssz" localSheetId="8" hidden="1">100</definedName>
    <definedName name="solver_ssz" localSheetId="6" hidden="1">100</definedName>
    <definedName name="solver_ssz" localSheetId="7" hidden="1">100</definedName>
    <definedName name="solver_ssz" localSheetId="11" hidden="1">100</definedName>
    <definedName name="solver_ssz" localSheetId="12" hidden="1">100</definedName>
    <definedName name="solver_ssz" localSheetId="14" hidden="1">100</definedName>
    <definedName name="solver_ssz" localSheetId="13" hidden="1">100</definedName>
    <definedName name="solver_ssz" localSheetId="15" hidden="1">100</definedName>
    <definedName name="solver_ssz" localSheetId="16" hidden="1">100</definedName>
    <definedName name="solver_ssz" localSheetId="2" hidden="1">100</definedName>
    <definedName name="solver_tim" localSheetId="4" hidden="1">10</definedName>
    <definedName name="solver_tim" localSheetId="5" hidden="1">10</definedName>
    <definedName name="solver_tim" localSheetId="9" hidden="1">10</definedName>
    <definedName name="solver_tim" localSheetId="10" hidden="1">10</definedName>
    <definedName name="solver_tim" localSheetId="8" hidden="1">10</definedName>
    <definedName name="solver_tim" localSheetId="6" hidden="1">10</definedName>
    <definedName name="solver_tim" localSheetId="7" hidden="1">10</definedName>
    <definedName name="solver_tim" localSheetId="11" hidden="1">10</definedName>
    <definedName name="solver_tim" localSheetId="12" hidden="1">10</definedName>
    <definedName name="solver_tim" localSheetId="14" hidden="1">10</definedName>
    <definedName name="solver_tim" localSheetId="13" hidden="1">10</definedName>
    <definedName name="solver_tim" localSheetId="15" hidden="1">10</definedName>
    <definedName name="solver_tim" localSheetId="16" hidden="1">10</definedName>
    <definedName name="solver_tim" localSheetId="2" hidden="1">10</definedName>
    <definedName name="solver_typ" localSheetId="4" hidden="1">1</definedName>
    <definedName name="solver_typ" localSheetId="5" hidden="1">1</definedName>
    <definedName name="solver_typ" localSheetId="9" hidden="1">1</definedName>
    <definedName name="solver_typ" localSheetId="10" hidden="1">1</definedName>
    <definedName name="solver_typ" localSheetId="8" hidden="1">1</definedName>
    <definedName name="solver_typ" localSheetId="6" hidden="1">1</definedName>
    <definedName name="solver_typ" localSheetId="7" hidden="1">1</definedName>
    <definedName name="solver_typ" localSheetId="11" hidden="1">1</definedName>
    <definedName name="solver_typ" localSheetId="12" hidden="1">1</definedName>
    <definedName name="solver_typ" localSheetId="14" hidden="1">1</definedName>
    <definedName name="solver_typ" localSheetId="13" hidden="1">1</definedName>
    <definedName name="solver_typ" localSheetId="15" hidden="1">1</definedName>
    <definedName name="solver_typ" localSheetId="16" hidden="1">1</definedName>
    <definedName name="solver_typ" localSheetId="2" hidden="1">1</definedName>
    <definedName name="solver_val" localSheetId="4" hidden="1">0</definedName>
    <definedName name="solver_val" localSheetId="5" hidden="1">0</definedName>
    <definedName name="solver_val" localSheetId="9" hidden="1">0</definedName>
    <definedName name="solver_val" localSheetId="10" hidden="1">0</definedName>
    <definedName name="solver_val" localSheetId="8" hidden="1">0</definedName>
    <definedName name="solver_val" localSheetId="6" hidden="1">0</definedName>
    <definedName name="solver_val" localSheetId="7" hidden="1">0</definedName>
    <definedName name="solver_val" localSheetId="11" hidden="1">0</definedName>
    <definedName name="solver_val" localSheetId="12" hidden="1">0</definedName>
    <definedName name="solver_val" localSheetId="14" hidden="1">0</definedName>
    <definedName name="solver_val" localSheetId="13" hidden="1">0</definedName>
    <definedName name="solver_val" localSheetId="15" hidden="1">0</definedName>
    <definedName name="solver_val" localSheetId="16" hidden="1">0</definedName>
    <definedName name="solver_val" localSheetId="2" hidden="1">0</definedName>
    <definedName name="solver_ver" localSheetId="4" hidden="1">3</definedName>
    <definedName name="solver_ver" localSheetId="5" hidden="1">3</definedName>
    <definedName name="solver_ver" localSheetId="9" hidden="1">3</definedName>
    <definedName name="solver_ver" localSheetId="10" hidden="1">3</definedName>
    <definedName name="solver_ver" localSheetId="8" hidden="1">3</definedName>
    <definedName name="solver_ver" localSheetId="6" hidden="1">3</definedName>
    <definedName name="solver_ver" localSheetId="7" hidden="1">3</definedName>
    <definedName name="solver_ver" localSheetId="11" hidden="1">3</definedName>
    <definedName name="solver_ver" localSheetId="12" hidden="1">3</definedName>
    <definedName name="solver_ver" localSheetId="14" hidden="1">3</definedName>
    <definedName name="solver_ver" localSheetId="13" hidden="1">3</definedName>
    <definedName name="solver_ver" localSheetId="15" hidden="1">3</definedName>
    <definedName name="solver_ver" localSheetId="16" hidden="1">3</definedName>
    <definedName name="solver_ver" localSheetId="2" hidden="1">3</definedName>
    <definedName name="SPRINGS" localSheetId="4">B_post_W!$B$382:$B$390</definedName>
    <definedName name="SPRINGS" localSheetId="5">GUC_E4.3!$B$46:$B$47</definedName>
    <definedName name="SPRINGS" localSheetId="3">post_test!$B$382:$B$390</definedName>
    <definedName name="sREACTIONS" localSheetId="4">B_post_W!$I$393:$L$403</definedName>
    <definedName name="sREACTIONS" localSheetId="9">'H_16.1'!$I$48:$L$50</definedName>
    <definedName name="sREACTIONS" localSheetId="10">'H_16.2'!$I$48:$L$50</definedName>
    <definedName name="sREACTIONS" localSheetId="8">'H_E11.2'!$I$49:$L$51</definedName>
    <definedName name="sREACTIONS" localSheetId="6">'H_E4.14'!$I$49:$L$51</definedName>
    <definedName name="sREACTIONS" localSheetId="7">'H_E4.15'!$I$48:$L$50</definedName>
    <definedName name="sREACTIONS" localSheetId="11">'K_E6.7'!$I$111:$L$115</definedName>
    <definedName name="sREACTIONS" localSheetId="12">'K_E7.1'!$I$69:$L$72</definedName>
    <definedName name="sREACTIONS" localSheetId="14">'K_E7.2i'!$I$68:$L$71</definedName>
    <definedName name="sREACTIONS" localSheetId="13">'K_E7.2m'!#REF!</definedName>
    <definedName name="sREACTIONS" localSheetId="15">'K_E7.3'!$I$71:$L$74</definedName>
    <definedName name="sREACTIONS" localSheetId="16">'K_E7.4'!$I$50:$L$52</definedName>
    <definedName name="sREACTIONS" localSheetId="3">post_test!#REF!</definedName>
    <definedName name="sREACTIONS" localSheetId="2">test!#REF!</definedName>
    <definedName name="START" localSheetId="4">B_post_W!$B$50</definedName>
    <definedName name="START" localSheetId="5">GUC_E4.3!$B$26</definedName>
    <definedName name="START" localSheetId="9">'H_16.1'!$B$26</definedName>
    <definedName name="START" localSheetId="10">'H_16.2'!$B$26</definedName>
    <definedName name="START" localSheetId="8">'H_E11.2'!$B$27</definedName>
    <definedName name="START" localSheetId="6">'H_E4.14'!$B$27</definedName>
    <definedName name="START" localSheetId="7">'H_E4.15'!$B$26</definedName>
    <definedName name="START" localSheetId="11">'K_E6.7'!$B$32</definedName>
    <definedName name="START" localSheetId="12">'K_E7.1'!$B$29</definedName>
    <definedName name="START" localSheetId="14">'K_E7.2i'!$B$28</definedName>
    <definedName name="START" localSheetId="13">'K_E7.2m'!$B$28</definedName>
    <definedName name="START" localSheetId="15">'K_E7.3'!$B$31</definedName>
    <definedName name="START" localSheetId="16">'K_E7.4'!$B$28</definedName>
    <definedName name="START" localSheetId="3">post_test!$B$50</definedName>
    <definedName name="START" localSheetId="2">test!$B$27</definedName>
    <definedName name="u_X" localSheetId="4">B_post_W!$H$5:$H$16</definedName>
    <definedName name="u_X" localSheetId="5">GUC_E4.3!$H$5:$H$8</definedName>
    <definedName name="u_X" localSheetId="9">'H_16.1'!$H$5:$H$8</definedName>
    <definedName name="u_X" localSheetId="10">'H_16.2'!$H$5:$H$8</definedName>
    <definedName name="u_X" localSheetId="8">'H_E11.2'!$H$5:$H$8</definedName>
    <definedName name="u_X" localSheetId="6">'H_E4.14'!$H$5:$H$8</definedName>
    <definedName name="u_X" localSheetId="7">'H_E4.15'!$H$5:$H$8</definedName>
    <definedName name="u_X" localSheetId="11">'K_E6.7'!$H$5:$H$10</definedName>
    <definedName name="u_X" localSheetId="12">'K_E7.1'!$H$5:$H$9</definedName>
    <definedName name="u_X" localSheetId="14">'K_E7.2i'!$H$5:$H$9</definedName>
    <definedName name="u_X" localSheetId="13">'K_E7.2m'!$H$5:$H$9</definedName>
    <definedName name="u_X" localSheetId="15">'K_E7.3'!$H$5:$H$9</definedName>
    <definedName name="u_X" localSheetId="16">'K_E7.4'!$H$5:$H$8</definedName>
    <definedName name="u_X" localSheetId="3">post_test!$H$5:$H$16</definedName>
    <definedName name="u_X" localSheetId="2">test!$H$5:$H$8</definedName>
    <definedName name="u_Y" localSheetId="4">B_post_W!$I$5:$I$16</definedName>
    <definedName name="u_Y" localSheetId="5">GUC_E4.3!$I$5:$I$8</definedName>
    <definedName name="u_Y" localSheetId="9">'H_16.1'!$I$5:$I$8</definedName>
    <definedName name="u_Y" localSheetId="10">'H_16.2'!$I$5:$I$8</definedName>
    <definedName name="u_Y" localSheetId="8">'H_E11.2'!$I$5:$I$8</definedName>
    <definedName name="u_Y" localSheetId="6">'H_E4.14'!$I$5:$I$8</definedName>
    <definedName name="u_Y" localSheetId="7">'H_E4.15'!$I$5:$I$8</definedName>
    <definedName name="u_Y" localSheetId="11">'K_E6.7'!$I$5:$I$10</definedName>
    <definedName name="u_Y" localSheetId="12">'K_E7.1'!$I$5:$I$9</definedName>
    <definedName name="u_Y" localSheetId="14">'K_E7.2i'!$I$5:$I$9</definedName>
    <definedName name="u_Y" localSheetId="13">'K_E7.2m'!$I$5:$I$9</definedName>
    <definedName name="u_Y" localSheetId="15">'K_E7.3'!$I$5:$I$9</definedName>
    <definedName name="u_Y" localSheetId="16">'K_E7.4'!$I$5:$I$8</definedName>
    <definedName name="u_Y" localSheetId="3">post_test!$I$5:$I$16</definedName>
    <definedName name="u_Y" localSheetId="2">test!$I$5:$I$8</definedName>
    <definedName name="w_1" localSheetId="4">B_post_W!$E$47:$E$48</definedName>
    <definedName name="w_1" localSheetId="5">GUC_E4.3!$E$23:$E$24</definedName>
    <definedName name="w_1" localSheetId="9">'H_16.1'!$E$23:$E$24</definedName>
    <definedName name="w_1" localSheetId="10">'H_16.2'!$E$23:$E$24</definedName>
    <definedName name="w_1" localSheetId="8">'H_E11.2'!$E$23:$E$25</definedName>
    <definedName name="w_1" localSheetId="6">'H_E4.14'!$E$23:$E$25</definedName>
    <definedName name="w_1" localSheetId="7">'H_E4.15'!$E$23:$E$24</definedName>
    <definedName name="w_1" localSheetId="11">'K_E6.7'!$E$29:$E$30</definedName>
    <definedName name="w_1" localSheetId="12">'K_E7.1'!$E$25:$E$27</definedName>
    <definedName name="w_1" localSheetId="14">'K_E7.2i'!$E$25:$E$26</definedName>
    <definedName name="w_1" localSheetId="13">'K_E7.2m'!$E$25:$E$26</definedName>
    <definedName name="w_1" localSheetId="15">'K_E7.3'!$E$26:$E$29</definedName>
    <definedName name="w_1" localSheetId="16">'K_E7.4'!$E$24:$E$26</definedName>
    <definedName name="w_1" localSheetId="3">post_test!$E$47:$E$48</definedName>
    <definedName name="w_1" localSheetId="2">test!$E$23:$E$25</definedName>
    <definedName name="w_2" localSheetId="4">B_post_W!$G$47:$G$48</definedName>
    <definedName name="w_2" localSheetId="5">GUC_E4.3!$G$23:$G$24</definedName>
    <definedName name="w_2" localSheetId="9">'H_16.1'!$G$23:$G$24</definedName>
    <definedName name="w_2" localSheetId="10">'H_16.2'!$G$23:$G$24</definedName>
    <definedName name="w_2" localSheetId="8">'H_E11.2'!$G$23:$G$25</definedName>
    <definedName name="w_2" localSheetId="6">'H_E4.14'!$G$23:$G$25</definedName>
    <definedName name="w_2" localSheetId="7">'H_E4.15'!$G$23:$G$24</definedName>
    <definedName name="w_2" localSheetId="11">'K_E6.7'!$G$29:$G$30</definedName>
    <definedName name="w_2" localSheetId="12">'K_E7.1'!$G$25:$G$27</definedName>
    <definedName name="w_2" localSheetId="14">'K_E7.2i'!$G$25:$G$26</definedName>
    <definedName name="w_2" localSheetId="13">'K_E7.2m'!$G$25:$G$26</definedName>
    <definedName name="w_2" localSheetId="15">'K_E7.3'!$G$26:$G$29</definedName>
    <definedName name="w_2" localSheetId="16">'K_E7.4'!$G$24:$G$26</definedName>
    <definedName name="w_2" localSheetId="3">post_test!$G$47:$G$48</definedName>
    <definedName name="w_2" localSheetId="2">test!$G$23:$G$25</definedName>
  </definedNames>
  <calcPr calcId="171027"/>
  <extLst>
    <ext xmlns:x14="http://schemas.microsoft.com/office/spreadsheetml/2009/9/main" uri="{8193D73E-4604-4355-AFF4-8A2333D13BE4}">
      <x14:definedNames>
        <x14:definedName name="INDEX_MATCH_2D">
          <x14:argumentDescriptions count="3">
            <x14:argumentDescription index="0">Value to match</x14:argumentDescription>
            <x14:argumentDescription index="1">Range to search for matching value</x14:argumentDescription>
            <x14:argumentDescription index="2">Range to return value from</x14:argumentDescription>
          </x14:argumentDescriptions>
        </x14:definedName>
        <x14:definedName name="L_m">
          <x14:argumentDescriptions count="1">
            <x14:argumentDescription index="0">Member ID</x14:argumentDescription>
          </x14:argumentDescriptions>
        </x14:definedName>
        <x14:definedName name="LAMDA">
          <x14:argumentDescriptions count="2">
            <x14:argumentDescription index="0">Member ID</x14:argumentDescription>
            <x14:argumentDescription index="1">X or Y</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18" i="78" l="1"/>
  <c r="L106" i="78"/>
  <c r="L94" i="78"/>
  <c r="L82" i="78"/>
  <c r="L70" i="78"/>
  <c r="F118" i="78"/>
  <c r="F106" i="78"/>
  <c r="F94" i="78"/>
  <c r="F82" i="78"/>
  <c r="F70" i="78"/>
  <c r="L117" i="77"/>
  <c r="L105" i="77"/>
  <c r="L93" i="77"/>
  <c r="L81" i="77"/>
  <c r="L69" i="77"/>
  <c r="F117" i="77"/>
  <c r="F105" i="77"/>
  <c r="F93" i="77"/>
  <c r="F81" i="77"/>
  <c r="F69" i="77"/>
  <c r="J50" i="77"/>
  <c r="L50" i="77"/>
  <c r="J51" i="77"/>
  <c r="L51" i="77"/>
  <c r="C41" i="77"/>
  <c r="D43" i="77" s="1"/>
  <c r="C38" i="77"/>
  <c r="D40" i="77" s="1"/>
  <c r="C32" i="77"/>
  <c r="D34" i="77" s="1"/>
  <c r="C29" i="77"/>
  <c r="D29" i="77" s="1"/>
  <c r="P5" i="68"/>
  <c r="P6" i="68"/>
  <c r="P7" i="68"/>
  <c r="P8" i="68"/>
  <c r="P9" i="68"/>
  <c r="O5" i="68"/>
  <c r="O6" i="68"/>
  <c r="O7" i="68"/>
  <c r="O8" i="68"/>
  <c r="O9" i="68"/>
  <c r="N5" i="68"/>
  <c r="N6" i="68"/>
  <c r="N7" i="68"/>
  <c r="N8" i="68"/>
  <c r="N9" i="68"/>
  <c r="M5" i="68"/>
  <c r="M6" i="68"/>
  <c r="M7" i="68"/>
  <c r="M8" i="68"/>
  <c r="M9" i="68"/>
  <c r="L5" i="68"/>
  <c r="L6" i="68"/>
  <c r="L7" i="68"/>
  <c r="L8" i="68"/>
  <c r="L9" i="68"/>
  <c r="K5" i="68"/>
  <c r="K6" i="68"/>
  <c r="K7" i="68"/>
  <c r="K8" i="68"/>
  <c r="K9" i="68"/>
  <c r="P38" i="77" a="1"/>
  <c r="P29" i="77" a="1"/>
  <c r="I29" i="68"/>
  <c r="J29" i="68" s="1" a="1"/>
  <c r="F14" i="68"/>
  <c r="F15" i="68"/>
  <c r="F16" i="68"/>
  <c r="F17" i="68"/>
  <c r="F18" i="68"/>
  <c r="D32" i="77" l="1"/>
  <c r="D38" i="77"/>
  <c r="D30" i="77"/>
  <c r="P29" i="77"/>
  <c r="R30" i="77"/>
  <c r="T31" i="77"/>
  <c r="P33" i="77"/>
  <c r="R34" i="77"/>
  <c r="P30" i="77"/>
  <c r="Q29" i="77"/>
  <c r="S30" i="77"/>
  <c r="U31" i="77"/>
  <c r="Q33" i="77"/>
  <c r="S34" i="77"/>
  <c r="R29" i="77"/>
  <c r="T30" i="77"/>
  <c r="P32" i="77"/>
  <c r="R33" i="77"/>
  <c r="T34" i="77"/>
  <c r="S29" i="77"/>
  <c r="U30" i="77"/>
  <c r="Q32" i="77"/>
  <c r="S33" i="77"/>
  <c r="U34" i="77"/>
  <c r="T32" i="77"/>
  <c r="P34" i="77"/>
  <c r="T29" i="77"/>
  <c r="P31" i="77"/>
  <c r="R32" i="77"/>
  <c r="T33" i="77"/>
  <c r="U29" i="77"/>
  <c r="Q31" i="77"/>
  <c r="S32" i="77"/>
  <c r="U33" i="77"/>
  <c r="R31" i="77"/>
  <c r="Q30" i="77"/>
  <c r="S31" i="77"/>
  <c r="U32" i="77"/>
  <c r="Q34" i="77"/>
  <c r="S38" i="77"/>
  <c r="U39" i="77"/>
  <c r="Q41" i="77"/>
  <c r="S42" i="77"/>
  <c r="U43" i="77"/>
  <c r="T38" i="77"/>
  <c r="P40" i="77"/>
  <c r="R41" i="77"/>
  <c r="T42" i="77"/>
  <c r="U38" i="77"/>
  <c r="Q40" i="77"/>
  <c r="S41" i="77"/>
  <c r="U42" i="77"/>
  <c r="Q38" i="77"/>
  <c r="Q42" i="77"/>
  <c r="P39" i="77"/>
  <c r="R40" i="77"/>
  <c r="T41" i="77"/>
  <c r="P43" i="77"/>
  <c r="Q39" i="77"/>
  <c r="S40" i="77"/>
  <c r="U41" i="77"/>
  <c r="Q43" i="77"/>
  <c r="S39" i="77"/>
  <c r="S43" i="77"/>
  <c r="P38" i="77"/>
  <c r="R39" i="77"/>
  <c r="T40" i="77"/>
  <c r="P42" i="77"/>
  <c r="R43" i="77"/>
  <c r="U40" i="77"/>
  <c r="R38" i="77"/>
  <c r="T39" i="77"/>
  <c r="P41" i="77"/>
  <c r="R42" i="77"/>
  <c r="T43" i="77"/>
  <c r="D31" i="77"/>
  <c r="AG37" i="77" s="1"/>
  <c r="D33" i="77"/>
  <c r="D39" i="77"/>
  <c r="AJ43" i="77" s="1"/>
  <c r="D41" i="77"/>
  <c r="AH41" i="77" s="1"/>
  <c r="D42" i="77"/>
  <c r="J29" i="68"/>
  <c r="K29" i="68"/>
  <c r="L29" i="68"/>
  <c r="M29" i="68"/>
  <c r="O29" i="68"/>
  <c r="N29" i="68"/>
  <c r="AC44" i="77" l="1"/>
  <c r="AF30" i="77"/>
  <c r="AE34" i="77"/>
  <c r="AH38" i="77"/>
  <c r="AE33" i="77"/>
  <c r="AI41" i="77"/>
  <c r="AJ37" i="77"/>
  <c r="AK32" i="77"/>
  <c r="AH31" i="77"/>
  <c r="AK30" i="77"/>
  <c r="AI39" i="77"/>
  <c r="AH37" i="77"/>
  <c r="AE35" i="77"/>
  <c r="AC32" i="77"/>
  <c r="AE44" i="77"/>
  <c r="AK34" i="77"/>
  <c r="AE37" i="77"/>
  <c r="AJ31" i="77"/>
  <c r="AI44" i="77"/>
  <c r="AF44" i="77"/>
  <c r="AH45" i="77"/>
  <c r="AD42" i="77"/>
  <c r="AG43" i="77"/>
  <c r="AG41" i="77"/>
  <c r="AH42" i="77"/>
  <c r="AK36" i="77"/>
  <c r="AK35" i="77"/>
  <c r="AF29" i="77"/>
  <c r="AD31" i="77"/>
  <c r="AJ32" i="77"/>
  <c r="AD37" i="77"/>
  <c r="AF34" i="77"/>
  <c r="AK44" i="77"/>
  <c r="AH40" i="77"/>
  <c r="AJ42" i="77"/>
  <c r="AG46" i="77"/>
  <c r="AG57" i="77" s="1"/>
  <c r="AC43" i="77"/>
  <c r="AH39" i="77"/>
  <c r="AI46" i="77"/>
  <c r="AF42" i="77"/>
  <c r="AF32" i="77"/>
  <c r="AE32" i="77"/>
  <c r="AF37" i="77"/>
  <c r="AE30" i="77"/>
  <c r="AK31" i="77"/>
  <c r="AE36" i="77"/>
  <c r="AG38" i="77"/>
  <c r="AK43" i="77"/>
  <c r="AG40" i="77"/>
  <c r="AI38" i="77"/>
  <c r="AE43" i="77"/>
  <c r="AE54" i="77" s="1"/>
  <c r="AI40" i="77"/>
  <c r="AI42" i="77"/>
  <c r="AF31" i="77"/>
  <c r="AK33" i="77"/>
  <c r="AE29" i="77"/>
  <c r="AC31" i="77"/>
  <c r="AF35" i="77"/>
  <c r="AG31" i="77"/>
  <c r="AH32" i="77"/>
  <c r="AH52" i="77" s="1"/>
  <c r="AD44" i="77"/>
  <c r="AH43" i="77"/>
  <c r="AK29" i="77"/>
  <c r="AI31" i="77"/>
  <c r="AI43" i="77"/>
  <c r="AJ44" i="77"/>
  <c r="AG45" i="77"/>
  <c r="AC42" i="77"/>
  <c r="AI45" i="77"/>
  <c r="AE42" i="77"/>
  <c r="AG42" i="77"/>
  <c r="AG44" i="77"/>
  <c r="AF33" i="77"/>
  <c r="AD32" i="77"/>
  <c r="AF36" i="77"/>
  <c r="AI37" i="77"/>
  <c r="AK37" i="77"/>
  <c r="AH44" i="77"/>
  <c r="AK42" i="77"/>
  <c r="AG39" i="77"/>
  <c r="AH46" i="77"/>
  <c r="AD43" i="77"/>
  <c r="AF43" i="77"/>
  <c r="AG32" i="77"/>
  <c r="AE31" i="77"/>
  <c r="AI32" i="77"/>
  <c r="AC37" i="77"/>
  <c r="L69" i="70"/>
  <c r="L70" i="70"/>
  <c r="L71" i="70"/>
  <c r="J68" i="70"/>
  <c r="K68" i="70"/>
  <c r="L68" i="70"/>
  <c r="C57" i="70"/>
  <c r="D58" i="70" s="1"/>
  <c r="C54" i="70"/>
  <c r="D56" i="70" s="1"/>
  <c r="C45" i="70"/>
  <c r="D47" i="70" s="1"/>
  <c r="C42" i="70"/>
  <c r="D43" i="70" s="1"/>
  <c r="C33" i="70"/>
  <c r="D33" i="70" s="1"/>
  <c r="C30" i="70"/>
  <c r="D32" i="70" s="1"/>
  <c r="P54" i="70" a="1"/>
  <c r="P30" i="70" a="1"/>
  <c r="P42" i="70" a="1"/>
  <c r="AH57" i="77" l="1"/>
  <c r="AI52" i="77"/>
  <c r="AF55" i="77"/>
  <c r="AE53" i="77"/>
  <c r="AK54" i="77"/>
  <c r="AI51" i="77"/>
  <c r="AI57" i="77"/>
  <c r="AE55" i="77"/>
  <c r="AG51" i="77"/>
  <c r="AF53" i="77"/>
  <c r="AG52" i="77"/>
  <c r="AH51" i="77"/>
  <c r="AK53" i="77"/>
  <c r="AF54" i="77"/>
  <c r="AK55" i="77"/>
  <c r="D44" i="70"/>
  <c r="D45" i="70"/>
  <c r="P42" i="70"/>
  <c r="R43" i="70"/>
  <c r="T44" i="70"/>
  <c r="P46" i="70"/>
  <c r="R47" i="70"/>
  <c r="Q42" i="70"/>
  <c r="S43" i="70"/>
  <c r="U44" i="70"/>
  <c r="Q46" i="70"/>
  <c r="S47" i="70"/>
  <c r="R42" i="70"/>
  <c r="T43" i="70"/>
  <c r="P45" i="70"/>
  <c r="R46" i="70"/>
  <c r="T47" i="70"/>
  <c r="S42" i="70"/>
  <c r="U43" i="70"/>
  <c r="Q45" i="70"/>
  <c r="S46" i="70"/>
  <c r="U47" i="70"/>
  <c r="T42" i="70"/>
  <c r="P44" i="70"/>
  <c r="R45" i="70"/>
  <c r="T46" i="70"/>
  <c r="U42" i="70"/>
  <c r="Q44" i="70"/>
  <c r="S45" i="70"/>
  <c r="U46" i="70"/>
  <c r="P43" i="70"/>
  <c r="R44" i="70"/>
  <c r="T45" i="70"/>
  <c r="P47" i="70"/>
  <c r="Q43" i="70"/>
  <c r="S44" i="70"/>
  <c r="U45" i="70"/>
  <c r="Q47" i="70"/>
  <c r="P31" i="70"/>
  <c r="R32" i="70"/>
  <c r="T33" i="70"/>
  <c r="P35" i="70"/>
  <c r="Q31" i="70"/>
  <c r="S32" i="70"/>
  <c r="U33" i="70"/>
  <c r="Q35" i="70"/>
  <c r="P30" i="70"/>
  <c r="R31" i="70"/>
  <c r="T32" i="70"/>
  <c r="P34" i="70"/>
  <c r="R35" i="70"/>
  <c r="U34" i="70"/>
  <c r="Q30" i="70"/>
  <c r="S31" i="70"/>
  <c r="U32" i="70"/>
  <c r="Q34" i="70"/>
  <c r="S35" i="70"/>
  <c r="Q32" i="70"/>
  <c r="R30" i="70"/>
  <c r="T31" i="70"/>
  <c r="P33" i="70"/>
  <c r="R34" i="70"/>
  <c r="T35" i="70"/>
  <c r="S30" i="70"/>
  <c r="U31" i="70"/>
  <c r="Q33" i="70"/>
  <c r="S34" i="70"/>
  <c r="U35" i="70"/>
  <c r="U30" i="70"/>
  <c r="T30" i="70"/>
  <c r="P32" i="70"/>
  <c r="R33" i="70"/>
  <c r="T34" i="70"/>
  <c r="S33" i="70"/>
  <c r="U54" i="70"/>
  <c r="Q56" i="70"/>
  <c r="S57" i="70"/>
  <c r="U58" i="70"/>
  <c r="P55" i="70"/>
  <c r="R56" i="70"/>
  <c r="T57" i="70"/>
  <c r="P59" i="70"/>
  <c r="Q55" i="70"/>
  <c r="S56" i="70"/>
  <c r="U57" i="70"/>
  <c r="Q59" i="70"/>
  <c r="P54" i="70"/>
  <c r="R55" i="70"/>
  <c r="T56" i="70"/>
  <c r="P58" i="70"/>
  <c r="R59" i="70"/>
  <c r="Q54" i="70"/>
  <c r="S55" i="70"/>
  <c r="U56" i="70"/>
  <c r="Q58" i="70"/>
  <c r="S59" i="70"/>
  <c r="R54" i="70"/>
  <c r="T55" i="70"/>
  <c r="P57" i="70"/>
  <c r="R58" i="70"/>
  <c r="T59" i="70"/>
  <c r="S54" i="70"/>
  <c r="U55" i="70"/>
  <c r="Q57" i="70"/>
  <c r="S58" i="70"/>
  <c r="U59" i="70"/>
  <c r="T54" i="70"/>
  <c r="P56" i="70"/>
  <c r="R57" i="70"/>
  <c r="T58" i="70"/>
  <c r="D34" i="70"/>
  <c r="D46" i="70"/>
  <c r="D42" i="70"/>
  <c r="D35" i="70"/>
  <c r="D30" i="70"/>
  <c r="D31" i="70"/>
  <c r="D59" i="70"/>
  <c r="D54" i="70"/>
  <c r="D55" i="70"/>
  <c r="D57" i="70"/>
  <c r="AD46" i="78"/>
  <c r="AE46" i="78"/>
  <c r="AG46" i="78"/>
  <c r="AH46" i="78"/>
  <c r="AI46" i="78"/>
  <c r="AJ46" i="78"/>
  <c r="AK46" i="78"/>
  <c r="AC46" i="78"/>
  <c r="C40" i="78"/>
  <c r="D42" i="78" s="1"/>
  <c r="C37" i="78"/>
  <c r="D39" i="78" s="1"/>
  <c r="C31" i="78"/>
  <c r="D31" i="78" s="1"/>
  <c r="C28" i="78"/>
  <c r="D30" i="78" s="1"/>
  <c r="P5" i="78"/>
  <c r="P6" i="78"/>
  <c r="P7" i="78"/>
  <c r="O5" i="78"/>
  <c r="O6" i="78"/>
  <c r="O7" i="78"/>
  <c r="N5" i="78"/>
  <c r="N6" i="78"/>
  <c r="N7" i="78"/>
  <c r="M5" i="78"/>
  <c r="M6" i="78"/>
  <c r="M7" i="78"/>
  <c r="L5" i="78"/>
  <c r="L6" i="78"/>
  <c r="L7" i="78"/>
  <c r="K5" i="78"/>
  <c r="K6" i="78"/>
  <c r="K7" i="78"/>
  <c r="I23" i="78"/>
  <c r="E53" i="78"/>
  <c r="E51" i="78"/>
  <c r="E54" i="78"/>
  <c r="E55" i="78"/>
  <c r="F13" i="78"/>
  <c r="E52" i="78"/>
  <c r="E56" i="78"/>
  <c r="P37" i="78" a="1"/>
  <c r="E57" i="78"/>
  <c r="E50" i="78"/>
  <c r="E58" i="78"/>
  <c r="P28" i="78" a="1"/>
  <c r="AF46" i="78"/>
  <c r="F12" i="78"/>
  <c r="AF55" i="70" l="1"/>
  <c r="AJ56" i="70"/>
  <c r="AF57" i="70"/>
  <c r="AN57" i="70"/>
  <c r="AJ58" i="70"/>
  <c r="AF59" i="70"/>
  <c r="AJ60" i="70"/>
  <c r="AF61" i="70"/>
  <c r="AN61" i="70"/>
  <c r="AJ62" i="70"/>
  <c r="AF63" i="70"/>
  <c r="AN63" i="70"/>
  <c r="AJ64" i="70"/>
  <c r="AF65" i="70"/>
  <c r="AK54" i="70"/>
  <c r="AG55" i="70"/>
  <c r="AK56" i="70"/>
  <c r="AG57" i="70"/>
  <c r="AC58" i="70"/>
  <c r="AK58" i="70"/>
  <c r="AG59" i="70"/>
  <c r="AC60" i="70"/>
  <c r="AK60" i="70"/>
  <c r="AG61" i="70"/>
  <c r="AC62" i="70"/>
  <c r="AK62" i="70"/>
  <c r="AG63" i="70"/>
  <c r="AK64" i="70"/>
  <c r="AG65" i="70"/>
  <c r="AL54" i="70"/>
  <c r="AL56" i="70"/>
  <c r="AH57" i="70"/>
  <c r="AD58" i="70"/>
  <c r="AL58" i="70"/>
  <c r="AD60" i="70"/>
  <c r="AL60" i="70"/>
  <c r="AH61" i="70"/>
  <c r="AD62" i="70"/>
  <c r="AL62" i="70"/>
  <c r="AH63" i="70"/>
  <c r="AL64" i="70"/>
  <c r="AI55" i="70"/>
  <c r="AI57" i="70"/>
  <c r="AE58" i="70"/>
  <c r="AM58" i="70"/>
  <c r="AI59" i="70"/>
  <c r="AE60" i="70"/>
  <c r="AM60" i="70"/>
  <c r="AI61" i="70"/>
  <c r="AE62" i="70"/>
  <c r="AM62" i="70"/>
  <c r="AI63" i="70"/>
  <c r="AI65" i="70"/>
  <c r="AF54" i="70"/>
  <c r="AJ55" i="70"/>
  <c r="AF56" i="70"/>
  <c r="AJ57" i="70"/>
  <c r="AF58" i="70"/>
  <c r="AN58" i="70"/>
  <c r="AJ59" i="70"/>
  <c r="AF60" i="70"/>
  <c r="AN60" i="70"/>
  <c r="AJ61" i="70"/>
  <c r="AF62" i="70"/>
  <c r="AN62" i="70"/>
  <c r="AJ63" i="70"/>
  <c r="AF64" i="70"/>
  <c r="AJ65" i="70"/>
  <c r="AG54" i="70"/>
  <c r="AK55" i="70"/>
  <c r="AG56" i="70"/>
  <c r="AC57" i="70"/>
  <c r="AK57" i="70"/>
  <c r="AG58" i="70"/>
  <c r="AK59" i="70"/>
  <c r="AG60" i="70"/>
  <c r="AC61" i="70"/>
  <c r="AK61" i="70"/>
  <c r="AG62" i="70"/>
  <c r="AC63" i="70"/>
  <c r="AK63" i="70"/>
  <c r="AG64" i="70"/>
  <c r="AK65" i="70"/>
  <c r="AL55" i="70"/>
  <c r="AD57" i="70"/>
  <c r="AL57" i="70"/>
  <c r="AH58" i="70"/>
  <c r="AL59" i="70"/>
  <c r="AH60" i="70"/>
  <c r="AD61" i="70"/>
  <c r="AL61" i="70"/>
  <c r="AH62" i="70"/>
  <c r="AD63" i="70"/>
  <c r="AL63" i="70"/>
  <c r="AL65" i="70"/>
  <c r="AI54" i="70"/>
  <c r="AI56" i="70"/>
  <c r="AE57" i="70"/>
  <c r="AM57" i="70"/>
  <c r="AI58" i="70"/>
  <c r="AI60" i="70"/>
  <c r="AE61" i="70"/>
  <c r="AM61" i="70"/>
  <c r="AI62" i="70"/>
  <c r="AE63" i="70"/>
  <c r="AM63" i="70"/>
  <c r="AI64" i="70"/>
  <c r="AJ54" i="70"/>
  <c r="AG31" i="70"/>
  <c r="AK32" i="70"/>
  <c r="AG33" i="70"/>
  <c r="AC34" i="70"/>
  <c r="AK34" i="70"/>
  <c r="AG35" i="70"/>
  <c r="AK36" i="70"/>
  <c r="AG37" i="70"/>
  <c r="AC38" i="70"/>
  <c r="AK38" i="70"/>
  <c r="AG39" i="70"/>
  <c r="AC40" i="70"/>
  <c r="AK40" i="70"/>
  <c r="AG41" i="70"/>
  <c r="AL30" i="70"/>
  <c r="AH31" i="70"/>
  <c r="AL32" i="70"/>
  <c r="AH33" i="70"/>
  <c r="AD34" i="70"/>
  <c r="AL34" i="70"/>
  <c r="AH35" i="70"/>
  <c r="AL36" i="70"/>
  <c r="AH37" i="70"/>
  <c r="AD38" i="70"/>
  <c r="AL38" i="70"/>
  <c r="AH39" i="70"/>
  <c r="AD40" i="70"/>
  <c r="AL40" i="70"/>
  <c r="AH41" i="70"/>
  <c r="AM30" i="70"/>
  <c r="AM32" i="70"/>
  <c r="AE34" i="70"/>
  <c r="AM34" i="70"/>
  <c r="AI35" i="70"/>
  <c r="AM36" i="70"/>
  <c r="AE38" i="70"/>
  <c r="AM38" i="70"/>
  <c r="AI39" i="70"/>
  <c r="AE40" i="70"/>
  <c r="AM40" i="70"/>
  <c r="AI41" i="70"/>
  <c r="AN30" i="70"/>
  <c r="AN32" i="70"/>
  <c r="AF34" i="70"/>
  <c r="AN34" i="70"/>
  <c r="AJ35" i="70"/>
  <c r="AN36" i="70"/>
  <c r="AF38" i="70"/>
  <c r="AN38" i="70"/>
  <c r="AJ39" i="70"/>
  <c r="AF40" i="70"/>
  <c r="AN40" i="70"/>
  <c r="AJ41" i="70"/>
  <c r="AG30" i="70"/>
  <c r="AK31" i="70"/>
  <c r="AG32" i="70"/>
  <c r="AK33" i="70"/>
  <c r="AG34" i="70"/>
  <c r="AC35" i="70"/>
  <c r="AK35" i="70"/>
  <c r="AG36" i="70"/>
  <c r="AK37" i="70"/>
  <c r="AG38" i="70"/>
  <c r="AC39" i="70"/>
  <c r="AK39" i="70"/>
  <c r="AG40" i="70"/>
  <c r="AC41" i="70"/>
  <c r="AK41" i="70"/>
  <c r="AH30" i="70"/>
  <c r="AL31" i="70"/>
  <c r="AH32" i="70"/>
  <c r="AL33" i="70"/>
  <c r="AH34" i="70"/>
  <c r="AD35" i="70"/>
  <c r="AL35" i="70"/>
  <c r="AH36" i="70"/>
  <c r="AL37" i="70"/>
  <c r="AH38" i="70"/>
  <c r="AD39" i="70"/>
  <c r="AL39" i="70"/>
  <c r="AH40" i="70"/>
  <c r="AD41" i="70"/>
  <c r="AL41" i="70"/>
  <c r="AM31" i="70"/>
  <c r="AM33" i="70"/>
  <c r="AI34" i="70"/>
  <c r="AE35" i="70"/>
  <c r="AM35" i="70"/>
  <c r="AM37" i="70"/>
  <c r="AI38" i="70"/>
  <c r="AE39" i="70"/>
  <c r="AM39" i="70"/>
  <c r="AI40" i="70"/>
  <c r="AE41" i="70"/>
  <c r="AM41" i="70"/>
  <c r="AN31" i="70"/>
  <c r="AN33" i="70"/>
  <c r="AJ34" i="70"/>
  <c r="AF35" i="70"/>
  <c r="AN35" i="70"/>
  <c r="AN37" i="70"/>
  <c r="AJ38" i="70"/>
  <c r="AF39" i="70"/>
  <c r="AN39" i="70"/>
  <c r="AJ40" i="70"/>
  <c r="AF41" i="70"/>
  <c r="AN41" i="70"/>
  <c r="AK30" i="70"/>
  <c r="AH44" i="70"/>
  <c r="AD45" i="70"/>
  <c r="AL45" i="70"/>
  <c r="AH46" i="70"/>
  <c r="AD47" i="70"/>
  <c r="AL47" i="70"/>
  <c r="AH48" i="70"/>
  <c r="AD49" i="70"/>
  <c r="AL49" i="70"/>
  <c r="AH50" i="70"/>
  <c r="AH52" i="70"/>
  <c r="AD53" i="70"/>
  <c r="AL53" i="70"/>
  <c r="AI42" i="70"/>
  <c r="AM43" i="70"/>
  <c r="AI44" i="70"/>
  <c r="AE45" i="70"/>
  <c r="AM45" i="70"/>
  <c r="AI46" i="70"/>
  <c r="AE47" i="70"/>
  <c r="AM47" i="70"/>
  <c r="AI48" i="70"/>
  <c r="AE49" i="70"/>
  <c r="AM49" i="70"/>
  <c r="AI50" i="70"/>
  <c r="AM51" i="70"/>
  <c r="AI52" i="70"/>
  <c r="AE53" i="70"/>
  <c r="AM53" i="70"/>
  <c r="AJ42" i="70"/>
  <c r="AF43" i="70"/>
  <c r="AN43" i="70"/>
  <c r="AJ44" i="70"/>
  <c r="AF45" i="70"/>
  <c r="AN45" i="70"/>
  <c r="AJ46" i="70"/>
  <c r="AF47" i="70"/>
  <c r="AN47" i="70"/>
  <c r="AJ48" i="70"/>
  <c r="AF49" i="70"/>
  <c r="AN49" i="70"/>
  <c r="AJ50" i="70"/>
  <c r="AF51" i="70"/>
  <c r="AN51" i="70"/>
  <c r="AJ52" i="70"/>
  <c r="AF53" i="70"/>
  <c r="AN53" i="70"/>
  <c r="AG45" i="70"/>
  <c r="AG47" i="70"/>
  <c r="AC48" i="70"/>
  <c r="AK48" i="70"/>
  <c r="AG49" i="70"/>
  <c r="AC52" i="70"/>
  <c r="AK52" i="70"/>
  <c r="AG53" i="70"/>
  <c r="AH43" i="70"/>
  <c r="AH45" i="70"/>
  <c r="AH47" i="70"/>
  <c r="AD48" i="70"/>
  <c r="AL48" i="70"/>
  <c r="AH49" i="70"/>
  <c r="AH51" i="70"/>
  <c r="AD52" i="70"/>
  <c r="AL52" i="70"/>
  <c r="AH53" i="70"/>
  <c r="AM42" i="70"/>
  <c r="AI43" i="70"/>
  <c r="AM44" i="70"/>
  <c r="AI45" i="70"/>
  <c r="AM46" i="70"/>
  <c r="AI47" i="70"/>
  <c r="AE48" i="70"/>
  <c r="AM48" i="70"/>
  <c r="AI49" i="70"/>
  <c r="AM50" i="70"/>
  <c r="AI51" i="70"/>
  <c r="AE52" i="70"/>
  <c r="AM52" i="70"/>
  <c r="AI53" i="70"/>
  <c r="AJ43" i="70"/>
  <c r="AF44" i="70"/>
  <c r="AN44" i="70"/>
  <c r="AJ45" i="70"/>
  <c r="AF46" i="70"/>
  <c r="AN46" i="70"/>
  <c r="AJ47" i="70"/>
  <c r="AF48" i="70"/>
  <c r="AN48" i="70"/>
  <c r="AJ49" i="70"/>
  <c r="AF50" i="70"/>
  <c r="AN50" i="70"/>
  <c r="AJ51" i="70"/>
  <c r="AF52" i="70"/>
  <c r="AN52" i="70"/>
  <c r="AJ53" i="70"/>
  <c r="AC45" i="70"/>
  <c r="AK45" i="70"/>
  <c r="AC47" i="70"/>
  <c r="AK47" i="70"/>
  <c r="AG48" i="70"/>
  <c r="AC49" i="70"/>
  <c r="AK49" i="70"/>
  <c r="AG52" i="70"/>
  <c r="AC53" i="70"/>
  <c r="AK53" i="70"/>
  <c r="AH42" i="70"/>
  <c r="AF42" i="70"/>
  <c r="AN42" i="70"/>
  <c r="D28" i="78"/>
  <c r="D29" i="78"/>
  <c r="D37" i="78"/>
  <c r="D41" i="78"/>
  <c r="P28" i="78"/>
  <c r="R29" i="78"/>
  <c r="T30" i="78"/>
  <c r="P32" i="78"/>
  <c r="R33" i="78"/>
  <c r="Q28" i="78"/>
  <c r="S29" i="78"/>
  <c r="U30" i="78"/>
  <c r="Q32" i="78"/>
  <c r="S33" i="78"/>
  <c r="T29" i="78"/>
  <c r="P31" i="78"/>
  <c r="R28" i="78"/>
  <c r="R32" i="78"/>
  <c r="S28" i="78"/>
  <c r="U29" i="78"/>
  <c r="Q31" i="78"/>
  <c r="S32" i="78"/>
  <c r="U33" i="78"/>
  <c r="T28" i="78"/>
  <c r="P30" i="78"/>
  <c r="R31" i="78"/>
  <c r="T32" i="78"/>
  <c r="P29" i="78"/>
  <c r="R30" i="78"/>
  <c r="T31" i="78"/>
  <c r="P33" i="78"/>
  <c r="U28" i="78"/>
  <c r="Q30" i="78"/>
  <c r="S31" i="78"/>
  <c r="U32" i="78"/>
  <c r="Q29" i="78"/>
  <c r="S30" i="78"/>
  <c r="U31" i="78"/>
  <c r="Q33" i="78"/>
  <c r="T33" i="78"/>
  <c r="N50" i="78"/>
  <c r="R50" i="78" s="1"/>
  <c r="M50" i="78"/>
  <c r="Q50" i="78" s="1"/>
  <c r="S37" i="78"/>
  <c r="U38" i="78"/>
  <c r="Q40" i="78"/>
  <c r="S41" i="78"/>
  <c r="U42" i="78"/>
  <c r="T37" i="78"/>
  <c r="P39" i="78"/>
  <c r="R40" i="78"/>
  <c r="T41" i="78"/>
  <c r="U37" i="78"/>
  <c r="Q39" i="78"/>
  <c r="S40" i="78"/>
  <c r="U41" i="78"/>
  <c r="P38" i="78"/>
  <c r="R39" i="78"/>
  <c r="T40" i="78"/>
  <c r="P42" i="78"/>
  <c r="Q38" i="78"/>
  <c r="S39" i="78"/>
  <c r="U40" i="78"/>
  <c r="Q42" i="78"/>
  <c r="P37" i="78"/>
  <c r="R38" i="78"/>
  <c r="T39" i="78"/>
  <c r="P41" i="78"/>
  <c r="R42" i="78"/>
  <c r="Q37" i="78"/>
  <c r="S38" i="78"/>
  <c r="U39" i="78"/>
  <c r="Q41" i="78"/>
  <c r="S42" i="78"/>
  <c r="R37" i="78"/>
  <c r="T38" i="78"/>
  <c r="P40" i="78"/>
  <c r="R41" i="78"/>
  <c r="T42" i="78"/>
  <c r="N51" i="78"/>
  <c r="R51" i="78" s="1"/>
  <c r="O50" i="78"/>
  <c r="S50" i="78" s="1"/>
  <c r="D33" i="78"/>
  <c r="D32" i="78"/>
  <c r="D38" i="78"/>
  <c r="D40" i="78"/>
  <c r="K394" i="76"/>
  <c r="L394" i="76"/>
  <c r="J395" i="76"/>
  <c r="K395" i="76"/>
  <c r="L395" i="76"/>
  <c r="J396" i="76"/>
  <c r="K396" i="76"/>
  <c r="L396" i="76"/>
  <c r="J397" i="76"/>
  <c r="K397" i="76"/>
  <c r="L397" i="76"/>
  <c r="J398" i="76"/>
  <c r="K398" i="76"/>
  <c r="L398" i="76"/>
  <c r="J399" i="76"/>
  <c r="K399" i="76"/>
  <c r="L399" i="76"/>
  <c r="J400" i="76"/>
  <c r="K400" i="76"/>
  <c r="L400" i="76"/>
  <c r="J401" i="76"/>
  <c r="K401" i="76"/>
  <c r="L401" i="76"/>
  <c r="J402" i="76"/>
  <c r="K402" i="76"/>
  <c r="L402" i="76"/>
  <c r="J403" i="76"/>
  <c r="L403" i="76"/>
  <c r="J393" i="76"/>
  <c r="K393" i="76"/>
  <c r="L393" i="76"/>
  <c r="AD389" i="76"/>
  <c r="AE389" i="76"/>
  <c r="AF389" i="76"/>
  <c r="AG389" i="76"/>
  <c r="AH389" i="76"/>
  <c r="AI389" i="76"/>
  <c r="AJ389" i="76"/>
  <c r="AK389" i="76"/>
  <c r="AL389" i="76"/>
  <c r="AM389" i="76"/>
  <c r="AN389" i="76"/>
  <c r="AO389" i="76"/>
  <c r="AP389" i="76"/>
  <c r="AQ389" i="76"/>
  <c r="AR389" i="76"/>
  <c r="AS389" i="76"/>
  <c r="AT389" i="76"/>
  <c r="AU389" i="76"/>
  <c r="AV389" i="76"/>
  <c r="AW389" i="76"/>
  <c r="AX389" i="76"/>
  <c r="AY389" i="76"/>
  <c r="AZ389" i="76"/>
  <c r="BA389" i="76"/>
  <c r="BB389" i="76"/>
  <c r="BD389" i="76"/>
  <c r="BE389" i="76"/>
  <c r="BF389" i="76"/>
  <c r="BG389" i="76"/>
  <c r="BH389" i="76"/>
  <c r="BI389" i="76"/>
  <c r="AC389" i="76"/>
  <c r="AD388" i="76"/>
  <c r="AE388" i="76"/>
  <c r="AF388" i="76"/>
  <c r="AG388" i="76"/>
  <c r="AH388" i="76"/>
  <c r="AI388" i="76"/>
  <c r="AJ388" i="76"/>
  <c r="AK388" i="76"/>
  <c r="AL388" i="76"/>
  <c r="AM388" i="76"/>
  <c r="AN388" i="76"/>
  <c r="AO388" i="76"/>
  <c r="AP388" i="76"/>
  <c r="AQ388" i="76"/>
  <c r="AR388" i="76"/>
  <c r="AS388" i="76"/>
  <c r="AT388" i="76"/>
  <c r="AU388" i="76"/>
  <c r="AV388" i="76"/>
  <c r="AW388" i="76"/>
  <c r="AX388" i="76"/>
  <c r="AY388" i="76"/>
  <c r="BA388" i="76"/>
  <c r="BB388" i="76"/>
  <c r="BC388" i="76"/>
  <c r="BD388" i="76"/>
  <c r="BE388" i="76"/>
  <c r="BF388" i="76"/>
  <c r="BG388" i="76"/>
  <c r="BH388" i="76"/>
  <c r="BI388" i="76"/>
  <c r="AC388" i="76"/>
  <c r="AD387" i="76"/>
  <c r="AE387" i="76"/>
  <c r="AF387" i="76"/>
  <c r="AG387" i="76"/>
  <c r="AH387" i="76"/>
  <c r="AI387" i="76"/>
  <c r="AJ387" i="76"/>
  <c r="AK387" i="76"/>
  <c r="AL387" i="76"/>
  <c r="AM387" i="76"/>
  <c r="AN387" i="76"/>
  <c r="AO387" i="76"/>
  <c r="AP387" i="76"/>
  <c r="AQ387" i="76"/>
  <c r="AR387" i="76"/>
  <c r="AS387" i="76"/>
  <c r="AT387" i="76"/>
  <c r="AU387" i="76"/>
  <c r="AV387" i="76"/>
  <c r="AX387" i="76"/>
  <c r="AY387" i="76"/>
  <c r="AZ387" i="76"/>
  <c r="BA387" i="76"/>
  <c r="BB387" i="76"/>
  <c r="BC387" i="76"/>
  <c r="BD387" i="76"/>
  <c r="BE387" i="76"/>
  <c r="BF387" i="76"/>
  <c r="BG387" i="76"/>
  <c r="BH387" i="76"/>
  <c r="BI387" i="76"/>
  <c r="AC387" i="76"/>
  <c r="AD386" i="76"/>
  <c r="AE386" i="76"/>
  <c r="AF386" i="76"/>
  <c r="AG386" i="76"/>
  <c r="AH386" i="76"/>
  <c r="AI386" i="76"/>
  <c r="AJ386" i="76"/>
  <c r="AK386" i="76"/>
  <c r="AL386" i="76"/>
  <c r="AM386" i="76"/>
  <c r="AN386" i="76"/>
  <c r="AO386" i="76"/>
  <c r="AP386" i="76"/>
  <c r="AQ386" i="76"/>
  <c r="AR386" i="76"/>
  <c r="AS386" i="76"/>
  <c r="AU386" i="76"/>
  <c r="AV386" i="76"/>
  <c r="AW386" i="76"/>
  <c r="AX386" i="76"/>
  <c r="AY386" i="76"/>
  <c r="AZ386" i="76"/>
  <c r="BA386" i="76"/>
  <c r="BB386" i="76"/>
  <c r="BC386" i="76"/>
  <c r="BD386" i="76"/>
  <c r="BE386" i="76"/>
  <c r="BF386" i="76"/>
  <c r="BG386" i="76"/>
  <c r="BH386" i="76"/>
  <c r="BI386" i="76"/>
  <c r="AC386" i="76"/>
  <c r="AD385" i="76"/>
  <c r="AE385" i="76"/>
  <c r="AF385" i="76"/>
  <c r="AG385" i="76"/>
  <c r="AH385" i="76"/>
  <c r="AI385" i="76"/>
  <c r="AJ385" i="76"/>
  <c r="AK385" i="76"/>
  <c r="AL385" i="76"/>
  <c r="AM385" i="76"/>
  <c r="AN385" i="76"/>
  <c r="AO385" i="76"/>
  <c r="AP385" i="76"/>
  <c r="AR385" i="76"/>
  <c r="AS385" i="76"/>
  <c r="AT385" i="76"/>
  <c r="AU385" i="76"/>
  <c r="AV385" i="76"/>
  <c r="AW385" i="76"/>
  <c r="AX385" i="76"/>
  <c r="AY385" i="76"/>
  <c r="AZ385" i="76"/>
  <c r="BA385" i="76"/>
  <c r="BB385" i="76"/>
  <c r="BC385" i="76"/>
  <c r="BD385" i="76"/>
  <c r="BE385" i="76"/>
  <c r="BF385" i="76"/>
  <c r="BG385" i="76"/>
  <c r="BH385" i="76"/>
  <c r="BI385" i="76"/>
  <c r="AC385" i="76"/>
  <c r="AD384" i="76"/>
  <c r="AE384" i="76"/>
  <c r="AF384" i="76"/>
  <c r="AG384" i="76"/>
  <c r="AH384" i="76"/>
  <c r="AI384" i="76"/>
  <c r="AJ384" i="76"/>
  <c r="AK384" i="76"/>
  <c r="AL384" i="76"/>
  <c r="AM384" i="76"/>
  <c r="AO384" i="76"/>
  <c r="AP384" i="76"/>
  <c r="AQ384" i="76"/>
  <c r="AR384" i="76"/>
  <c r="AS384" i="76"/>
  <c r="AT384" i="76"/>
  <c r="AU384" i="76"/>
  <c r="AV384" i="76"/>
  <c r="AW384" i="76"/>
  <c r="AX384" i="76"/>
  <c r="AY384" i="76"/>
  <c r="AZ384" i="76"/>
  <c r="BA384" i="76"/>
  <c r="BB384" i="76"/>
  <c r="BC384" i="76"/>
  <c r="BD384" i="76"/>
  <c r="BE384" i="76"/>
  <c r="BF384" i="76"/>
  <c r="BG384" i="76"/>
  <c r="BH384" i="76"/>
  <c r="BI384" i="76"/>
  <c r="AC384" i="76"/>
  <c r="AD383" i="76"/>
  <c r="AE383" i="76"/>
  <c r="AF383" i="76"/>
  <c r="AG383" i="76"/>
  <c r="AH383" i="76"/>
  <c r="AI383" i="76"/>
  <c r="AJ383" i="76"/>
  <c r="AL383" i="76"/>
  <c r="AM383" i="76"/>
  <c r="AN383" i="76"/>
  <c r="AO383" i="76"/>
  <c r="AP383" i="76"/>
  <c r="AQ383" i="76"/>
  <c r="AR383" i="76"/>
  <c r="AS383" i="76"/>
  <c r="AT383" i="76"/>
  <c r="AU383" i="76"/>
  <c r="AV383" i="76"/>
  <c r="AW383" i="76"/>
  <c r="AX383" i="76"/>
  <c r="AY383" i="76"/>
  <c r="AZ383" i="76"/>
  <c r="BA383" i="76"/>
  <c r="BB383" i="76"/>
  <c r="BC383" i="76"/>
  <c r="BD383" i="76"/>
  <c r="BE383" i="76"/>
  <c r="BF383" i="76"/>
  <c r="BG383" i="76"/>
  <c r="BH383" i="76"/>
  <c r="BI383" i="76"/>
  <c r="AC383" i="76"/>
  <c r="AD382" i="76"/>
  <c r="AE382" i="76"/>
  <c r="AF382" i="76"/>
  <c r="AG382" i="76"/>
  <c r="AI382" i="76"/>
  <c r="AJ382" i="76"/>
  <c r="AK382" i="76"/>
  <c r="AL382" i="76"/>
  <c r="AM382" i="76"/>
  <c r="AN382" i="76"/>
  <c r="AO382" i="76"/>
  <c r="AP382" i="76"/>
  <c r="AQ382" i="76"/>
  <c r="AR382" i="76"/>
  <c r="AS382" i="76"/>
  <c r="AT382" i="76"/>
  <c r="AU382" i="76"/>
  <c r="AV382" i="76"/>
  <c r="AW382" i="76"/>
  <c r="AX382" i="76"/>
  <c r="AY382" i="76"/>
  <c r="AZ382" i="76"/>
  <c r="BA382" i="76"/>
  <c r="BB382" i="76"/>
  <c r="BC382" i="76"/>
  <c r="BD382" i="76"/>
  <c r="BE382" i="76"/>
  <c r="BF382" i="76"/>
  <c r="BG382" i="76"/>
  <c r="BH382" i="76"/>
  <c r="BI382" i="76"/>
  <c r="AC382" i="76"/>
  <c r="C352" i="76"/>
  <c r="D354" i="76" s="1"/>
  <c r="C349" i="76"/>
  <c r="D349" i="76" s="1"/>
  <c r="C319" i="76"/>
  <c r="D321" i="76" s="1"/>
  <c r="C316" i="76"/>
  <c r="D318" i="76" s="1"/>
  <c r="C286" i="76"/>
  <c r="D288" i="76" s="1"/>
  <c r="C283" i="76"/>
  <c r="D285" i="76" s="1"/>
  <c r="C253" i="76"/>
  <c r="D254" i="76" s="1"/>
  <c r="C250" i="76"/>
  <c r="D251" i="76" s="1"/>
  <c r="C220" i="76"/>
  <c r="D222" i="76" s="1"/>
  <c r="C217" i="76"/>
  <c r="D219" i="76" s="1"/>
  <c r="C187" i="76"/>
  <c r="D189" i="76" s="1"/>
  <c r="C184" i="76"/>
  <c r="D186" i="76" s="1"/>
  <c r="C154" i="76"/>
  <c r="D156" i="76" s="1"/>
  <c r="C151" i="76"/>
  <c r="D152" i="76" s="1"/>
  <c r="C121" i="76"/>
  <c r="C118" i="76"/>
  <c r="D118" i="76" s="1"/>
  <c r="C88" i="76"/>
  <c r="D88" i="76" s="1"/>
  <c r="C85" i="76"/>
  <c r="D87" i="76" s="1"/>
  <c r="C55" i="76"/>
  <c r="D55" i="76" s="1"/>
  <c r="C52" i="76"/>
  <c r="D53" i="76" s="1"/>
  <c r="F283" i="76" a="1"/>
  <c r="F349" i="76" a="1"/>
  <c r="P52" i="76" a="1"/>
  <c r="F151" i="76" a="1"/>
  <c r="BC389" i="76"/>
  <c r="F184" i="76" a="1"/>
  <c r="F250" i="76" a="1"/>
  <c r="J151" i="76" a="1"/>
  <c r="AT386" i="76"/>
  <c r="J349" i="76" a="1"/>
  <c r="J184" i="76" a="1"/>
  <c r="P184" i="76" a="1"/>
  <c r="P85" i="76" a="1"/>
  <c r="J316" i="76" a="1"/>
  <c r="AK383" i="76"/>
  <c r="J23" i="78" a="1"/>
  <c r="P283" i="76" a="1"/>
  <c r="AN384" i="76"/>
  <c r="P217" i="76" a="1"/>
  <c r="AQ385" i="76"/>
  <c r="F316" i="76" a="1"/>
  <c r="AW387" i="76"/>
  <c r="F217" i="76" a="1"/>
  <c r="J217" i="76" a="1"/>
  <c r="P151" i="76" a="1"/>
  <c r="P250" i="76" a="1"/>
  <c r="J283" i="76" a="1"/>
  <c r="J250" i="76" a="1"/>
  <c r="AH382" i="76"/>
  <c r="P118" i="76" a="1"/>
  <c r="P316" i="76" a="1"/>
  <c r="AZ388" i="76"/>
  <c r="P349" i="76" a="1"/>
  <c r="AN71" i="70" l="1"/>
  <c r="AM75" i="70"/>
  <c r="AL71" i="70"/>
  <c r="AF77" i="70"/>
  <c r="AI78" i="70"/>
  <c r="AF79" i="70"/>
  <c r="AH76" i="70"/>
  <c r="AJ79" i="70"/>
  <c r="AH71" i="70"/>
  <c r="AJ78" i="70"/>
  <c r="AF73" i="70"/>
  <c r="AL75" i="70"/>
  <c r="AK71" i="70"/>
  <c r="AJ73" i="70"/>
  <c r="AM74" i="70"/>
  <c r="AN77" i="70"/>
  <c r="AJ72" i="70"/>
  <c r="AF78" i="70"/>
  <c r="AN72" i="70"/>
  <c r="AI79" i="70"/>
  <c r="AH75" i="70"/>
  <c r="AG71" i="70"/>
  <c r="AL79" i="70"/>
  <c r="AH74" i="70"/>
  <c r="AK75" i="70"/>
  <c r="AJ77" i="70"/>
  <c r="AF72" i="70"/>
  <c r="AI73" i="70"/>
  <c r="AL74" i="70"/>
  <c r="AJ76" i="70"/>
  <c r="AM77" i="70"/>
  <c r="AI72" i="70"/>
  <c r="AL73" i="70"/>
  <c r="AN76" i="70"/>
  <c r="AM72" i="70"/>
  <c r="AG75" i="70"/>
  <c r="AN75" i="70"/>
  <c r="AM71" i="70"/>
  <c r="AK79" i="70"/>
  <c r="AG74" i="70"/>
  <c r="AF76" i="70"/>
  <c r="AI77" i="70"/>
  <c r="AL78" i="70"/>
  <c r="AK74" i="70"/>
  <c r="AI76" i="70"/>
  <c r="AH72" i="70"/>
  <c r="AK73" i="70"/>
  <c r="AM76" i="70"/>
  <c r="AG79" i="70"/>
  <c r="AG78" i="70"/>
  <c r="AN74" i="70"/>
  <c r="AH77" i="70"/>
  <c r="AK78" i="70"/>
  <c r="AG73" i="70"/>
  <c r="AE36" i="78"/>
  <c r="AF29" i="78"/>
  <c r="AI31" i="78"/>
  <c r="AC31" i="78"/>
  <c r="AJ30" i="78"/>
  <c r="AF28" i="78"/>
  <c r="AJ32" i="78"/>
  <c r="AE28" i="78"/>
  <c r="AE35" i="78"/>
  <c r="AK32" i="78"/>
  <c r="AC30" i="78"/>
  <c r="AG34" i="78"/>
  <c r="AG29" i="78"/>
  <c r="AF35" i="78"/>
  <c r="AE31" i="78"/>
  <c r="AI30" i="78"/>
  <c r="AE32" i="78"/>
  <c r="AH31" i="78"/>
  <c r="AF34" i="78"/>
  <c r="AD30" i="78"/>
  <c r="AD31" i="78"/>
  <c r="AG30" i="78"/>
  <c r="AK31" i="78"/>
  <c r="AG36" i="78"/>
  <c r="AH30" i="78"/>
  <c r="AF33" i="78"/>
  <c r="AK30" i="78"/>
  <c r="AG35" i="78"/>
  <c r="AG28" i="78"/>
  <c r="AG31" i="78"/>
  <c r="AE34" i="78"/>
  <c r="AI32" i="78"/>
  <c r="AF36" i="78"/>
  <c r="AE33" i="78"/>
  <c r="AG33" i="78"/>
  <c r="AJ37" i="78"/>
  <c r="AE30" i="78"/>
  <c r="AD32" i="78"/>
  <c r="L23" i="78"/>
  <c r="M23" i="78"/>
  <c r="N23" i="78"/>
  <c r="J23" i="78"/>
  <c r="O23" i="78"/>
  <c r="K23" i="78"/>
  <c r="AG44" i="78"/>
  <c r="AK42" i="78"/>
  <c r="AJ42" i="78"/>
  <c r="AJ43" i="78"/>
  <c r="AC43" i="78"/>
  <c r="AJ41" i="78"/>
  <c r="AH44" i="78"/>
  <c r="AI44" i="78"/>
  <c r="AK43" i="78"/>
  <c r="AI42" i="78"/>
  <c r="AH37" i="78"/>
  <c r="AI45" i="78"/>
  <c r="AG43" i="78"/>
  <c r="AF44" i="78"/>
  <c r="AI37" i="78"/>
  <c r="AC44" i="78"/>
  <c r="AG32" i="78"/>
  <c r="AH32" i="78"/>
  <c r="AH45" i="78"/>
  <c r="AH38" i="78"/>
  <c r="AE29" i="78"/>
  <c r="AI38" i="78"/>
  <c r="AC32" i="78"/>
  <c r="AF30" i="78"/>
  <c r="AF31" i="78"/>
  <c r="AF32" i="78"/>
  <c r="AD42" i="78"/>
  <c r="AE42" i="78"/>
  <c r="AJ40" i="78"/>
  <c r="AJ39" i="78"/>
  <c r="AK44" i="78"/>
  <c r="AH43" i="78"/>
  <c r="AI43" i="78"/>
  <c r="AC42" i="78"/>
  <c r="AJ31" i="78"/>
  <c r="AJ44" i="78"/>
  <c r="AJ45" i="78"/>
  <c r="AJ38" i="78"/>
  <c r="AI40" i="78"/>
  <c r="AF42" i="78"/>
  <c r="AF43" i="78"/>
  <c r="AI41" i="78"/>
  <c r="AE44" i="78"/>
  <c r="AD44" i="78"/>
  <c r="AH42" i="78"/>
  <c r="AD43" i="78"/>
  <c r="AI39" i="78"/>
  <c r="AH41" i="78"/>
  <c r="AH40" i="78"/>
  <c r="AG42" i="78"/>
  <c r="AH39" i="78"/>
  <c r="AE43" i="78"/>
  <c r="D353" i="76"/>
  <c r="D250" i="76"/>
  <c r="D184" i="76"/>
  <c r="D252" i="76"/>
  <c r="D119" i="76"/>
  <c r="D120" i="76"/>
  <c r="D220" i="76"/>
  <c r="D52" i="76"/>
  <c r="D221" i="76"/>
  <c r="D54" i="76"/>
  <c r="D89" i="76"/>
  <c r="D153" i="76"/>
  <c r="D286" i="76"/>
  <c r="D90" i="76"/>
  <c r="D154" i="76"/>
  <c r="D217" i="76"/>
  <c r="D155" i="76"/>
  <c r="D218" i="76"/>
  <c r="D319" i="76"/>
  <c r="D56" i="76"/>
  <c r="D255" i="76"/>
  <c r="D187" i="76"/>
  <c r="D350" i="76"/>
  <c r="P53" i="76"/>
  <c r="R54" i="76"/>
  <c r="T55" i="76"/>
  <c r="P57" i="76"/>
  <c r="Q53" i="76"/>
  <c r="S54" i="76"/>
  <c r="U55" i="76"/>
  <c r="Q57" i="76"/>
  <c r="P55" i="76"/>
  <c r="U52" i="76"/>
  <c r="P52" i="76"/>
  <c r="R53" i="76"/>
  <c r="T54" i="76"/>
  <c r="P56" i="76"/>
  <c r="R57" i="76"/>
  <c r="R52" i="76"/>
  <c r="T53" i="76"/>
  <c r="R56" i="76"/>
  <c r="Q52" i="76"/>
  <c r="S53" i="76"/>
  <c r="U54" i="76"/>
  <c r="Q56" i="76"/>
  <c r="S57" i="76"/>
  <c r="T57" i="76"/>
  <c r="Q54" i="76"/>
  <c r="S55" i="76"/>
  <c r="S52" i="76"/>
  <c r="U53" i="76"/>
  <c r="Q55" i="76"/>
  <c r="S56" i="76"/>
  <c r="U57" i="76"/>
  <c r="T56" i="76"/>
  <c r="T52" i="76"/>
  <c r="P54" i="76"/>
  <c r="R55" i="76"/>
  <c r="U56" i="76"/>
  <c r="P86" i="76"/>
  <c r="R87" i="76"/>
  <c r="T88" i="76"/>
  <c r="P90" i="76"/>
  <c r="Q86" i="76"/>
  <c r="S87" i="76"/>
  <c r="U88" i="76"/>
  <c r="Q90" i="76"/>
  <c r="P85" i="76"/>
  <c r="R86" i="76"/>
  <c r="T87" i="76"/>
  <c r="P89" i="76"/>
  <c r="R90" i="76"/>
  <c r="Q85" i="76"/>
  <c r="S86" i="76"/>
  <c r="U87" i="76"/>
  <c r="Q89" i="76"/>
  <c r="S90" i="76"/>
  <c r="R85" i="76"/>
  <c r="T86" i="76"/>
  <c r="P88" i="76"/>
  <c r="R89" i="76"/>
  <c r="T90" i="76"/>
  <c r="S85" i="76"/>
  <c r="U86" i="76"/>
  <c r="Q88" i="76"/>
  <c r="S89" i="76"/>
  <c r="U90" i="76"/>
  <c r="T85" i="76"/>
  <c r="P87" i="76"/>
  <c r="R88" i="76"/>
  <c r="T89" i="76"/>
  <c r="U89" i="76"/>
  <c r="U85" i="76"/>
  <c r="S88" i="76"/>
  <c r="Q87" i="76"/>
  <c r="S118" i="76"/>
  <c r="U119" i="76"/>
  <c r="Q121" i="76"/>
  <c r="S122" i="76"/>
  <c r="U123" i="76"/>
  <c r="T118" i="76"/>
  <c r="P120" i="76"/>
  <c r="R121" i="76"/>
  <c r="T122" i="76"/>
  <c r="U118" i="76"/>
  <c r="Q120" i="76"/>
  <c r="S121" i="76"/>
  <c r="U122" i="76"/>
  <c r="P119" i="76"/>
  <c r="R120" i="76"/>
  <c r="T121" i="76"/>
  <c r="P123" i="76"/>
  <c r="Q119" i="76"/>
  <c r="S120" i="76"/>
  <c r="U121" i="76"/>
  <c r="Q123" i="76"/>
  <c r="P118" i="76"/>
  <c r="R119" i="76"/>
  <c r="T120" i="76"/>
  <c r="P122" i="76"/>
  <c r="R123" i="76"/>
  <c r="Q118" i="76"/>
  <c r="S119" i="76"/>
  <c r="U120" i="76"/>
  <c r="Q122" i="76"/>
  <c r="S123" i="76"/>
  <c r="T123" i="76"/>
  <c r="R118" i="76"/>
  <c r="T119" i="76"/>
  <c r="P121" i="76"/>
  <c r="R122" i="76"/>
  <c r="P151" i="76"/>
  <c r="R152" i="76"/>
  <c r="T153" i="76"/>
  <c r="P155" i="76"/>
  <c r="R156" i="76"/>
  <c r="Q151" i="76"/>
  <c r="S152" i="76"/>
  <c r="U153" i="76"/>
  <c r="Q155" i="76"/>
  <c r="S156" i="76"/>
  <c r="R151" i="76"/>
  <c r="T152" i="76"/>
  <c r="P154" i="76"/>
  <c r="R155" i="76"/>
  <c r="T156" i="76"/>
  <c r="S151" i="76"/>
  <c r="U152" i="76"/>
  <c r="Q154" i="76"/>
  <c r="S155" i="76"/>
  <c r="U156" i="76"/>
  <c r="T151" i="76"/>
  <c r="P153" i="76"/>
  <c r="R154" i="76"/>
  <c r="T155" i="76"/>
  <c r="U151" i="76"/>
  <c r="Q153" i="76"/>
  <c r="S154" i="76"/>
  <c r="U155" i="76"/>
  <c r="P152" i="76"/>
  <c r="R153" i="76"/>
  <c r="T154" i="76"/>
  <c r="P156" i="76"/>
  <c r="U154" i="76"/>
  <c r="Q156" i="76"/>
  <c r="Q152" i="76"/>
  <c r="S153" i="76"/>
  <c r="F152" i="76"/>
  <c r="F153" i="76"/>
  <c r="F154" i="76"/>
  <c r="F155" i="76"/>
  <c r="F156" i="76"/>
  <c r="F151" i="76"/>
  <c r="M151" i="76"/>
  <c r="O152" i="76"/>
  <c r="K154" i="76"/>
  <c r="M155" i="76"/>
  <c r="O156" i="76"/>
  <c r="N151" i="76"/>
  <c r="J153" i="76"/>
  <c r="L154" i="76"/>
  <c r="N155" i="76"/>
  <c r="O151" i="76"/>
  <c r="K153" i="76"/>
  <c r="M154" i="76"/>
  <c r="O155" i="76"/>
  <c r="J152" i="76"/>
  <c r="L153" i="76"/>
  <c r="N154" i="76"/>
  <c r="J156" i="76"/>
  <c r="K152" i="76"/>
  <c r="M153" i="76"/>
  <c r="O154" i="76"/>
  <c r="K156" i="76"/>
  <c r="J151" i="76"/>
  <c r="L152" i="76"/>
  <c r="N153" i="76"/>
  <c r="J155" i="76"/>
  <c r="L156" i="76"/>
  <c r="K151" i="76"/>
  <c r="M152" i="76"/>
  <c r="O153" i="76"/>
  <c r="K155" i="76"/>
  <c r="M156" i="76"/>
  <c r="N152" i="76"/>
  <c r="J154" i="76"/>
  <c r="L155" i="76"/>
  <c r="N156" i="76"/>
  <c r="L151" i="76"/>
  <c r="F187" i="76"/>
  <c r="F188" i="76"/>
  <c r="F189" i="76"/>
  <c r="F184" i="76"/>
  <c r="F185" i="76"/>
  <c r="F186" i="76"/>
  <c r="K217" i="76"/>
  <c r="M218" i="76"/>
  <c r="O219" i="76"/>
  <c r="K221" i="76"/>
  <c r="M222" i="76"/>
  <c r="L217" i="76"/>
  <c r="N218" i="76"/>
  <c r="J220" i="76"/>
  <c r="L221" i="76"/>
  <c r="N222" i="76"/>
  <c r="M217" i="76"/>
  <c r="O218" i="76"/>
  <c r="K220" i="76"/>
  <c r="M221" i="76"/>
  <c r="O222" i="76"/>
  <c r="N217" i="76"/>
  <c r="J219" i="76"/>
  <c r="L220" i="76"/>
  <c r="N221" i="76"/>
  <c r="O217" i="76"/>
  <c r="K219" i="76"/>
  <c r="M220" i="76"/>
  <c r="O221" i="76"/>
  <c r="J218" i="76"/>
  <c r="L219" i="76"/>
  <c r="N220" i="76"/>
  <c r="J222" i="76"/>
  <c r="K218" i="76"/>
  <c r="L218" i="76"/>
  <c r="M219" i="76"/>
  <c r="N219" i="76"/>
  <c r="O220" i="76"/>
  <c r="J221" i="76"/>
  <c r="K222" i="76"/>
  <c r="J217" i="76"/>
  <c r="L222" i="76"/>
  <c r="R184" i="76"/>
  <c r="T185" i="76"/>
  <c r="P187" i="76"/>
  <c r="R188" i="76"/>
  <c r="T189" i="76"/>
  <c r="S184" i="76"/>
  <c r="U185" i="76"/>
  <c r="Q187" i="76"/>
  <c r="S188" i="76"/>
  <c r="U189" i="76"/>
  <c r="T184" i="76"/>
  <c r="P186" i="76"/>
  <c r="R187" i="76"/>
  <c r="T188" i="76"/>
  <c r="U184" i="76"/>
  <c r="Q186" i="76"/>
  <c r="S187" i="76"/>
  <c r="U188" i="76"/>
  <c r="Q185" i="76"/>
  <c r="S186" i="76"/>
  <c r="U187" i="76"/>
  <c r="Q189" i="76"/>
  <c r="P184" i="76"/>
  <c r="R185" i="76"/>
  <c r="T186" i="76"/>
  <c r="P188" i="76"/>
  <c r="R189" i="76"/>
  <c r="Q188" i="76"/>
  <c r="P189" i="76"/>
  <c r="Q184" i="76"/>
  <c r="S189" i="76"/>
  <c r="P185" i="76"/>
  <c r="S185" i="76"/>
  <c r="R186" i="76"/>
  <c r="U186" i="76"/>
  <c r="T187" i="76"/>
  <c r="O184" i="76"/>
  <c r="K186" i="76"/>
  <c r="M187" i="76"/>
  <c r="O188" i="76"/>
  <c r="J185" i="76"/>
  <c r="L186" i="76"/>
  <c r="N187" i="76"/>
  <c r="J189" i="76"/>
  <c r="K185" i="76"/>
  <c r="M186" i="76"/>
  <c r="O187" i="76"/>
  <c r="K189" i="76"/>
  <c r="J184" i="76"/>
  <c r="L185" i="76"/>
  <c r="N186" i="76"/>
  <c r="J188" i="76"/>
  <c r="L189" i="76"/>
  <c r="L184" i="76"/>
  <c r="N185" i="76"/>
  <c r="J187" i="76"/>
  <c r="L188" i="76"/>
  <c r="N189" i="76"/>
  <c r="M184" i="76"/>
  <c r="O185" i="76"/>
  <c r="K187" i="76"/>
  <c r="M188" i="76"/>
  <c r="O189" i="76"/>
  <c r="L187" i="76"/>
  <c r="K188" i="76"/>
  <c r="N188" i="76"/>
  <c r="K184" i="76"/>
  <c r="M189" i="76"/>
  <c r="N184" i="76"/>
  <c r="M185" i="76"/>
  <c r="J186" i="76"/>
  <c r="O186" i="76"/>
  <c r="P218" i="76"/>
  <c r="R219" i="76"/>
  <c r="T220" i="76"/>
  <c r="P222" i="76"/>
  <c r="Q218" i="76"/>
  <c r="S219" i="76"/>
  <c r="U220" i="76"/>
  <c r="Q222" i="76"/>
  <c r="P217" i="76"/>
  <c r="R218" i="76"/>
  <c r="T219" i="76"/>
  <c r="P221" i="76"/>
  <c r="R222" i="76"/>
  <c r="Q217" i="76"/>
  <c r="S218" i="76"/>
  <c r="U219" i="76"/>
  <c r="Q221" i="76"/>
  <c r="S222" i="76"/>
  <c r="R217" i="76"/>
  <c r="T218" i="76"/>
  <c r="P220" i="76"/>
  <c r="R221" i="76"/>
  <c r="T222" i="76"/>
  <c r="S217" i="76"/>
  <c r="U218" i="76"/>
  <c r="Q220" i="76"/>
  <c r="S221" i="76"/>
  <c r="U222" i="76"/>
  <c r="P219" i="76"/>
  <c r="Q219" i="76"/>
  <c r="R220" i="76"/>
  <c r="S220" i="76"/>
  <c r="T221" i="76"/>
  <c r="U221" i="76"/>
  <c r="T217" i="76"/>
  <c r="U217" i="76"/>
  <c r="J250" i="76"/>
  <c r="L251" i="76"/>
  <c r="N252" i="76"/>
  <c r="J254" i="76"/>
  <c r="L255" i="76"/>
  <c r="K250" i="76"/>
  <c r="M251" i="76"/>
  <c r="O252" i="76"/>
  <c r="K254" i="76"/>
  <c r="M255" i="76"/>
  <c r="L250" i="76"/>
  <c r="N251" i="76"/>
  <c r="J253" i="76"/>
  <c r="L254" i="76"/>
  <c r="N255" i="76"/>
  <c r="M250" i="76"/>
  <c r="O251" i="76"/>
  <c r="K253" i="76"/>
  <c r="M254" i="76"/>
  <c r="O255" i="76"/>
  <c r="N250" i="76"/>
  <c r="J252" i="76"/>
  <c r="L253" i="76"/>
  <c r="N254" i="76"/>
  <c r="O250" i="76"/>
  <c r="K252" i="76"/>
  <c r="M253" i="76"/>
  <c r="O254" i="76"/>
  <c r="J251" i="76"/>
  <c r="L252" i="76"/>
  <c r="N253" i="76"/>
  <c r="J255" i="76"/>
  <c r="K251" i="76"/>
  <c r="M252" i="76"/>
  <c r="O253" i="76"/>
  <c r="K255" i="76"/>
  <c r="F217" i="76"/>
  <c r="F218" i="76"/>
  <c r="F219" i="76"/>
  <c r="F220" i="76"/>
  <c r="F221" i="76"/>
  <c r="F222" i="76"/>
  <c r="F283" i="76"/>
  <c r="F284" i="76"/>
  <c r="F285" i="76"/>
  <c r="F286" i="76"/>
  <c r="F287" i="76"/>
  <c r="F288" i="76"/>
  <c r="U250" i="76"/>
  <c r="Q252" i="76"/>
  <c r="S253" i="76"/>
  <c r="U254" i="76"/>
  <c r="P251" i="76"/>
  <c r="R252" i="76"/>
  <c r="T253" i="76"/>
  <c r="P255" i="76"/>
  <c r="Q251" i="76"/>
  <c r="S252" i="76"/>
  <c r="U253" i="76"/>
  <c r="Q255" i="76"/>
  <c r="P250" i="76"/>
  <c r="R251" i="76"/>
  <c r="T252" i="76"/>
  <c r="P254" i="76"/>
  <c r="R255" i="76"/>
  <c r="Q250" i="76"/>
  <c r="S251" i="76"/>
  <c r="U252" i="76"/>
  <c r="Q254" i="76"/>
  <c r="S255" i="76"/>
  <c r="R250" i="76"/>
  <c r="T251" i="76"/>
  <c r="P253" i="76"/>
  <c r="R254" i="76"/>
  <c r="T255" i="76"/>
  <c r="S250" i="76"/>
  <c r="U251" i="76"/>
  <c r="Q253" i="76"/>
  <c r="S254" i="76"/>
  <c r="U255" i="76"/>
  <c r="T254" i="76"/>
  <c r="T250" i="76"/>
  <c r="P252" i="76"/>
  <c r="R253" i="76"/>
  <c r="F250" i="76"/>
  <c r="F251" i="76"/>
  <c r="F252" i="76"/>
  <c r="F253" i="76"/>
  <c r="F254" i="76"/>
  <c r="F255" i="76"/>
  <c r="L283" i="76"/>
  <c r="N284" i="76"/>
  <c r="J286" i="76"/>
  <c r="L287" i="76"/>
  <c r="N288" i="76"/>
  <c r="M283" i="76"/>
  <c r="O284" i="76"/>
  <c r="K286" i="76"/>
  <c r="M287" i="76"/>
  <c r="O288" i="76"/>
  <c r="N283" i="76"/>
  <c r="J285" i="76"/>
  <c r="L286" i="76"/>
  <c r="N287" i="76"/>
  <c r="O283" i="76"/>
  <c r="K285" i="76"/>
  <c r="M286" i="76"/>
  <c r="O287" i="76"/>
  <c r="J284" i="76"/>
  <c r="L285" i="76"/>
  <c r="N286" i="76"/>
  <c r="J288" i="76"/>
  <c r="K284" i="76"/>
  <c r="M285" i="76"/>
  <c r="O286" i="76"/>
  <c r="K288" i="76"/>
  <c r="J283" i="76"/>
  <c r="L284" i="76"/>
  <c r="N285" i="76"/>
  <c r="J287" i="76"/>
  <c r="L288" i="76"/>
  <c r="K287" i="76"/>
  <c r="M288" i="76"/>
  <c r="K283" i="76"/>
  <c r="M284" i="76"/>
  <c r="O285" i="76"/>
  <c r="Q284" i="76"/>
  <c r="S285" i="76"/>
  <c r="U286" i="76"/>
  <c r="Q288" i="76"/>
  <c r="P283" i="76"/>
  <c r="R284" i="76"/>
  <c r="T285" i="76"/>
  <c r="P287" i="76"/>
  <c r="R288" i="76"/>
  <c r="Q283" i="76"/>
  <c r="S284" i="76"/>
  <c r="U285" i="76"/>
  <c r="Q287" i="76"/>
  <c r="S288" i="76"/>
  <c r="R283" i="76"/>
  <c r="T284" i="76"/>
  <c r="P286" i="76"/>
  <c r="R287" i="76"/>
  <c r="T288" i="76"/>
  <c r="S283" i="76"/>
  <c r="U284" i="76"/>
  <c r="Q286" i="76"/>
  <c r="S287" i="76"/>
  <c r="U288" i="76"/>
  <c r="T283" i="76"/>
  <c r="P285" i="76"/>
  <c r="R286" i="76"/>
  <c r="T287" i="76"/>
  <c r="U283" i="76"/>
  <c r="Q285" i="76"/>
  <c r="S286" i="76"/>
  <c r="U287" i="76"/>
  <c r="P284" i="76"/>
  <c r="R285" i="76"/>
  <c r="T286" i="76"/>
  <c r="P288" i="76"/>
  <c r="F316" i="76"/>
  <c r="F317" i="76"/>
  <c r="F318" i="76"/>
  <c r="F319" i="76"/>
  <c r="F320" i="76"/>
  <c r="F321" i="76"/>
  <c r="L316" i="76"/>
  <c r="N317" i="76"/>
  <c r="J319" i="76"/>
  <c r="L320" i="76"/>
  <c r="N321" i="76"/>
  <c r="M316" i="76"/>
  <c r="O317" i="76"/>
  <c r="K319" i="76"/>
  <c r="M320" i="76"/>
  <c r="O321" i="76"/>
  <c r="N316" i="76"/>
  <c r="J318" i="76"/>
  <c r="L319" i="76"/>
  <c r="N320" i="76"/>
  <c r="O316" i="76"/>
  <c r="K318" i="76"/>
  <c r="M319" i="76"/>
  <c r="O320" i="76"/>
  <c r="J317" i="76"/>
  <c r="L318" i="76"/>
  <c r="N319" i="76"/>
  <c r="J321" i="76"/>
  <c r="K317" i="76"/>
  <c r="M318" i="76"/>
  <c r="O319" i="76"/>
  <c r="K321" i="76"/>
  <c r="J316" i="76"/>
  <c r="L317" i="76"/>
  <c r="N318" i="76"/>
  <c r="J320" i="76"/>
  <c r="L321" i="76"/>
  <c r="M321" i="76"/>
  <c r="K316" i="76"/>
  <c r="M317" i="76"/>
  <c r="O318" i="76"/>
  <c r="K320" i="76"/>
  <c r="Q317" i="76"/>
  <c r="S318" i="76"/>
  <c r="U319" i="76"/>
  <c r="Q321" i="76"/>
  <c r="P316" i="76"/>
  <c r="R317" i="76"/>
  <c r="T318" i="76"/>
  <c r="P320" i="76"/>
  <c r="R321" i="76"/>
  <c r="Q316" i="76"/>
  <c r="S317" i="76"/>
  <c r="U318" i="76"/>
  <c r="Q320" i="76"/>
  <c r="S321" i="76"/>
  <c r="R316" i="76"/>
  <c r="T317" i="76"/>
  <c r="P319" i="76"/>
  <c r="R320" i="76"/>
  <c r="T321" i="76"/>
  <c r="S316" i="76"/>
  <c r="U317" i="76"/>
  <c r="Q319" i="76"/>
  <c r="S320" i="76"/>
  <c r="U321" i="76"/>
  <c r="T316" i="76"/>
  <c r="P318" i="76"/>
  <c r="R319" i="76"/>
  <c r="T320" i="76"/>
  <c r="U316" i="76"/>
  <c r="Q318" i="76"/>
  <c r="S319" i="76"/>
  <c r="U320" i="76"/>
  <c r="P317" i="76"/>
  <c r="R318" i="76"/>
  <c r="T319" i="76"/>
  <c r="P321" i="76"/>
  <c r="Q349" i="76"/>
  <c r="S350" i="76"/>
  <c r="U351" i="76"/>
  <c r="Q353" i="76"/>
  <c r="S354" i="76"/>
  <c r="R349" i="76"/>
  <c r="T350" i="76"/>
  <c r="P352" i="76"/>
  <c r="R353" i="76"/>
  <c r="T354" i="76"/>
  <c r="S349" i="76"/>
  <c r="U350" i="76"/>
  <c r="Q352" i="76"/>
  <c r="S353" i="76"/>
  <c r="U354" i="76"/>
  <c r="T349" i="76"/>
  <c r="P351" i="76"/>
  <c r="R352" i="76"/>
  <c r="T353" i="76"/>
  <c r="P350" i="76"/>
  <c r="R351" i="76"/>
  <c r="T352" i="76"/>
  <c r="P354" i="76"/>
  <c r="Q350" i="76"/>
  <c r="S351" i="76"/>
  <c r="U352" i="76"/>
  <c r="Q354" i="76"/>
  <c r="P349" i="76"/>
  <c r="R354" i="76"/>
  <c r="U349" i="76"/>
  <c r="R350" i="76"/>
  <c r="Q351" i="76"/>
  <c r="T351" i="76"/>
  <c r="S352" i="76"/>
  <c r="P353" i="76"/>
  <c r="U353" i="76"/>
  <c r="F351" i="76"/>
  <c r="F352" i="76"/>
  <c r="F353" i="76"/>
  <c r="F354" i="76"/>
  <c r="F349" i="76"/>
  <c r="F350" i="76"/>
  <c r="N349" i="76"/>
  <c r="J351" i="76"/>
  <c r="L352" i="76"/>
  <c r="N353" i="76"/>
  <c r="O349" i="76"/>
  <c r="K351" i="76"/>
  <c r="M352" i="76"/>
  <c r="O353" i="76"/>
  <c r="J350" i="76"/>
  <c r="L351" i="76"/>
  <c r="N352" i="76"/>
  <c r="J354" i="76"/>
  <c r="K350" i="76"/>
  <c r="M351" i="76"/>
  <c r="O352" i="76"/>
  <c r="K354" i="76"/>
  <c r="K349" i="76"/>
  <c r="M350" i="76"/>
  <c r="O351" i="76"/>
  <c r="K353" i="76"/>
  <c r="M354" i="76"/>
  <c r="L349" i="76"/>
  <c r="N350" i="76"/>
  <c r="J352" i="76"/>
  <c r="L353" i="76"/>
  <c r="N354" i="76"/>
  <c r="M353" i="76"/>
  <c r="J349" i="76"/>
  <c r="L354" i="76"/>
  <c r="M349" i="76"/>
  <c r="O354" i="76"/>
  <c r="L350" i="76"/>
  <c r="O350" i="76"/>
  <c r="N351" i="76"/>
  <c r="K352" i="76"/>
  <c r="J353" i="76"/>
  <c r="D57" i="76"/>
  <c r="D123" i="76"/>
  <c r="D122" i="76"/>
  <c r="D121" i="76"/>
  <c r="D85" i="76"/>
  <c r="D86" i="76"/>
  <c r="D151" i="76"/>
  <c r="D185" i="76"/>
  <c r="D188" i="76"/>
  <c r="D253" i="76"/>
  <c r="D287" i="76"/>
  <c r="D283" i="76"/>
  <c r="D284" i="76"/>
  <c r="D320" i="76"/>
  <c r="D316" i="76"/>
  <c r="D317" i="76"/>
  <c r="D351" i="76"/>
  <c r="D352" i="76"/>
  <c r="AI53" i="78" l="1"/>
  <c r="AH53" i="78"/>
  <c r="AI52" i="78"/>
  <c r="BG68" i="76"/>
  <c r="AE57" i="78"/>
  <c r="AJ52" i="78"/>
  <c r="AE56" i="78"/>
  <c r="AH52" i="78"/>
  <c r="AI54" i="78"/>
  <c r="AF57" i="78"/>
  <c r="AJ54" i="78"/>
  <c r="AY64" i="76"/>
  <c r="AW247" i="76"/>
  <c r="AV79" i="76"/>
  <c r="AZ52" i="76"/>
  <c r="AG56" i="78"/>
  <c r="AH56" i="76"/>
  <c r="AU57" i="76"/>
  <c r="AG57" i="78"/>
  <c r="AG55" i="78"/>
  <c r="AF56" i="78"/>
  <c r="AE74" i="76"/>
  <c r="AV73" i="76"/>
  <c r="BG62" i="76"/>
  <c r="AV55" i="76"/>
  <c r="AZ81" i="76"/>
  <c r="AE58" i="76"/>
  <c r="AU71" i="76"/>
  <c r="AE55" i="78"/>
  <c r="BG79" i="76"/>
  <c r="AR83" i="76"/>
  <c r="AK52" i="76"/>
  <c r="AG71" i="76"/>
  <c r="AZ58" i="76"/>
  <c r="AE224" i="76"/>
  <c r="AZ55" i="76"/>
  <c r="AV74" i="76"/>
  <c r="AC67" i="76"/>
  <c r="AD248" i="76"/>
  <c r="AZ69" i="76"/>
  <c r="AJ70" i="76"/>
  <c r="AH62" i="76"/>
  <c r="AH235" i="76"/>
  <c r="AQ77" i="76"/>
  <c r="AW65" i="76"/>
  <c r="AV62" i="76"/>
  <c r="AF55" i="78"/>
  <c r="AL82" i="76"/>
  <c r="AC61" i="76"/>
  <c r="BH281" i="76"/>
  <c r="AJ63" i="76"/>
  <c r="BD72" i="76"/>
  <c r="AQ79" i="76"/>
  <c r="AJ83" i="76"/>
  <c r="BG52" i="76"/>
  <c r="BA68" i="76"/>
  <c r="BA76" i="76"/>
  <c r="AX81" i="76"/>
  <c r="AR52" i="76"/>
  <c r="BG72" i="76"/>
  <c r="AV80" i="76"/>
  <c r="BI84" i="76"/>
  <c r="AM75" i="76"/>
  <c r="AZ70" i="76"/>
  <c r="AN66" i="76"/>
  <c r="AS61" i="76"/>
  <c r="AG57" i="76"/>
  <c r="AH63" i="76"/>
  <c r="AM58" i="76"/>
  <c r="AZ53" i="76"/>
  <c r="AK67" i="76"/>
  <c r="AX62" i="76"/>
  <c r="AL58" i="76"/>
  <c r="BC80" i="76"/>
  <c r="AH69" i="76"/>
  <c r="AS58" i="76"/>
  <c r="AC73" i="76"/>
  <c r="BG59" i="76"/>
  <c r="AX65" i="76"/>
  <c r="BB74" i="76"/>
  <c r="BF80" i="76"/>
  <c r="AZ83" i="76"/>
  <c r="AX57" i="76"/>
  <c r="AW71" i="76"/>
  <c r="AC78" i="76"/>
  <c r="AT82" i="76"/>
  <c r="BB61" i="76"/>
  <c r="AL74" i="76"/>
  <c r="AD82" i="76"/>
  <c r="BI52" i="76"/>
  <c r="AN74" i="76"/>
  <c r="AS69" i="76"/>
  <c r="BF64" i="76"/>
  <c r="AT60" i="76"/>
  <c r="BG55" i="76"/>
  <c r="BH61" i="76"/>
  <c r="BD57" i="76"/>
  <c r="BF70" i="76"/>
  <c r="AD66" i="76"/>
  <c r="AY61" i="76"/>
  <c r="BD56" i="76"/>
  <c r="AW78" i="76"/>
  <c r="AS66" i="76"/>
  <c r="BF53" i="76"/>
  <c r="AG69" i="76"/>
  <c r="AS57" i="76"/>
  <c r="AV67" i="76"/>
  <c r="AN75" i="76"/>
  <c r="AM81" i="76"/>
  <c r="AQ84" i="76"/>
  <c r="AV59" i="76"/>
  <c r="AI72" i="76"/>
  <c r="BI78" i="76"/>
  <c r="AK83" i="76"/>
  <c r="AZ63" i="76"/>
  <c r="AJ76" i="76"/>
  <c r="AM82" i="76"/>
  <c r="BI77" i="76"/>
  <c r="AO73" i="76"/>
  <c r="AK69" i="76"/>
  <c r="AP64" i="76"/>
  <c r="BC59" i="76"/>
  <c r="AI55" i="76"/>
  <c r="AZ61" i="76"/>
  <c r="BE56" i="76"/>
  <c r="AP70" i="76"/>
  <c r="AU65" i="76"/>
  <c r="AZ60" i="76"/>
  <c r="AN56" i="76"/>
  <c r="BG76" i="76"/>
  <c r="AD65" i="76"/>
  <c r="BB80" i="76"/>
  <c r="AH68" i="76"/>
  <c r="AZ73" i="76"/>
  <c r="AV77" i="76"/>
  <c r="AU68" i="76"/>
  <c r="AZ76" i="76"/>
  <c r="AW81" i="76"/>
  <c r="AY84" i="76"/>
  <c r="AR63" i="76"/>
  <c r="BE72" i="76"/>
  <c r="AR79" i="76"/>
  <c r="BA83" i="76"/>
  <c r="BF65" i="76"/>
  <c r="BC76" i="76"/>
  <c r="AL83" i="76"/>
  <c r="AS77" i="76"/>
  <c r="AG73" i="76"/>
  <c r="AL68" i="76"/>
  <c r="BG63" i="76"/>
  <c r="AE59" i="76"/>
  <c r="AR54" i="76"/>
  <c r="BI60" i="76"/>
  <c r="AO56" i="76"/>
  <c r="AQ69" i="76"/>
  <c r="AM65" i="76"/>
  <c r="AR60" i="76"/>
  <c r="AX54" i="76"/>
  <c r="AY76" i="76"/>
  <c r="AV63" i="76"/>
  <c r="AN78" i="76"/>
  <c r="AR66" i="76"/>
  <c r="AC64" i="76"/>
  <c r="AR55" i="76"/>
  <c r="AT69" i="76"/>
  <c r="AL77" i="76"/>
  <c r="AK82" i="76"/>
  <c r="BG84" i="76"/>
  <c r="BE64" i="76"/>
  <c r="AG74" i="76"/>
  <c r="BH79" i="76"/>
  <c r="AJ84" i="76"/>
  <c r="BD67" i="76"/>
  <c r="AH78" i="76"/>
  <c r="AT83" i="76"/>
  <c r="BB76" i="76"/>
  <c r="AX72" i="76"/>
  <c r="BC67" i="76"/>
  <c r="BH62" i="76"/>
  <c r="BD58" i="76"/>
  <c r="BA53" i="76"/>
  <c r="AK60" i="76"/>
  <c r="AX55" i="76"/>
  <c r="AI69" i="76"/>
  <c r="AN64" i="76"/>
  <c r="AJ60" i="76"/>
  <c r="AP54" i="76"/>
  <c r="AC74" i="76"/>
  <c r="AO62" i="76"/>
  <c r="BF76" i="76"/>
  <c r="AK65" i="76"/>
  <c r="AE62" i="76"/>
  <c r="AP57" i="76"/>
  <c r="AR71" i="76"/>
  <c r="BH77" i="76"/>
  <c r="AS82" i="76"/>
  <c r="AQ52" i="76"/>
  <c r="BD65" i="76"/>
  <c r="BC74" i="76"/>
  <c r="BG80" i="76"/>
  <c r="AR84" i="76"/>
  <c r="BB69" i="76"/>
  <c r="AG79" i="76"/>
  <c r="AC84" i="76"/>
  <c r="AT76" i="76"/>
  <c r="AY71" i="76"/>
  <c r="AU67" i="76"/>
  <c r="AZ62" i="76"/>
  <c r="BE57" i="76"/>
  <c r="AS53" i="76"/>
  <c r="BB59" i="76"/>
  <c r="BG54" i="76"/>
  <c r="AR68" i="76"/>
  <c r="AF64" i="76"/>
  <c r="AK59" i="76"/>
  <c r="AY53" i="76"/>
  <c r="BC72" i="76"/>
  <c r="AZ59" i="76"/>
  <c r="BG75" i="76"/>
  <c r="BD62" i="76"/>
  <c r="AS71" i="76"/>
  <c r="AN59" i="76"/>
  <c r="AG72" i="76"/>
  <c r="BH78" i="76"/>
  <c r="BA82" i="76"/>
  <c r="AY52" i="76"/>
  <c r="BB67" i="76"/>
  <c r="AS75" i="76"/>
  <c r="AN81" i="76"/>
  <c r="AJ52" i="76"/>
  <c r="BA70" i="76"/>
  <c r="AF80" i="76"/>
  <c r="AS84" i="76"/>
  <c r="AD76" i="76"/>
  <c r="AQ71" i="76"/>
  <c r="AV66" i="76"/>
  <c r="AR62" i="76"/>
  <c r="AW57" i="76"/>
  <c r="AX63" i="76"/>
  <c r="AL59" i="76"/>
  <c r="AI54" i="76"/>
  <c r="BI67" i="76"/>
  <c r="AO63" i="76"/>
  <c r="BB58" i="76"/>
  <c r="AT81" i="76"/>
  <c r="BD71" i="76"/>
  <c r="BA58" i="76"/>
  <c r="AK73" i="76"/>
  <c r="AW54" i="76"/>
  <c r="AJ53" i="78"/>
  <c r="AH54" i="78"/>
  <c r="AH378" i="76"/>
  <c r="AL61" i="76"/>
  <c r="AS70" i="76"/>
  <c r="AC76" i="76"/>
  <c r="AP80" i="76"/>
  <c r="BI82" i="76"/>
  <c r="AI52" i="76"/>
  <c r="AT61" i="76"/>
  <c r="AY70" i="76"/>
  <c r="AE76" i="76"/>
  <c r="AQ80" i="76"/>
  <c r="AS83" i="76"/>
  <c r="BD59" i="76"/>
  <c r="AX71" i="76"/>
  <c r="AX78" i="76"/>
  <c r="BC82" i="76"/>
  <c r="AS52" i="76"/>
  <c r="AU75" i="76"/>
  <c r="AH72" i="76"/>
  <c r="BB68" i="76"/>
  <c r="AO65" i="76"/>
  <c r="BA61" i="76"/>
  <c r="AV58" i="76"/>
  <c r="AZ54" i="76"/>
  <c r="AI62" i="76"/>
  <c r="AD59" i="76"/>
  <c r="AH55" i="76"/>
  <c r="BG69" i="76"/>
  <c r="AT66" i="76"/>
  <c r="AG63" i="76"/>
  <c r="AS59" i="76"/>
  <c r="BE55" i="76"/>
  <c r="BE78" i="76"/>
  <c r="AG70" i="76"/>
  <c r="AP61" i="76"/>
  <c r="AM79" i="76"/>
  <c r="AN70" i="76"/>
  <c r="AO61" i="76"/>
  <c r="BH57" i="76"/>
  <c r="AT53" i="76"/>
  <c r="AW66" i="76"/>
  <c r="AP73" i="76"/>
  <c r="AR78" i="76"/>
  <c r="BH81" i="76"/>
  <c r="AI84" i="76"/>
  <c r="BB53" i="76"/>
  <c r="BC66" i="76"/>
  <c r="AU73" i="76"/>
  <c r="AS78" i="76"/>
  <c r="BI81" i="76"/>
  <c r="AZ84" i="76"/>
  <c r="BE66" i="76"/>
  <c r="AT75" i="76"/>
  <c r="AE81" i="76"/>
  <c r="AK84" i="76"/>
  <c r="AC77" i="76"/>
  <c r="AF74" i="76"/>
  <c r="AR70" i="76"/>
  <c r="BD66" i="76"/>
  <c r="AY63" i="76"/>
  <c r="AD60" i="76"/>
  <c r="AX56" i="76"/>
  <c r="AG64" i="76"/>
  <c r="BA60" i="76"/>
  <c r="AF57" i="76"/>
  <c r="AR53" i="76"/>
  <c r="AJ68" i="76"/>
  <c r="AV64" i="76"/>
  <c r="AQ61" i="76"/>
  <c r="BC57" i="76"/>
  <c r="AC82" i="76"/>
  <c r="AJ75" i="76"/>
  <c r="AK66" i="76"/>
  <c r="AM56" i="76"/>
  <c r="AQ75" i="76"/>
  <c r="AS65" i="76"/>
  <c r="BF67" i="76"/>
  <c r="BI83" i="76"/>
  <c r="BF57" i="76"/>
  <c r="BC68" i="76"/>
  <c r="BE74" i="76"/>
  <c r="AW79" i="76"/>
  <c r="AU82" i="76"/>
  <c r="BA84" i="76"/>
  <c r="AK77" i="76"/>
  <c r="AE75" i="76"/>
  <c r="AP72" i="76"/>
  <c r="BA69" i="76"/>
  <c r="AM67" i="76"/>
  <c r="AX64" i="76"/>
  <c r="BI61" i="76"/>
  <c r="AU59" i="76"/>
  <c r="BF56" i="76"/>
  <c r="BI53" i="76"/>
  <c r="AY62" i="76"/>
  <c r="AC60" i="76"/>
  <c r="AN57" i="76"/>
  <c r="AY54" i="76"/>
  <c r="AH70" i="76"/>
  <c r="AS67" i="76"/>
  <c r="AE65" i="76"/>
  <c r="AP62" i="76"/>
  <c r="BA59" i="76"/>
  <c r="AM57" i="76"/>
  <c r="AQ53" i="76"/>
  <c r="AX77" i="76"/>
  <c r="AN71" i="76"/>
  <c r="AE64" i="76"/>
  <c r="AL57" i="76"/>
  <c r="AF78" i="76"/>
  <c r="AV70" i="76"/>
  <c r="BC63" i="76"/>
  <c r="AL56" i="76"/>
  <c r="AK79" i="76"/>
  <c r="AR73" i="76"/>
  <c r="BB82" i="76"/>
  <c r="BH84" i="76"/>
  <c r="BG64" i="76"/>
  <c r="AN72" i="76"/>
  <c r="AR77" i="76"/>
  <c r="AO81" i="76"/>
  <c r="BB83" i="76"/>
  <c r="BA52" i="76"/>
  <c r="AL76" i="76"/>
  <c r="AW73" i="76"/>
  <c r="AI71" i="76"/>
  <c r="AT68" i="76"/>
  <c r="BE65" i="76"/>
  <c r="AQ63" i="76"/>
  <c r="BB60" i="76"/>
  <c r="AF58" i="76"/>
  <c r="AY55" i="76"/>
  <c r="BF63" i="76"/>
  <c r="AJ61" i="76"/>
  <c r="BC58" i="76"/>
  <c r="BF55" i="76"/>
  <c r="AO71" i="76"/>
  <c r="BH68" i="76"/>
  <c r="AL66" i="76"/>
  <c r="AW63" i="76"/>
  <c r="AI61" i="76"/>
  <c r="AT58" i="76"/>
  <c r="BF54" i="76"/>
  <c r="AU80" i="76"/>
  <c r="AK74" i="76"/>
  <c r="AR67" i="76"/>
  <c r="AH61" i="76"/>
  <c r="AC81" i="76"/>
  <c r="AJ74" i="76"/>
  <c r="AY67" i="76"/>
  <c r="AP60" i="76"/>
  <c r="AI58" i="76"/>
  <c r="BA77" i="76"/>
  <c r="BC75" i="76"/>
  <c r="BE73" i="76"/>
  <c r="BG71" i="76"/>
  <c r="BI69" i="76"/>
  <c r="AD68" i="76"/>
  <c r="AF66" i="76"/>
  <c r="AH64" i="76"/>
  <c r="AJ62" i="76"/>
  <c r="AL60" i="76"/>
  <c r="AN58" i="76"/>
  <c r="AP56" i="76"/>
  <c r="AJ54" i="76"/>
  <c r="AP63" i="76"/>
  <c r="AR61" i="76"/>
  <c r="AT59" i="76"/>
  <c r="AV57" i="76"/>
  <c r="AP55" i="76"/>
  <c r="AJ53" i="76"/>
  <c r="AY69" i="76"/>
  <c r="BA67" i="76"/>
  <c r="BC65" i="76"/>
  <c r="BE63" i="76"/>
  <c r="BG61" i="76"/>
  <c r="BI59" i="76"/>
  <c r="AD58" i="76"/>
  <c r="AW55" i="76"/>
  <c r="BB81" i="76"/>
  <c r="BF77" i="76"/>
  <c r="AD73" i="76"/>
  <c r="BH67" i="76"/>
  <c r="AW62" i="76"/>
  <c r="AT57" i="76"/>
  <c r="BC79" i="76"/>
  <c r="AR74" i="76"/>
  <c r="AO69" i="76"/>
  <c r="AL64" i="76"/>
  <c r="BH58" i="76"/>
  <c r="AV69" i="76"/>
  <c r="AH74" i="76"/>
  <c r="AI282" i="76"/>
  <c r="BD74" i="76"/>
  <c r="BF72" i="76"/>
  <c r="BH70" i="76"/>
  <c r="AC69" i="76"/>
  <c r="AE67" i="76"/>
  <c r="AG65" i="76"/>
  <c r="AI63" i="76"/>
  <c r="AK61" i="76"/>
  <c r="AM59" i="76"/>
  <c r="AO57" i="76"/>
  <c r="AQ55" i="76"/>
  <c r="AK53" i="76"/>
  <c r="AQ62" i="76"/>
  <c r="AS60" i="76"/>
  <c r="AU58" i="76"/>
  <c r="AW56" i="76"/>
  <c r="AQ54" i="76"/>
  <c r="AX70" i="76"/>
  <c r="AZ68" i="76"/>
  <c r="BB66" i="76"/>
  <c r="BD64" i="76"/>
  <c r="BF62" i="76"/>
  <c r="BH60" i="76"/>
  <c r="AC59" i="76"/>
  <c r="AE57" i="76"/>
  <c r="BG53" i="76"/>
  <c r="BD79" i="76"/>
  <c r="AZ75" i="76"/>
  <c r="AO70" i="76"/>
  <c r="AL65" i="76"/>
  <c r="AI60" i="76"/>
  <c r="AO54" i="76"/>
  <c r="AG77" i="76"/>
  <c r="AD72" i="76"/>
  <c r="AZ66" i="76"/>
  <c r="AW61" i="76"/>
  <c r="AT79" i="76"/>
  <c r="AQ81" i="76"/>
  <c r="BD68" i="76"/>
  <c r="AO55" i="76"/>
  <c r="AI53" i="76"/>
  <c r="AM80" i="76"/>
  <c r="AO78" i="76"/>
  <c r="AI76" i="76"/>
  <c r="BB73" i="76"/>
  <c r="AF71" i="76"/>
  <c r="AQ68" i="76"/>
  <c r="AC66" i="76"/>
  <c r="AN63" i="76"/>
  <c r="AY60" i="76"/>
  <c r="AK58" i="76"/>
  <c r="AN55" i="76"/>
  <c r="AL80" i="76"/>
  <c r="BE77" i="76"/>
  <c r="AI75" i="76"/>
  <c r="AT72" i="76"/>
  <c r="AF70" i="76"/>
  <c r="AQ67" i="76"/>
  <c r="BB64" i="76"/>
  <c r="AN62" i="76"/>
  <c r="AY59" i="76"/>
  <c r="AW53" i="76"/>
  <c r="BB71" i="76"/>
  <c r="BD61" i="76"/>
  <c r="AV76" i="76"/>
  <c r="AH79" i="76"/>
  <c r="BB270" i="76"/>
  <c r="AE80" i="76"/>
  <c r="AG78" i="76"/>
  <c r="BH75" i="76"/>
  <c r="AL73" i="76"/>
  <c r="BE70" i="76"/>
  <c r="AI68" i="76"/>
  <c r="AT65" i="76"/>
  <c r="AF63" i="76"/>
  <c r="AQ60" i="76"/>
  <c r="BB57" i="76"/>
  <c r="BE54" i="76"/>
  <c r="AD80" i="76"/>
  <c r="AO77" i="76"/>
  <c r="BH74" i="76"/>
  <c r="AL72" i="76"/>
  <c r="AW69" i="76"/>
  <c r="AI67" i="76"/>
  <c r="AT64" i="76"/>
  <c r="BE61" i="76"/>
  <c r="AQ59" i="76"/>
  <c r="AO53" i="76"/>
  <c r="BD69" i="76"/>
  <c r="AG60" i="76"/>
  <c r="AN76" i="76"/>
  <c r="AJ79" i="76"/>
  <c r="BD82" i="76"/>
  <c r="AN84" i="76"/>
  <c r="AV56" i="76"/>
  <c r="AH54" i="76"/>
  <c r="AL81" i="76"/>
  <c r="AN79" i="76"/>
  <c r="AP77" i="76"/>
  <c r="BI74" i="76"/>
  <c r="AM72" i="76"/>
  <c r="BF69" i="76"/>
  <c r="AJ67" i="76"/>
  <c r="AU64" i="76"/>
  <c r="AG62" i="76"/>
  <c r="AR59" i="76"/>
  <c r="BC56" i="76"/>
  <c r="AX53" i="76"/>
  <c r="AE79" i="76"/>
  <c r="AP76" i="76"/>
  <c r="BI73" i="76"/>
  <c r="AM71" i="76"/>
  <c r="AX68" i="76"/>
  <c r="AJ66" i="76"/>
  <c r="AU63" i="76"/>
  <c r="BF60" i="76"/>
  <c r="AR58" i="76"/>
  <c r="AN77" i="76"/>
  <c r="BH65" i="76"/>
  <c r="BB55" i="76"/>
  <c r="AK71" i="76"/>
  <c r="BG136" i="76"/>
  <c r="AD81" i="76"/>
  <c r="AF79" i="76"/>
  <c r="AH77" i="76"/>
  <c r="BA74" i="76"/>
  <c r="AE72" i="76"/>
  <c r="AP69" i="76"/>
  <c r="BI66" i="76"/>
  <c r="AM64" i="76"/>
  <c r="AX61" i="76"/>
  <c r="AJ59" i="76"/>
  <c r="AU56" i="76"/>
  <c r="AH53" i="76"/>
  <c r="BD78" i="76"/>
  <c r="AH76" i="76"/>
  <c r="AS73" i="76"/>
  <c r="AE71" i="76"/>
  <c r="AP68" i="76"/>
  <c r="BA65" i="76"/>
  <c r="AM63" i="76"/>
  <c r="AX60" i="76"/>
  <c r="BI57" i="76"/>
  <c r="AX75" i="76"/>
  <c r="AZ65" i="76"/>
  <c r="BG81" i="76"/>
  <c r="AV78" i="76"/>
  <c r="AX58" i="76"/>
  <c r="BI55" i="76"/>
  <c r="AX76" i="76"/>
  <c r="AR75" i="76"/>
  <c r="AT73" i="76"/>
  <c r="AV71" i="76"/>
  <c r="AX69" i="76"/>
  <c r="AZ67" i="76"/>
  <c r="BB65" i="76"/>
  <c r="BD63" i="76"/>
  <c r="BF61" i="76"/>
  <c r="BH59" i="76"/>
  <c r="AC58" i="76"/>
  <c r="BD55" i="76"/>
  <c r="AP53" i="76"/>
  <c r="AU79" i="76"/>
  <c r="AW77" i="76"/>
  <c r="AY75" i="76"/>
  <c r="BA73" i="76"/>
  <c r="BC71" i="76"/>
  <c r="BE69" i="76"/>
  <c r="BG67" i="76"/>
  <c r="BI65" i="76"/>
  <c r="AD64" i="76"/>
  <c r="AF62" i="76"/>
  <c r="AH60" i="76"/>
  <c r="AJ58" i="76"/>
  <c r="AL79" i="76"/>
  <c r="AT71" i="76"/>
  <c r="BB63" i="76"/>
  <c r="AT55" i="76"/>
  <c r="AY73" i="76"/>
  <c r="AC227" i="76"/>
  <c r="AK78" i="76"/>
  <c r="AL379" i="76"/>
  <c r="AY211" i="76"/>
  <c r="AQ76" i="76"/>
  <c r="AS74" i="76"/>
  <c r="AU72" i="76"/>
  <c r="AW70" i="76"/>
  <c r="AY68" i="76"/>
  <c r="BA66" i="76"/>
  <c r="BC64" i="76"/>
  <c r="BE62" i="76"/>
  <c r="BG60" i="76"/>
  <c r="BI58" i="76"/>
  <c r="AD57" i="76"/>
  <c r="AT80" i="76"/>
  <c r="AZ74" i="76"/>
  <c r="BB72" i="76"/>
  <c r="BD70" i="76"/>
  <c r="BF68" i="76"/>
  <c r="BH66" i="76"/>
  <c r="AC65" i="76"/>
  <c r="AE63" i="76"/>
  <c r="AG61" i="76"/>
  <c r="AI59" i="76"/>
  <c r="BC55" i="76"/>
  <c r="AP75" i="76"/>
  <c r="AX67" i="76"/>
  <c r="BF59" i="76"/>
  <c r="AC79" i="76"/>
  <c r="AX66" i="76"/>
  <c r="AK359" i="76"/>
  <c r="AU242" i="76"/>
  <c r="BF370" i="76"/>
  <c r="BH241" i="76"/>
  <c r="AY236" i="76"/>
  <c r="AY218" i="76"/>
  <c r="BC244" i="76"/>
  <c r="BA57" i="76"/>
  <c r="AU55" i="76"/>
  <c r="BI80" i="76"/>
  <c r="AD79" i="76"/>
  <c r="AF77" i="76"/>
  <c r="AH75" i="76"/>
  <c r="AJ73" i="76"/>
  <c r="AL71" i="76"/>
  <c r="AN69" i="76"/>
  <c r="AP67" i="76"/>
  <c r="AR65" i="76"/>
  <c r="AT63" i="76"/>
  <c r="AV61" i="76"/>
  <c r="AX59" i="76"/>
  <c r="AZ57" i="76"/>
  <c r="AL55" i="76"/>
  <c r="AI81" i="76"/>
  <c r="AT78" i="76"/>
  <c r="AF76" i="76"/>
  <c r="AQ73" i="76"/>
  <c r="BB70" i="76"/>
  <c r="AP66" i="76"/>
  <c r="BA55" i="76"/>
  <c r="AM83" i="76"/>
  <c r="BD84" i="76"/>
  <c r="AG236" i="76"/>
  <c r="AU240" i="76"/>
  <c r="BF226" i="76"/>
  <c r="AM55" i="76"/>
  <c r="BA80" i="76"/>
  <c r="BC78" i="76"/>
  <c r="BE76" i="76"/>
  <c r="BG74" i="76"/>
  <c r="BI72" i="76"/>
  <c r="AD71" i="76"/>
  <c r="AF69" i="76"/>
  <c r="AH67" i="76"/>
  <c r="AJ65" i="76"/>
  <c r="AL63" i="76"/>
  <c r="AN61" i="76"/>
  <c r="AP59" i="76"/>
  <c r="AR57" i="76"/>
  <c r="BC54" i="76"/>
  <c r="BH80" i="76"/>
  <c r="AL78" i="76"/>
  <c r="AW75" i="76"/>
  <c r="AI73" i="76"/>
  <c r="AT70" i="76"/>
  <c r="BI63" i="76"/>
  <c r="AE60" i="76"/>
  <c r="AS54" i="76"/>
  <c r="BC228" i="76"/>
  <c r="BE244" i="76"/>
  <c r="AK379" i="76"/>
  <c r="AW235" i="76"/>
  <c r="AR249" i="76"/>
  <c r="BD247" i="76"/>
  <c r="AU220" i="76"/>
  <c r="AK57" i="76"/>
  <c r="BD54" i="76"/>
  <c r="AS80" i="76"/>
  <c r="AU78" i="76"/>
  <c r="AW76" i="76"/>
  <c r="AY74" i="76"/>
  <c r="BA72" i="76"/>
  <c r="BC70" i="76"/>
  <c r="BE68" i="76"/>
  <c r="BG66" i="76"/>
  <c r="BI64" i="76"/>
  <c r="AD63" i="76"/>
  <c r="AF61" i="76"/>
  <c r="AH59" i="76"/>
  <c r="AJ57" i="76"/>
  <c r="AU54" i="76"/>
  <c r="AR80" i="76"/>
  <c r="AD78" i="76"/>
  <c r="AO75" i="76"/>
  <c r="AZ72" i="76"/>
  <c r="AL70" i="76"/>
  <c r="BA63" i="76"/>
  <c r="AC62" i="76"/>
  <c r="BA54" i="76"/>
  <c r="BI217" i="76"/>
  <c r="AG375" i="76"/>
  <c r="AC239" i="76"/>
  <c r="AE228" i="76"/>
  <c r="AZ234" i="76"/>
  <c r="AN226" i="76"/>
  <c r="AC57" i="76"/>
  <c r="AV54" i="76"/>
  <c r="AK80" i="76"/>
  <c r="AM78" i="76"/>
  <c r="AO76" i="76"/>
  <c r="AQ74" i="76"/>
  <c r="AS72" i="76"/>
  <c r="AU70" i="76"/>
  <c r="AW68" i="76"/>
  <c r="AY66" i="76"/>
  <c r="BA64" i="76"/>
  <c r="BC62" i="76"/>
  <c r="BE60" i="76"/>
  <c r="BG58" i="76"/>
  <c r="BI56" i="76"/>
  <c r="BD53" i="76"/>
  <c r="AJ80" i="76"/>
  <c r="AU77" i="76"/>
  <c r="AG75" i="76"/>
  <c r="AR72" i="76"/>
  <c r="BC69" i="76"/>
  <c r="AU61" i="76"/>
  <c r="AZ71" i="76"/>
  <c r="AI70" i="76"/>
  <c r="AM230" i="76"/>
  <c r="AN381" i="76"/>
  <c r="AG243" i="76"/>
  <c r="AE239" i="76"/>
  <c r="AZ226" i="76"/>
  <c r="AN225" i="76"/>
  <c r="BB56" i="76"/>
  <c r="AN54" i="76"/>
  <c r="AC80" i="76"/>
  <c r="AE78" i="76"/>
  <c r="AG76" i="76"/>
  <c r="AI74" i="76"/>
  <c r="AK72" i="76"/>
  <c r="AM70" i="76"/>
  <c r="AO68" i="76"/>
  <c r="AQ66" i="76"/>
  <c r="AS64" i="76"/>
  <c r="AU62" i="76"/>
  <c r="AW60" i="76"/>
  <c r="AY58" i="76"/>
  <c r="BA56" i="76"/>
  <c r="AV53" i="76"/>
  <c r="BI79" i="76"/>
  <c r="AM77" i="76"/>
  <c r="AX74" i="76"/>
  <c r="AJ72" i="76"/>
  <c r="AU69" i="76"/>
  <c r="AE61" i="76"/>
  <c r="AE73" i="76"/>
  <c r="AH71" i="76"/>
  <c r="AV360" i="76"/>
  <c r="AL246" i="76"/>
  <c r="AJ242" i="76"/>
  <c r="BD222" i="76"/>
  <c r="AT56" i="76"/>
  <c r="BE53" i="76"/>
  <c r="BB79" i="76"/>
  <c r="BD77" i="76"/>
  <c r="BF75" i="76"/>
  <c r="BH73" i="76"/>
  <c r="AC72" i="76"/>
  <c r="AE70" i="76"/>
  <c r="AG68" i="76"/>
  <c r="AI66" i="76"/>
  <c r="AK64" i="76"/>
  <c r="AM62" i="76"/>
  <c r="AO60" i="76"/>
  <c r="AQ58" i="76"/>
  <c r="AS56" i="76"/>
  <c r="AH82" i="76"/>
  <c r="AS79" i="76"/>
  <c r="AE77" i="76"/>
  <c r="AP74" i="76"/>
  <c r="BA71" i="76"/>
  <c r="AM69" i="76"/>
  <c r="BF58" i="76"/>
  <c r="AY78" i="76"/>
  <c r="BE83" i="76"/>
  <c r="AO275" i="76"/>
  <c r="AJ379" i="76"/>
  <c r="AF368" i="76"/>
  <c r="AW275" i="76"/>
  <c r="AT280" i="76"/>
  <c r="AV68" i="76"/>
  <c r="BG65" i="76"/>
  <c r="AS63" i="76"/>
  <c r="BD60" i="76"/>
  <c r="AH58" i="76"/>
  <c r="AK55" i="76"/>
  <c r="BH63" i="76"/>
  <c r="AX73" i="76"/>
  <c r="AG80" i="76"/>
  <c r="BC83" i="76"/>
  <c r="AY56" i="76"/>
  <c r="BF71" i="76"/>
  <c r="AI80" i="76"/>
  <c r="BD52" i="76"/>
  <c r="AO374" i="76"/>
  <c r="AV379" i="76"/>
  <c r="AR280" i="76"/>
  <c r="AN68" i="76"/>
  <c r="AY65" i="76"/>
  <c r="AC63" i="76"/>
  <c r="AV60" i="76"/>
  <c r="BG57" i="76"/>
  <c r="BB54" i="76"/>
  <c r="AE66" i="76"/>
  <c r="AM74" i="76"/>
  <c r="AW80" i="76"/>
  <c r="AD84" i="76"/>
  <c r="AU60" i="76"/>
  <c r="AH73" i="76"/>
  <c r="AY80" i="76"/>
  <c r="AQ70" i="76"/>
  <c r="AY375" i="76"/>
  <c r="AH380" i="76"/>
  <c r="BA373" i="76"/>
  <c r="AP282" i="76"/>
  <c r="BE67" i="76"/>
  <c r="AQ65" i="76"/>
  <c r="BB62" i="76"/>
  <c r="AF60" i="76"/>
  <c r="AY57" i="76"/>
  <c r="AL54" i="76"/>
  <c r="AD67" i="76"/>
  <c r="AV75" i="76"/>
  <c r="AF81" i="76"/>
  <c r="AL84" i="76"/>
  <c r="AS62" i="76"/>
  <c r="AT74" i="76"/>
  <c r="BD81" i="76"/>
  <c r="BI54" i="76"/>
  <c r="BA381" i="76"/>
  <c r="AU375" i="76"/>
  <c r="AH371" i="76"/>
  <c r="BB260" i="76"/>
  <c r="AW67" i="76"/>
  <c r="BH64" i="76"/>
  <c r="AT62" i="76"/>
  <c r="BE59" i="76"/>
  <c r="AI57" i="76"/>
  <c r="BC53" i="76"/>
  <c r="AC68" i="76"/>
  <c r="AK76" i="76"/>
  <c r="BA81" i="76"/>
  <c r="BB84" i="76"/>
  <c r="AO64" i="76"/>
  <c r="BB75" i="76"/>
  <c r="AP82" i="76"/>
  <c r="AN67" i="76"/>
  <c r="AX363" i="76"/>
  <c r="AS272" i="76"/>
  <c r="AO67" i="76"/>
  <c r="AZ64" i="76"/>
  <c r="AD62" i="76"/>
  <c r="AW59" i="76"/>
  <c r="AZ56" i="76"/>
  <c r="AM53" i="76"/>
  <c r="BH69" i="76"/>
  <c r="BH76" i="76"/>
  <c r="AE82" i="76"/>
  <c r="AL52" i="76"/>
  <c r="AM66" i="76"/>
  <c r="AR76" i="76"/>
  <c r="BF82" i="76"/>
  <c r="AH375" i="76"/>
  <c r="AJ377" i="76"/>
  <c r="BF355" i="76"/>
  <c r="AL268" i="76"/>
  <c r="AE278" i="76"/>
  <c r="BF66" i="76"/>
  <c r="AR64" i="76"/>
  <c r="BC61" i="76"/>
  <c r="AG59" i="76"/>
  <c r="AJ56" i="76"/>
  <c r="AI56" i="76"/>
  <c r="BG70" i="76"/>
  <c r="AI78" i="76"/>
  <c r="AN82" i="76"/>
  <c r="BB52" i="76"/>
  <c r="AK68" i="76"/>
  <c r="AD77" i="76"/>
  <c r="AP248" i="76"/>
  <c r="AH249" i="76"/>
  <c r="AG249" i="76"/>
  <c r="BF217" i="76"/>
  <c r="AY239" i="76"/>
  <c r="AM243" i="76"/>
  <c r="AH241" i="76"/>
  <c r="AF243" i="76"/>
  <c r="AD245" i="76"/>
  <c r="AX249" i="76"/>
  <c r="AW217" i="76"/>
  <c r="BH238" i="76"/>
  <c r="BB237" i="76"/>
  <c r="AJ235" i="76"/>
  <c r="AZ219" i="76"/>
  <c r="BB236" i="76"/>
  <c r="AT229" i="76"/>
  <c r="AV217" i="76"/>
  <c r="AW248" i="76"/>
  <c r="AY246" i="76"/>
  <c r="BA244" i="76"/>
  <c r="BC242" i="76"/>
  <c r="BE240" i="76"/>
  <c r="BG238" i="76"/>
  <c r="BI236" i="76"/>
  <c r="AM232" i="76"/>
  <c r="AH221" i="76"/>
  <c r="AM249" i="76"/>
  <c r="AO247" i="76"/>
  <c r="AQ245" i="76"/>
  <c r="AS243" i="76"/>
  <c r="AU241" i="76"/>
  <c r="AW239" i="76"/>
  <c r="AY237" i="76"/>
  <c r="BI234" i="76"/>
  <c r="BA226" i="76"/>
  <c r="AC219" i="76"/>
  <c r="BH220" i="76"/>
  <c r="BF222" i="76"/>
  <c r="BD224" i="76"/>
  <c r="BB226" i="76"/>
  <c r="AZ228" i="76"/>
  <c r="AX230" i="76"/>
  <c r="BD232" i="76"/>
  <c r="AK235" i="76"/>
  <c r="BB219" i="76"/>
  <c r="AZ221" i="76"/>
  <c r="AX223" i="76"/>
  <c r="AV225" i="76"/>
  <c r="AT227" i="76"/>
  <c r="AR229" i="76"/>
  <c r="AP231" i="76"/>
  <c r="AN233" i="76"/>
  <c r="AN218" i="76"/>
  <c r="AL220" i="76"/>
  <c r="AJ222" i="76"/>
  <c r="AH224" i="76"/>
  <c r="AF226" i="76"/>
  <c r="AD228" i="76"/>
  <c r="BI229" i="76"/>
  <c r="AH232" i="76"/>
  <c r="AF234" i="76"/>
  <c r="AF219" i="76"/>
  <c r="AD221" i="76"/>
  <c r="BI222" i="76"/>
  <c r="BG224" i="76"/>
  <c r="BE226" i="76"/>
  <c r="BF218" i="76"/>
  <c r="BD220" i="76"/>
  <c r="BB222" i="76"/>
  <c r="AZ224" i="76"/>
  <c r="AX226" i="76"/>
  <c r="AV228" i="76"/>
  <c r="AT230" i="76"/>
  <c r="BH232" i="76"/>
  <c r="AQ218" i="76"/>
  <c r="AO220" i="76"/>
  <c r="AM222" i="76"/>
  <c r="AK224" i="76"/>
  <c r="AI226" i="76"/>
  <c r="AQ239" i="76"/>
  <c r="AJ246" i="76"/>
  <c r="AJ247" i="76"/>
  <c r="AI247" i="76"/>
  <c r="BG248" i="76"/>
  <c r="BE217" i="76"/>
  <c r="AZ239" i="76"/>
  <c r="AX241" i="76"/>
  <c r="AV243" i="76"/>
  <c r="AT245" i="76"/>
  <c r="AZ247" i="76"/>
  <c r="AX248" i="76"/>
  <c r="AJ239" i="76"/>
  <c r="AL237" i="76"/>
  <c r="AX229" i="76"/>
  <c r="AJ238" i="76"/>
  <c r="AD236" i="76"/>
  <c r="AJ227" i="76"/>
  <c r="AF217" i="76"/>
  <c r="AG248" i="76"/>
  <c r="AI246" i="76"/>
  <c r="AK244" i="76"/>
  <c r="AM242" i="76"/>
  <c r="AO240" i="76"/>
  <c r="AQ238" i="76"/>
  <c r="AK236" i="76"/>
  <c r="AO230" i="76"/>
  <c r="BC217" i="76"/>
  <c r="BD248" i="76"/>
  <c r="BF246" i="76"/>
  <c r="BH244" i="76"/>
  <c r="AC243" i="76"/>
  <c r="AE241" i="76"/>
  <c r="AG239" i="76"/>
  <c r="AI237" i="76"/>
  <c r="AH233" i="76"/>
  <c r="BE222" i="76"/>
  <c r="AS219" i="76"/>
  <c r="AQ221" i="76"/>
  <c r="AO223" i="76"/>
  <c r="AM225" i="76"/>
  <c r="AK227" i="76"/>
  <c r="AI229" i="76"/>
  <c r="AG231" i="76"/>
  <c r="AM233" i="76"/>
  <c r="AM218" i="76"/>
  <c r="AK220" i="76"/>
  <c r="AI222" i="76"/>
  <c r="AG224" i="76"/>
  <c r="AE226" i="76"/>
  <c r="AC228" i="76"/>
  <c r="BH229" i="76"/>
  <c r="BF231" i="76"/>
  <c r="AE234" i="76"/>
  <c r="BD218" i="76"/>
  <c r="BB220" i="76"/>
  <c r="AZ222" i="76"/>
  <c r="AX224" i="76"/>
  <c r="AV226" i="76"/>
  <c r="AT228" i="76"/>
  <c r="AR230" i="76"/>
  <c r="AX232" i="76"/>
  <c r="BD234" i="76"/>
  <c r="AV219" i="76"/>
  <c r="AT221" i="76"/>
  <c r="AR223" i="76"/>
  <c r="AP225" i="76"/>
  <c r="AN227" i="76"/>
  <c r="AO219" i="76"/>
  <c r="AM221" i="76"/>
  <c r="AK223" i="76"/>
  <c r="AI225" i="76"/>
  <c r="AG227" i="76"/>
  <c r="AE229" i="76"/>
  <c r="AC231" i="76"/>
  <c r="AY233" i="76"/>
  <c r="BG218" i="76"/>
  <c r="BE220" i="76"/>
  <c r="BC222" i="76"/>
  <c r="BA224" i="76"/>
  <c r="AY226" i="76"/>
  <c r="AL244" i="76"/>
  <c r="BI245" i="76"/>
  <c r="BA245" i="76"/>
  <c r="BH247" i="76"/>
  <c r="BE249" i="76"/>
  <c r="BH239" i="76"/>
  <c r="BF241" i="76"/>
  <c r="BD243" i="76"/>
  <c r="BB245" i="76"/>
  <c r="BA246" i="76"/>
  <c r="AY247" i="76"/>
  <c r="BI238" i="76"/>
  <c r="AD237" i="76"/>
  <c r="AY228" i="76"/>
  <c r="BI237" i="76"/>
  <c r="BC235" i="76"/>
  <c r="AL225" i="76"/>
  <c r="BD249" i="76"/>
  <c r="BF247" i="76"/>
  <c r="BH245" i="76"/>
  <c r="AC244" i="76"/>
  <c r="AE242" i="76"/>
  <c r="AG240" i="76"/>
  <c r="AI238" i="76"/>
  <c r="AC236" i="76"/>
  <c r="AP229" i="76"/>
  <c r="AU217" i="76"/>
  <c r="AV248" i="76"/>
  <c r="AX246" i="76"/>
  <c r="AZ244" i="76"/>
  <c r="BB242" i="76"/>
  <c r="BD240" i="76"/>
  <c r="BF238" i="76"/>
  <c r="BH236" i="76"/>
  <c r="AI232" i="76"/>
  <c r="BG220" i="76"/>
  <c r="BA219" i="76"/>
  <c r="AY221" i="76"/>
  <c r="AW223" i="76"/>
  <c r="AU225" i="76"/>
  <c r="AS227" i="76"/>
  <c r="AQ229" i="76"/>
  <c r="AO231" i="76"/>
  <c r="BC233" i="76"/>
  <c r="AU218" i="76"/>
  <c r="AS220" i="76"/>
  <c r="AQ222" i="76"/>
  <c r="AO224" i="76"/>
  <c r="AM226" i="76"/>
  <c r="AK228" i="76"/>
  <c r="AI230" i="76"/>
  <c r="AG232" i="76"/>
  <c r="AM234" i="76"/>
  <c r="AE219" i="76"/>
  <c r="AC221" i="76"/>
  <c r="BH222" i="76"/>
  <c r="BF224" i="76"/>
  <c r="BD226" i="76"/>
  <c r="BB228" i="76"/>
  <c r="AZ230" i="76"/>
  <c r="BF232" i="76"/>
  <c r="AE235" i="76"/>
  <c r="BD219" i="76"/>
  <c r="BB221" i="76"/>
  <c r="AZ223" i="76"/>
  <c r="AX225" i="76"/>
  <c r="AV227" i="76"/>
  <c r="AW219" i="76"/>
  <c r="AN242" i="76"/>
  <c r="AD244" i="76"/>
  <c r="BC243" i="76"/>
  <c r="BI246" i="76"/>
  <c r="BF248" i="76"/>
  <c r="AI240" i="76"/>
  <c r="AG242" i="76"/>
  <c r="AE244" i="76"/>
  <c r="AC246" i="76"/>
  <c r="AC245" i="76"/>
  <c r="AZ246" i="76"/>
  <c r="BA238" i="76"/>
  <c r="BC236" i="76"/>
  <c r="AR227" i="76"/>
  <c r="BA237" i="76"/>
  <c r="AG235" i="76"/>
  <c r="AN223" i="76"/>
  <c r="AV249" i="76"/>
  <c r="AX247" i="76"/>
  <c r="AZ245" i="76"/>
  <c r="BB243" i="76"/>
  <c r="BD241" i="76"/>
  <c r="BF239" i="76"/>
  <c r="BH237" i="76"/>
  <c r="BB235" i="76"/>
  <c r="AQ228" i="76"/>
  <c r="AM217" i="76"/>
  <c r="AN248" i="76"/>
  <c r="AP246" i="76"/>
  <c r="AR244" i="76"/>
  <c r="AT242" i="76"/>
  <c r="AV240" i="76"/>
  <c r="AX238" i="76"/>
  <c r="AZ236" i="76"/>
  <c r="AJ231" i="76"/>
  <c r="AD218" i="76"/>
  <c r="BI219" i="76"/>
  <c r="BG221" i="76"/>
  <c r="BE223" i="76"/>
  <c r="BC225" i="76"/>
  <c r="BA227" i="76"/>
  <c r="AY229" i="76"/>
  <c r="AW231" i="76"/>
  <c r="AD234" i="76"/>
  <c r="BC218" i="76"/>
  <c r="BA220" i="76"/>
  <c r="AY222" i="76"/>
  <c r="AW224" i="76"/>
  <c r="AU226" i="76"/>
  <c r="AS228" i="76"/>
  <c r="AQ230" i="76"/>
  <c r="AO232" i="76"/>
  <c r="BC234" i="76"/>
  <c r="AM219" i="76"/>
  <c r="AK221" i="76"/>
  <c r="AI223" i="76"/>
  <c r="AG225" i="76"/>
  <c r="AE227" i="76"/>
  <c r="AC229" i="76"/>
  <c r="BH230" i="76"/>
  <c r="AG233" i="76"/>
  <c r="AG218" i="76"/>
  <c r="AE220" i="76"/>
  <c r="AC222" i="76"/>
  <c r="BH223" i="76"/>
  <c r="BF225" i="76"/>
  <c r="BD227" i="76"/>
  <c r="BE219" i="76"/>
  <c r="BC221" i="76"/>
  <c r="BA223" i="76"/>
  <c r="AY225" i="76"/>
  <c r="AW227" i="76"/>
  <c r="AU229" i="76"/>
  <c r="BA231" i="76"/>
  <c r="AH234" i="76"/>
  <c r="AP219" i="76"/>
  <c r="AN221" i="76"/>
  <c r="AL223" i="76"/>
  <c r="AJ225" i="76"/>
  <c r="AP240" i="76"/>
  <c r="AF242" i="76"/>
  <c r="BE241" i="76"/>
  <c r="AS245" i="76"/>
  <c r="BG247" i="76"/>
  <c r="AQ240" i="76"/>
  <c r="AO242" i="76"/>
  <c r="AM244" i="76"/>
  <c r="AK246" i="76"/>
  <c r="AE243" i="76"/>
  <c r="BB244" i="76"/>
  <c r="AS238" i="76"/>
  <c r="AM236" i="76"/>
  <c r="AT225" i="76"/>
  <c r="AS237" i="76"/>
  <c r="AO234" i="76"/>
  <c r="AP221" i="76"/>
  <c r="AN249" i="76"/>
  <c r="AP247" i="76"/>
  <c r="AR245" i="76"/>
  <c r="AT243" i="76"/>
  <c r="AV241" i="76"/>
  <c r="AX239" i="76"/>
  <c r="AZ237" i="76"/>
  <c r="AF235" i="76"/>
  <c r="BI226" i="76"/>
  <c r="AE217" i="76"/>
  <c r="AF248" i="76"/>
  <c r="AH246" i="76"/>
  <c r="AJ244" i="76"/>
  <c r="AL242" i="76"/>
  <c r="AN240" i="76"/>
  <c r="AP238" i="76"/>
  <c r="AJ236" i="76"/>
  <c r="AK230" i="76"/>
  <c r="AL218" i="76"/>
  <c r="AJ220" i="76"/>
  <c r="AH222" i="76"/>
  <c r="AF224" i="76"/>
  <c r="AD226" i="76"/>
  <c r="BI227" i="76"/>
  <c r="BG229" i="76"/>
  <c r="BE231" i="76"/>
  <c r="AL234" i="76"/>
  <c r="AD219" i="76"/>
  <c r="BI220" i="76"/>
  <c r="BG222" i="76"/>
  <c r="BE224" i="76"/>
  <c r="BC226" i="76"/>
  <c r="BA228" i="76"/>
  <c r="AY230" i="76"/>
  <c r="AW232" i="76"/>
  <c r="AD235" i="76"/>
  <c r="AU219" i="76"/>
  <c r="AS221" i="76"/>
  <c r="AQ223" i="76"/>
  <c r="AO225" i="76"/>
  <c r="AM227" i="76"/>
  <c r="AK229" i="76"/>
  <c r="AI231" i="76"/>
  <c r="AO233" i="76"/>
  <c r="AO218" i="76"/>
  <c r="AM220" i="76"/>
  <c r="AK222" i="76"/>
  <c r="AI224" i="76"/>
  <c r="AG226" i="76"/>
  <c r="AH218" i="76"/>
  <c r="AF220" i="76"/>
  <c r="AD222" i="76"/>
  <c r="BI223" i="76"/>
  <c r="BG225" i="76"/>
  <c r="BE227" i="76"/>
  <c r="BC229" i="76"/>
  <c r="BI231" i="76"/>
  <c r="AP234" i="76"/>
  <c r="AX219" i="76"/>
  <c r="AV221" i="76"/>
  <c r="AT223" i="76"/>
  <c r="AR225" i="76"/>
  <c r="AP227" i="76"/>
  <c r="AH240" i="76"/>
  <c r="BD244" i="76"/>
  <c r="BE242" i="76"/>
  <c r="AG241" i="76"/>
  <c r="AT237" i="76"/>
  <c r="AC237" i="76"/>
  <c r="AF249" i="76"/>
  <c r="AS244" i="76"/>
  <c r="AH239" i="76"/>
  <c r="AD225" i="76"/>
  <c r="AG247" i="76"/>
  <c r="BC241" i="76"/>
  <c r="BI235" i="76"/>
  <c r="AK219" i="76"/>
  <c r="AV224" i="76"/>
  <c r="AH230" i="76"/>
  <c r="AE218" i="76"/>
  <c r="AP223" i="76"/>
  <c r="BI228" i="76"/>
  <c r="BD233" i="76"/>
  <c r="BI221" i="76"/>
  <c r="AU227" i="76"/>
  <c r="AP232" i="76"/>
  <c r="BC220" i="76"/>
  <c r="AO226" i="76"/>
  <c r="AE221" i="76"/>
  <c r="BH224" i="76"/>
  <c r="BD228" i="76"/>
  <c r="AI233" i="76"/>
  <c r="AW220" i="76"/>
  <c r="AS224" i="76"/>
  <c r="BF227" i="76"/>
  <c r="BD229" i="76"/>
  <c r="AC232" i="76"/>
  <c r="AY234" i="76"/>
  <c r="AI219" i="76"/>
  <c r="AG221" i="76"/>
  <c r="AE223" i="76"/>
  <c r="AC225" i="76"/>
  <c r="BH226" i="76"/>
  <c r="BF228" i="76"/>
  <c r="BD230" i="76"/>
  <c r="AK233" i="76"/>
  <c r="BB217" i="76"/>
  <c r="BC248" i="76"/>
  <c r="BE246" i="76"/>
  <c r="BG244" i="76"/>
  <c r="BI242" i="76"/>
  <c r="AD241" i="76"/>
  <c r="AF239" i="76"/>
  <c r="AH237" i="76"/>
  <c r="AD233" i="76"/>
  <c r="AW222" i="76"/>
  <c r="BA249" i="76"/>
  <c r="BC247" i="76"/>
  <c r="BE245" i="76"/>
  <c r="BG243" i="76"/>
  <c r="BI241" i="76"/>
  <c r="AD240" i="76"/>
  <c r="AF238" i="76"/>
  <c r="AH236" i="76"/>
  <c r="BI230" i="76"/>
  <c r="AS218" i="76"/>
  <c r="AJ249" i="76"/>
  <c r="AL247" i="76"/>
  <c r="AN245" i="76"/>
  <c r="AP243" i="76"/>
  <c r="AR241" i="76"/>
  <c r="AT239" i="76"/>
  <c r="AV237" i="76"/>
  <c r="AX235" i="76"/>
  <c r="BG228" i="76"/>
  <c r="AY217" i="76"/>
  <c r="AZ248" i="76"/>
  <c r="BB246" i="76"/>
  <c r="AV244" i="76"/>
  <c r="AX242" i="76"/>
  <c r="AZ240" i="76"/>
  <c r="BB238" i="76"/>
  <c r="BD236" i="76"/>
  <c r="AG217" i="76"/>
  <c r="BH246" i="76"/>
  <c r="AN243" i="76"/>
  <c r="AI239" i="76"/>
  <c r="AE236" i="76"/>
  <c r="AL236" i="76"/>
  <c r="BE248" i="76"/>
  <c r="AL243" i="76"/>
  <c r="AY238" i="76"/>
  <c r="AF223" i="76"/>
  <c r="BG245" i="76"/>
  <c r="AM241" i="76"/>
  <c r="BA235" i="76"/>
  <c r="AR220" i="76"/>
  <c r="AE225" i="76"/>
  <c r="AP230" i="76"/>
  <c r="AL219" i="76"/>
  <c r="BF223" i="76"/>
  <c r="AJ229" i="76"/>
  <c r="AL235" i="76"/>
  <c r="AR222" i="76"/>
  <c r="BC227" i="76"/>
  <c r="AW233" i="76"/>
  <c r="AL221" i="76"/>
  <c r="AW226" i="76"/>
  <c r="AU221" i="76"/>
  <c r="AQ225" i="76"/>
  <c r="AM229" i="76"/>
  <c r="BG233" i="76"/>
  <c r="AF221" i="76"/>
  <c r="BI224" i="76"/>
  <c r="AG228" i="76"/>
  <c r="AE230" i="76"/>
  <c r="AK232" i="76"/>
  <c r="BG234" i="76"/>
  <c r="AQ219" i="76"/>
  <c r="AO221" i="76"/>
  <c r="AM223" i="76"/>
  <c r="AK225" i="76"/>
  <c r="AI227" i="76"/>
  <c r="AG229" i="76"/>
  <c r="AE231" i="76"/>
  <c r="BA233" i="76"/>
  <c r="AT217" i="76"/>
  <c r="AU248" i="76"/>
  <c r="AW246" i="76"/>
  <c r="AY244" i="76"/>
  <c r="BA242" i="76"/>
  <c r="BC240" i="76"/>
  <c r="BE238" i="76"/>
  <c r="BG236" i="76"/>
  <c r="AE232" i="76"/>
  <c r="AY220" i="76"/>
  <c r="AS249" i="76"/>
  <c r="AU247" i="76"/>
  <c r="AW245" i="76"/>
  <c r="AY243" i="76"/>
  <c r="BA241" i="76"/>
  <c r="BC239" i="76"/>
  <c r="BE237" i="76"/>
  <c r="BG235" i="76"/>
  <c r="AC230" i="76"/>
  <c r="BH217" i="76"/>
  <c r="BI248" i="76"/>
  <c r="AD247" i="76"/>
  <c r="AF245" i="76"/>
  <c r="AH243" i="76"/>
  <c r="AJ241" i="76"/>
  <c r="AL239" i="76"/>
  <c r="AN237" i="76"/>
  <c r="AN235" i="76"/>
  <c r="BH227" i="76"/>
  <c r="AQ217" i="76"/>
  <c r="AR248" i="76"/>
  <c r="AT246" i="76"/>
  <c r="AN244" i="76"/>
  <c r="AP242" i="76"/>
  <c r="AR240" i="76"/>
  <c r="AT238" i="76"/>
  <c r="AN236" i="76"/>
  <c r="AZ231" i="76"/>
  <c r="BH219" i="76"/>
  <c r="AO217" i="76"/>
  <c r="AH248" i="76"/>
  <c r="AK245" i="76"/>
  <c r="AU244" i="76"/>
  <c r="AW249" i="76"/>
  <c r="BD235" i="76"/>
  <c r="AP233" i="76"/>
  <c r="AO248" i="76"/>
  <c r="AD243" i="76"/>
  <c r="AR237" i="76"/>
  <c r="AJ219" i="76"/>
  <c r="AY245" i="76"/>
  <c r="AF240" i="76"/>
  <c r="AG234" i="76"/>
  <c r="AZ220" i="76"/>
  <c r="AL226" i="76"/>
  <c r="BF230" i="76"/>
  <c r="AT219" i="76"/>
  <c r="AF225" i="76"/>
  <c r="AZ229" i="76"/>
  <c r="AF218" i="76"/>
  <c r="AY223" i="76"/>
  <c r="BI218" i="76"/>
  <c r="BF249" i="76"/>
  <c r="BG240" i="76"/>
  <c r="AS246" i="76"/>
  <c r="AR239" i="76"/>
  <c r="AX221" i="76"/>
  <c r="AR219" i="76"/>
  <c r="AQ246" i="76"/>
  <c r="AF241" i="76"/>
  <c r="AK234" i="76"/>
  <c r="AE249" i="76"/>
  <c r="BA243" i="76"/>
  <c r="AH238" i="76"/>
  <c r="BC224" i="76"/>
  <c r="AX222" i="76"/>
  <c r="AJ228" i="76"/>
  <c r="AE233" i="76"/>
  <c r="AR221" i="76"/>
  <c r="AD227" i="76"/>
  <c r="AX231" i="76"/>
  <c r="AD220" i="76"/>
  <c r="AW225" i="76"/>
  <c r="AJ230" i="76"/>
  <c r="BE218" i="76"/>
  <c r="AQ224" i="76"/>
  <c r="AG219" i="76"/>
  <c r="AS223" i="76"/>
  <c r="AO227" i="76"/>
  <c r="AK231" i="76"/>
  <c r="AH219" i="76"/>
  <c r="AD223" i="76"/>
  <c r="BG226" i="76"/>
  <c r="AF229" i="76"/>
  <c r="AD231" i="76"/>
  <c r="AZ233" i="76"/>
  <c r="AR218" i="76"/>
  <c r="AP220" i="76"/>
  <c r="AN222" i="76"/>
  <c r="AL224" i="76"/>
  <c r="AJ226" i="76"/>
  <c r="AH228" i="76"/>
  <c r="AF230" i="76"/>
  <c r="AL232" i="76"/>
  <c r="BH234" i="76"/>
  <c r="AT249" i="76"/>
  <c r="AV247" i="76"/>
  <c r="AX245" i="76"/>
  <c r="AZ243" i="76"/>
  <c r="BB241" i="76"/>
  <c r="BD239" i="76"/>
  <c r="BF237" i="76"/>
  <c r="AZ235" i="76"/>
  <c r="AI228" i="76"/>
  <c r="AS217" i="76"/>
  <c r="AT248" i="76"/>
  <c r="AV246" i="76"/>
  <c r="AX244" i="76"/>
  <c r="AZ242" i="76"/>
  <c r="BB240" i="76"/>
  <c r="BD238" i="76"/>
  <c r="BF236" i="76"/>
  <c r="BF233" i="76"/>
  <c r="AM224" i="76"/>
  <c r="BH249" i="76"/>
  <c r="AC248" i="76"/>
  <c r="AE246" i="76"/>
  <c r="AG244" i="76"/>
  <c r="AI242" i="76"/>
  <c r="AK240" i="76"/>
  <c r="AM238" i="76"/>
  <c r="AO236" i="76"/>
  <c r="BD231" i="76"/>
  <c r="AI220" i="76"/>
  <c r="AQ249" i="76"/>
  <c r="AS247" i="76"/>
  <c r="AU245" i="76"/>
  <c r="AO243" i="76"/>
  <c r="AQ241" i="76"/>
  <c r="AS239" i="76"/>
  <c r="AU237" i="76"/>
  <c r="AH217" i="76"/>
  <c r="AU243" i="76"/>
  <c r="AP241" i="76"/>
  <c r="AX217" i="76"/>
  <c r="AK238" i="76"/>
  <c r="AR238" i="76"/>
  <c r="BD217" i="76"/>
  <c r="AJ245" i="76"/>
  <c r="AW240" i="76"/>
  <c r="AL233" i="76"/>
  <c r="BE247" i="76"/>
  <c r="AK243" i="76"/>
  <c r="BG237" i="76"/>
  <c r="AT218" i="76"/>
  <c r="AG223" i="76"/>
  <c r="AR228" i="76"/>
  <c r="BB234" i="76"/>
  <c r="BH221" i="76"/>
  <c r="AL227" i="76"/>
  <c r="BE232" i="76"/>
  <c r="AT220" i="76"/>
  <c r="BE225" i="76"/>
  <c r="AY231" i="76"/>
  <c r="AN219" i="76"/>
  <c r="AY224" i="76"/>
  <c r="AN220" i="76"/>
  <c r="AJ224" i="76"/>
  <c r="AF228" i="76"/>
  <c r="AJ232" i="76"/>
  <c r="BF219" i="76"/>
  <c r="BB223" i="76"/>
  <c r="AH227" i="76"/>
  <c r="AN229" i="76"/>
  <c r="AL231" i="76"/>
  <c r="BH233" i="76"/>
  <c r="AZ218" i="76"/>
  <c r="AX220" i="76"/>
  <c r="AV222" i="76"/>
  <c r="AT224" i="76"/>
  <c r="AR226" i="76"/>
  <c r="AP228" i="76"/>
  <c r="AN230" i="76"/>
  <c r="BB232" i="76"/>
  <c r="AI235" i="76"/>
  <c r="AL249" i="76"/>
  <c r="AN247" i="76"/>
  <c r="AP245" i="76"/>
  <c r="AR243" i="76"/>
  <c r="AT241" i="76"/>
  <c r="AV239" i="76"/>
  <c r="AX237" i="76"/>
  <c r="AI248" i="76"/>
  <c r="AL245" i="76"/>
  <c r="AS230" i="76"/>
  <c r="AP239" i="76"/>
  <c r="BI243" i="76"/>
  <c r="AI221" i="76"/>
  <c r="AC235" i="76"/>
  <c r="AH231" i="76"/>
  <c r="AL228" i="76"/>
  <c r="AS222" i="76"/>
  <c r="AL222" i="76"/>
  <c r="AD230" i="76"/>
  <c r="BD221" i="76"/>
  <c r="AO228" i="76"/>
  <c r="BA232" i="76"/>
  <c r="AY219" i="76"/>
  <c r="AU223" i="76"/>
  <c r="AQ227" i="76"/>
  <c r="AM231" i="76"/>
  <c r="AL217" i="76"/>
  <c r="AO246" i="76"/>
  <c r="AS242" i="76"/>
  <c r="AW238" i="76"/>
  <c r="AC234" i="76"/>
  <c r="BA217" i="76"/>
  <c r="AM247" i="76"/>
  <c r="AP244" i="76"/>
  <c r="AK241" i="76"/>
  <c r="AN238" i="76"/>
  <c r="BE234" i="76"/>
  <c r="AZ217" i="76"/>
  <c r="BB247" i="76"/>
  <c r="AW244" i="76"/>
  <c r="AZ241" i="76"/>
  <c r="AU238" i="76"/>
  <c r="BA234" i="76"/>
  <c r="AK218" i="76"/>
  <c r="BI247" i="76"/>
  <c r="AE245" i="76"/>
  <c r="AY241" i="76"/>
  <c r="AL238" i="76"/>
  <c r="AM235" i="76"/>
  <c r="BB225" i="76"/>
  <c r="AN231" i="76"/>
  <c r="BF220" i="76"/>
  <c r="AL241" i="76"/>
  <c r="AN246" i="76"/>
  <c r="AD229" i="76"/>
  <c r="AS240" i="76"/>
  <c r="AC247" i="76"/>
  <c r="AY232" i="76"/>
  <c r="BG239" i="76"/>
  <c r="AY248" i="76"/>
  <c r="AU228" i="76"/>
  <c r="AJ237" i="76"/>
  <c r="AD242" i="76"/>
  <c r="AP222" i="76"/>
  <c r="AC220" i="76"/>
  <c r="AF233" i="76"/>
  <c r="AS229" i="76"/>
  <c r="BA222" i="76"/>
  <c r="AT222" i="76"/>
  <c r="AL230" i="76"/>
  <c r="AE222" i="76"/>
  <c r="AW228" i="76"/>
  <c r="BI232" i="76"/>
  <c r="BG219" i="76"/>
  <c r="BC223" i="76"/>
  <c r="AY227" i="76"/>
  <c r="BC231" i="76"/>
  <c r="AD217" i="76"/>
  <c r="AG246" i="76"/>
  <c r="AK242" i="76"/>
  <c r="AO238" i="76"/>
  <c r="AF231" i="76"/>
  <c r="AK217" i="76"/>
  <c r="AE247" i="76"/>
  <c r="AH244" i="76"/>
  <c r="AC241" i="76"/>
  <c r="AW237" i="76"/>
  <c r="BG232" i="76"/>
  <c r="AR217" i="76"/>
  <c r="AT247" i="76"/>
  <c r="AO244" i="76"/>
  <c r="BI240" i="76"/>
  <c r="AE238" i="76"/>
  <c r="BB233" i="76"/>
  <c r="BG217" i="76"/>
  <c r="BA247" i="76"/>
  <c r="AF244" i="76"/>
  <c r="AI241" i="76"/>
  <c r="AD238" i="76"/>
  <c r="AW234" i="76"/>
  <c r="BD223" i="76"/>
  <c r="AW241" i="76"/>
  <c r="AH247" i="76"/>
  <c r="AT226" i="76"/>
  <c r="BG231" i="76"/>
  <c r="AR224" i="76"/>
  <c r="AV229" i="76"/>
  <c r="AX228" i="76"/>
  <c r="AH245" i="76"/>
  <c r="AK249" i="76"/>
  <c r="AL240" i="76"/>
  <c r="AU246" i="76"/>
  <c r="AF237" i="76"/>
  <c r="AW243" i="76"/>
  <c r="AC218" i="76"/>
  <c r="BD242" i="76"/>
  <c r="AN217" i="76"/>
  <c r="BA236" i="76"/>
  <c r="BE239" i="76"/>
  <c r="AN224" i="76"/>
  <c r="AJ221" i="76"/>
  <c r="AV218" i="76"/>
  <c r="BA229" i="76"/>
  <c r="AJ223" i="76"/>
  <c r="AC223" i="76"/>
  <c r="BB230" i="76"/>
  <c r="AU222" i="76"/>
  <c r="BE228" i="76"/>
  <c r="AJ233" i="76"/>
  <c r="AH220" i="76"/>
  <c r="AD224" i="76"/>
  <c r="BG227" i="76"/>
  <c r="AD232" i="76"/>
  <c r="BB249" i="76"/>
  <c r="BF245" i="76"/>
  <c r="AC242" i="76"/>
  <c r="AG238" i="76"/>
  <c r="AG230" i="76"/>
  <c r="BI249" i="76"/>
  <c r="BD246" i="76"/>
  <c r="AQ243" i="76"/>
  <c r="AT240" i="76"/>
  <c r="AO237" i="76"/>
  <c r="BH231" i="76"/>
  <c r="AJ217" i="76"/>
  <c r="BC246" i="76"/>
  <c r="BF243" i="76"/>
  <c r="BA240" i="76"/>
  <c r="BD237" i="76"/>
  <c r="BC232" i="76"/>
  <c r="AI217" i="76"/>
  <c r="AK247" i="76"/>
  <c r="BE243" i="76"/>
  <c r="BH240" i="76"/>
  <c r="BC237" i="76"/>
  <c r="AX233" i="76"/>
  <c r="BF221" i="76"/>
  <c r="BF240" i="76"/>
  <c r="AO239" i="76"/>
  <c r="BC219" i="76"/>
  <c r="AZ232" i="76"/>
  <c r="AI234" i="76"/>
  <c r="AC233" i="76"/>
  <c r="AP237" i="76"/>
  <c r="AI243" i="76"/>
  <c r="AZ249" i="76"/>
  <c r="BG249" i="76"/>
  <c r="AM237" i="76"/>
  <c r="AH223" i="76"/>
  <c r="AH225" i="76"/>
  <c r="AC224" i="76"/>
  <c r="BB224" i="76"/>
  <c r="AD249" i="76"/>
  <c r="AH229" i="76"/>
  <c r="AG237" i="76"/>
  <c r="AX243" i="76"/>
  <c r="BE230" i="76"/>
  <c r="AJ240" i="76"/>
  <c r="AY240" i="76"/>
  <c r="AW230" i="76"/>
  <c r="BI244" i="76"/>
  <c r="AU249" i="76"/>
  <c r="AL229" i="76"/>
  <c r="BH228" i="76"/>
  <c r="BD225" i="76"/>
  <c r="BG223" i="76"/>
  <c r="AN234" i="76"/>
  <c r="AP218" i="76"/>
  <c r="AP226" i="76"/>
  <c r="AI218" i="76"/>
  <c r="BH225" i="76"/>
  <c r="AU230" i="76"/>
  <c r="AP235" i="76"/>
  <c r="BE221" i="76"/>
  <c r="BA225" i="76"/>
  <c r="AW229" i="76"/>
  <c r="AJ234" i="76"/>
  <c r="AE248" i="76"/>
  <c r="AI244" i="76"/>
  <c r="AM240" i="76"/>
  <c r="AI236" i="76"/>
  <c r="AU224" i="76"/>
  <c r="BB248" i="76"/>
  <c r="AO245" i="76"/>
  <c r="AR242" i="76"/>
  <c r="AM239" i="76"/>
  <c r="AP236" i="76"/>
  <c r="AK226" i="76"/>
  <c r="BA248" i="76"/>
  <c r="BD245" i="76"/>
  <c r="AY242" i="76"/>
  <c r="BB239" i="76"/>
  <c r="AW236" i="76"/>
  <c r="AC226" i="76"/>
  <c r="AI249" i="76"/>
  <c r="AD246" i="76"/>
  <c r="BF242" i="76"/>
  <c r="BA239" i="76"/>
  <c r="AF236" i="76"/>
  <c r="BB229" i="76"/>
  <c r="AX376" i="76"/>
  <c r="AI374" i="76"/>
  <c r="AH374" i="76"/>
  <c r="AW373" i="76"/>
  <c r="AM375" i="76"/>
  <c r="AK376" i="76"/>
  <c r="AQ377" i="76"/>
  <c r="AN379" i="76"/>
  <c r="AI370" i="76"/>
  <c r="BH353" i="76"/>
  <c r="AG276" i="76"/>
  <c r="AS253" i="76"/>
  <c r="AK239" i="76"/>
  <c r="AJ248" i="76"/>
  <c r="BE236" i="76"/>
  <c r="AV245" i="76"/>
  <c r="AO235" i="76"/>
  <c r="BH242" i="76"/>
  <c r="BA218" i="76"/>
  <c r="AJ243" i="76"/>
  <c r="BI233" i="76"/>
  <c r="AF222" i="76"/>
  <c r="AX227" i="76"/>
  <c r="AH226" i="76"/>
  <c r="AP224" i="76"/>
  <c r="BB218" i="76"/>
  <c r="BG246" i="76"/>
  <c r="AQ247" i="76"/>
  <c r="AN146" i="76"/>
  <c r="AZ135" i="76"/>
  <c r="AG147" i="76"/>
  <c r="BH136" i="76"/>
  <c r="AM150" i="76"/>
  <c r="AM149" i="76"/>
  <c r="AV139" i="76"/>
  <c r="AL118" i="76"/>
  <c r="BE146" i="76"/>
  <c r="AE134" i="76"/>
  <c r="AH147" i="76"/>
  <c r="AT144" i="76"/>
  <c r="AW143" i="76"/>
  <c r="AT146" i="76"/>
  <c r="BC370" i="76"/>
  <c r="BI349" i="76"/>
  <c r="AG373" i="76"/>
  <c r="AF373" i="76"/>
  <c r="BD368" i="76"/>
  <c r="AV373" i="76"/>
  <c r="AL375" i="76"/>
  <c r="AJ376" i="76"/>
  <c r="AX377" i="76"/>
  <c r="AJ369" i="76"/>
  <c r="AM277" i="76"/>
  <c r="AO276" i="76"/>
  <c r="AZ227" i="76"/>
  <c r="BI239" i="76"/>
  <c r="BH248" i="76"/>
  <c r="BC238" i="76"/>
  <c r="AM246" i="76"/>
  <c r="AY235" i="76"/>
  <c r="BF244" i="76"/>
  <c r="AS226" i="76"/>
  <c r="BH243" i="76"/>
  <c r="AV230" i="76"/>
  <c r="AW221" i="76"/>
  <c r="AQ226" i="76"/>
  <c r="AV220" i="76"/>
  <c r="BA221" i="76"/>
  <c r="AM228" i="76"/>
  <c r="AK237" i="76"/>
  <c r="AO249" i="76"/>
  <c r="BB350" i="76"/>
  <c r="AG363" i="76"/>
  <c r="BD357" i="76"/>
  <c r="AV365" i="76"/>
  <c r="AP371" i="76"/>
  <c r="AR375" i="76"/>
  <c r="AM380" i="76"/>
  <c r="AS373" i="76"/>
  <c r="AG379" i="76"/>
  <c r="AN368" i="76"/>
  <c r="AR377" i="76"/>
  <c r="BD360" i="76"/>
  <c r="AL376" i="76"/>
  <c r="AO381" i="76"/>
  <c r="AN375" i="76"/>
  <c r="AI380" i="76"/>
  <c r="AO375" i="76"/>
  <c r="AI381" i="76"/>
  <c r="AP375" i="76"/>
  <c r="BI380" i="76"/>
  <c r="AL380" i="76"/>
  <c r="AK381" i="76"/>
  <c r="BG368" i="76"/>
  <c r="AE365" i="76"/>
  <c r="AU358" i="76"/>
  <c r="AM366" i="76"/>
  <c r="AG372" i="76"/>
  <c r="AZ375" i="76"/>
  <c r="AL381" i="76"/>
  <c r="AL374" i="76"/>
  <c r="AO379" i="76"/>
  <c r="AK373" i="76"/>
  <c r="AI378" i="76"/>
  <c r="BB362" i="76"/>
  <c r="AK377" i="76"/>
  <c r="AG349" i="76"/>
  <c r="AV375" i="76"/>
  <c r="AH381" i="76"/>
  <c r="AF376" i="76"/>
  <c r="BG349" i="76"/>
  <c r="AG376" i="76"/>
  <c r="AJ381" i="76"/>
  <c r="AR374" i="76"/>
  <c r="AQ373" i="76"/>
  <c r="AQ353" i="76"/>
  <c r="BE370" i="76"/>
  <c r="AC367" i="76"/>
  <c r="BB359" i="76"/>
  <c r="AT367" i="76"/>
  <c r="AD362" i="76"/>
  <c r="AQ376" i="76"/>
  <c r="AT381" i="76"/>
  <c r="AK375" i="76"/>
  <c r="AF380" i="76"/>
  <c r="AT373" i="76"/>
  <c r="AH379" i="76"/>
  <c r="AV368" i="76"/>
  <c r="AS377" i="76"/>
  <c r="AE361" i="76"/>
  <c r="AM376" i="76"/>
  <c r="AM361" i="76"/>
  <c r="AE377" i="76"/>
  <c r="AU361" i="76"/>
  <c r="AF377" i="76"/>
  <c r="BH381" i="76"/>
  <c r="AD380" i="76"/>
  <c r="BC361" i="76"/>
  <c r="AM357" i="76"/>
  <c r="BD372" i="76"/>
  <c r="AQ362" i="76"/>
  <c r="AR369" i="76"/>
  <c r="AR373" i="76"/>
  <c r="AO378" i="76"/>
  <c r="AL362" i="76"/>
  <c r="AI377" i="76"/>
  <c r="AE349" i="76"/>
  <c r="AT375" i="76"/>
  <c r="AF381" i="76"/>
  <c r="AN374" i="76"/>
  <c r="AQ379" i="76"/>
  <c r="AN373" i="76"/>
  <c r="AK378" i="76"/>
  <c r="AO373" i="76"/>
  <c r="AC379" i="76"/>
  <c r="AP373" i="76"/>
  <c r="AD379" i="76"/>
  <c r="BF349" i="76"/>
  <c r="AP349" i="76"/>
  <c r="AO367" i="76"/>
  <c r="AC363" i="76"/>
  <c r="AM374" i="76"/>
  <c r="AP377" i="76"/>
  <c r="BH368" i="76"/>
  <c r="AY249" i="76"/>
  <c r="AK248" i="76"/>
  <c r="AG245" i="76"/>
  <c r="AQ244" i="76"/>
  <c r="BE229" i="76"/>
  <c r="BH218" i="76"/>
  <c r="AZ225" i="76"/>
  <c r="AX218" i="76"/>
  <c r="BG230" i="76"/>
  <c r="AQ237" i="76"/>
  <c r="AV223" i="76"/>
  <c r="BH349" i="76"/>
  <c r="AG367" i="76"/>
  <c r="AL373" i="76"/>
  <c r="AS375" i="76"/>
  <c r="AK368" i="76"/>
  <c r="BG241" i="76"/>
  <c r="AD239" i="76"/>
  <c r="AX236" i="76"/>
  <c r="BF234" i="76"/>
  <c r="AZ373" i="76"/>
  <c r="AC380" i="76"/>
  <c r="BH380" i="76"/>
  <c r="AR379" i="76"/>
  <c r="AG381" i="76"/>
  <c r="AF349" i="76"/>
  <c r="AT362" i="76"/>
  <c r="AJ373" i="76"/>
  <c r="AS374" i="76"/>
  <c r="AO364" i="76"/>
  <c r="AI361" i="76"/>
  <c r="AI281" i="76"/>
  <c r="BA230" i="76"/>
  <c r="AH242" i="76"/>
  <c r="AG222" i="76"/>
  <c r="AC240" i="76"/>
  <c r="AS248" i="76"/>
  <c r="AV238" i="76"/>
  <c r="AF246" i="76"/>
  <c r="BH235" i="76"/>
  <c r="AF247" i="76"/>
  <c r="AO229" i="76"/>
  <c r="AJ218" i="76"/>
  <c r="AG220" i="76"/>
  <c r="AF227" i="76"/>
  <c r="BB227" i="76"/>
  <c r="AI245" i="76"/>
  <c r="AC238" i="76"/>
  <c r="AW367" i="76"/>
  <c r="AE378" i="76"/>
  <c r="AD378" i="76"/>
  <c r="AT377" i="76"/>
  <c r="AI379" i="76"/>
  <c r="AG380" i="76"/>
  <c r="AM381" i="76"/>
  <c r="AN360" i="76"/>
  <c r="BC369" i="76"/>
  <c r="AZ361" i="76"/>
  <c r="AO355" i="76"/>
  <c r="BB272" i="76"/>
  <c r="AK280" i="76"/>
  <c r="AX276" i="76"/>
  <c r="AJ281" i="76"/>
  <c r="AP275" i="76"/>
  <c r="BD258" i="76"/>
  <c r="AS279" i="76"/>
  <c r="AX274" i="76"/>
  <c r="AR262" i="76"/>
  <c r="AR273" i="76"/>
  <c r="AZ274" i="76"/>
  <c r="AC280" i="76"/>
  <c r="AQ274" i="76"/>
  <c r="AC253" i="76"/>
  <c r="AK279" i="76"/>
  <c r="AY273" i="76"/>
  <c r="AZ254" i="76"/>
  <c r="AH250" i="76"/>
  <c r="BD270" i="76"/>
  <c r="AL279" i="76"/>
  <c r="AI274" i="76"/>
  <c r="AP250" i="76"/>
  <c r="AT278" i="76"/>
  <c r="AQ273" i="76"/>
  <c r="BB252" i="76"/>
  <c r="AM278" i="76"/>
  <c r="AZ272" i="76"/>
  <c r="BH262" i="76"/>
  <c r="AU277" i="76"/>
  <c r="AR282" i="76"/>
  <c r="BG250" i="76"/>
  <c r="AN277" i="76"/>
  <c r="AK272" i="76"/>
  <c r="AQ281" i="76"/>
  <c r="AV276" i="76"/>
  <c r="AS271" i="76"/>
  <c r="BE235" i="76"/>
  <c r="AM245" i="76"/>
  <c r="BF229" i="76"/>
  <c r="AQ242" i="76"/>
  <c r="AQ220" i="76"/>
  <c r="AU239" i="76"/>
  <c r="AL248" i="76"/>
  <c r="AN239" i="76"/>
  <c r="AM248" i="76"/>
  <c r="BI225" i="76"/>
  <c r="BB231" i="76"/>
  <c r="AX234" i="76"/>
  <c r="AW218" i="76"/>
  <c r="AN232" i="76"/>
  <c r="BC249" i="76"/>
  <c r="AW242" i="76"/>
  <c r="AF378" i="76"/>
  <c r="AN377" i="76"/>
  <c r="AM377" i="76"/>
  <c r="AL377" i="76"/>
  <c r="AJ378" i="76"/>
  <c r="AP379" i="76"/>
  <c r="AE381" i="76"/>
  <c r="AL349" i="76"/>
  <c r="BI363" i="76"/>
  <c r="AS360" i="76"/>
  <c r="BA271" i="76"/>
  <c r="AK270" i="76"/>
  <c r="AV278" i="76"/>
  <c r="AE237" i="76"/>
  <c r="BC245" i="76"/>
  <c r="BF235" i="76"/>
  <c r="BG242" i="76"/>
  <c r="AO222" i="76"/>
  <c r="AS241" i="76"/>
  <c r="AC249" i="76"/>
  <c r="AE240" i="76"/>
  <c r="AC217" i="76"/>
  <c r="AS225" i="76"/>
  <c r="BC230" i="76"/>
  <c r="AN228" i="76"/>
  <c r="BE233" i="76"/>
  <c r="AF232" i="76"/>
  <c r="AN241" i="76"/>
  <c r="AO241" i="76"/>
  <c r="AM197" i="76"/>
  <c r="AD184" i="76"/>
  <c r="AJ202" i="76"/>
  <c r="BH135" i="76"/>
  <c r="AE142" i="76"/>
  <c r="AL186" i="76"/>
  <c r="AQ216" i="76"/>
  <c r="AK136" i="76"/>
  <c r="AX240" i="76"/>
  <c r="AV242" i="76"/>
  <c r="AT244" i="76"/>
  <c r="AR246" i="76"/>
  <c r="AZ238" i="76"/>
  <c r="AR247" i="76"/>
  <c r="AQ248" i="76"/>
  <c r="AP249" i="76"/>
  <c r="AP217" i="76"/>
  <c r="AQ203" i="76"/>
  <c r="AU207" i="76"/>
  <c r="AW190" i="76"/>
  <c r="BD147" i="76"/>
  <c r="AU141" i="76"/>
  <c r="AN365" i="76"/>
  <c r="AR361" i="76"/>
  <c r="AX355" i="76"/>
  <c r="AZ353" i="76"/>
  <c r="AV372" i="76"/>
  <c r="AZ368" i="76"/>
  <c r="BB366" i="76"/>
  <c r="BD364" i="76"/>
  <c r="BF362" i="76"/>
  <c r="BH360" i="76"/>
  <c r="AC359" i="76"/>
  <c r="AE357" i="76"/>
  <c r="AG355" i="76"/>
  <c r="AU372" i="76"/>
  <c r="AW370" i="76"/>
  <c r="AY368" i="76"/>
  <c r="BA366" i="76"/>
  <c r="BC364" i="76"/>
  <c r="BE362" i="76"/>
  <c r="BG360" i="76"/>
  <c r="BI358" i="76"/>
  <c r="AD357" i="76"/>
  <c r="AF355" i="76"/>
  <c r="AT372" i="76"/>
  <c r="AV370" i="76"/>
  <c r="AX368" i="76"/>
  <c r="AZ366" i="76"/>
  <c r="BB364" i="76"/>
  <c r="BD362" i="76"/>
  <c r="BF360" i="76"/>
  <c r="BH358" i="76"/>
  <c r="AC357" i="76"/>
  <c r="AE355" i="76"/>
  <c r="AS372" i="76"/>
  <c r="AU370" i="76"/>
  <c r="AW368" i="76"/>
  <c r="AY366" i="76"/>
  <c r="BA364" i="76"/>
  <c r="BC362" i="76"/>
  <c r="BE360" i="76"/>
  <c r="BG358" i="76"/>
  <c r="BI356" i="76"/>
  <c r="AD355" i="76"/>
  <c r="AW359" i="76"/>
  <c r="AY357" i="76"/>
  <c r="BA355" i="76"/>
  <c r="BC353" i="76"/>
  <c r="AZ371" i="76"/>
  <c r="BB369" i="76"/>
  <c r="BD367" i="76"/>
  <c r="BF365" i="76"/>
  <c r="BH363" i="76"/>
  <c r="AC362" i="76"/>
  <c r="AE360" i="76"/>
  <c r="AG358" i="76"/>
  <c r="AI356" i="76"/>
  <c r="AK354" i="76"/>
  <c r="AH372" i="76"/>
  <c r="AJ370" i="76"/>
  <c r="AL368" i="76"/>
  <c r="AN366" i="76"/>
  <c r="AP364" i="76"/>
  <c r="AR362" i="76"/>
  <c r="AT360" i="76"/>
  <c r="AV358" i="76"/>
  <c r="AX356" i="76"/>
  <c r="AZ354" i="76"/>
  <c r="BG352" i="76"/>
  <c r="BI350" i="76"/>
  <c r="AP352" i="76"/>
  <c r="AR350" i="76"/>
  <c r="AX351" i="76"/>
  <c r="BD352" i="76"/>
  <c r="BF350" i="76"/>
  <c r="AE352" i="76"/>
  <c r="AG350" i="76"/>
  <c r="AM351" i="76"/>
  <c r="BA352" i="76"/>
  <c r="BC350" i="76"/>
  <c r="BI351" i="76"/>
  <c r="AD350" i="76"/>
  <c r="AL260" i="76"/>
  <c r="AR270" i="76"/>
  <c r="AQ272" i="76"/>
  <c r="AO274" i="76"/>
  <c r="AM276" i="76"/>
  <c r="AK278" i="76"/>
  <c r="AI280" i="76"/>
  <c r="AG282" i="76"/>
  <c r="AJ262" i="76"/>
  <c r="BA270" i="76"/>
  <c r="AW274" i="76"/>
  <c r="AU276" i="76"/>
  <c r="AS278" i="76"/>
  <c r="AQ280" i="76"/>
  <c r="AO282" i="76"/>
  <c r="AH264" i="76"/>
  <c r="BI270" i="76"/>
  <c r="BG272" i="76"/>
  <c r="BE274" i="76"/>
  <c r="BC276" i="76"/>
  <c r="BA278" i="76"/>
  <c r="AY280" i="76"/>
  <c r="AW282" i="76"/>
  <c r="AF266" i="76"/>
  <c r="AJ271" i="76"/>
  <c r="AH273" i="76"/>
  <c r="AF275" i="76"/>
  <c r="AD277" i="76"/>
  <c r="BI278" i="76"/>
  <c r="BG280" i="76"/>
  <c r="BE282" i="76"/>
  <c r="AT252" i="76"/>
  <c r="AD268" i="76"/>
  <c r="AR271" i="76"/>
  <c r="AP273" i="76"/>
  <c r="AN275" i="76"/>
  <c r="AL277" i="76"/>
  <c r="AJ279" i="76"/>
  <c r="AH281" i="76"/>
  <c r="AG250" i="76"/>
  <c r="AR254" i="76"/>
  <c r="AZ271" i="76"/>
  <c r="AX273" i="76"/>
  <c r="AV275" i="76"/>
  <c r="AT277" i="76"/>
  <c r="AR279" i="76"/>
  <c r="AP281" i="76"/>
  <c r="AO250" i="76"/>
  <c r="AP256" i="76"/>
  <c r="BF269" i="76"/>
  <c r="BH271" i="76"/>
  <c r="BF273" i="76"/>
  <c r="BD275" i="76"/>
  <c r="BB277" i="76"/>
  <c r="AZ279" i="76"/>
  <c r="AX281" i="76"/>
  <c r="AW250" i="76"/>
  <c r="AN258" i="76"/>
  <c r="AI270" i="76"/>
  <c r="AI272" i="76"/>
  <c r="AG274" i="76"/>
  <c r="AE276" i="76"/>
  <c r="AC278" i="76"/>
  <c r="BH279" i="76"/>
  <c r="BF281" i="76"/>
  <c r="BE250" i="76"/>
  <c r="AV250" i="76"/>
  <c r="AW281" i="76"/>
  <c r="AY279" i="76"/>
  <c r="BA277" i="76"/>
  <c r="BC275" i="76"/>
  <c r="BE273" i="76"/>
  <c r="BG271" i="76"/>
  <c r="BE269" i="76"/>
  <c r="AH256" i="76"/>
  <c r="AU282" i="76"/>
  <c r="AW280" i="76"/>
  <c r="AY278" i="76"/>
  <c r="BA276" i="76"/>
  <c r="BC274" i="76"/>
  <c r="BE272" i="76"/>
  <c r="BG270" i="76"/>
  <c r="AY263" i="76"/>
  <c r="AV251" i="76"/>
  <c r="AT253" i="76"/>
  <c r="AR255" i="76"/>
  <c r="AP257" i="76"/>
  <c r="AN259" i="76"/>
  <c r="AL261" i="76"/>
  <c r="AJ263" i="76"/>
  <c r="AH265" i="76"/>
  <c r="AF267" i="76"/>
  <c r="AD269" i="76"/>
  <c r="AN252" i="76"/>
  <c r="AL254" i="76"/>
  <c r="AJ256" i="76"/>
  <c r="AH258" i="76"/>
  <c r="AF260" i="76"/>
  <c r="AD262" i="76"/>
  <c r="BI263" i="76"/>
  <c r="BG265" i="76"/>
  <c r="BE267" i="76"/>
  <c r="AH251" i="76"/>
  <c r="AF253" i="76"/>
  <c r="AD255" i="76"/>
  <c r="AN250" i="76"/>
  <c r="AO281" i="76"/>
  <c r="AQ279" i="76"/>
  <c r="AS277" i="76"/>
  <c r="AU275" i="76"/>
  <c r="AW273" i="76"/>
  <c r="AS269" i="76"/>
  <c r="AJ254" i="76"/>
  <c r="AM282" i="76"/>
  <c r="AO280" i="76"/>
  <c r="AQ278" i="76"/>
  <c r="AS276" i="76"/>
  <c r="AU274" i="76"/>
  <c r="BA261" i="76"/>
  <c r="BD251" i="76"/>
  <c r="BB253" i="76"/>
  <c r="AZ255" i="76"/>
  <c r="AX257" i="76"/>
  <c r="AV259" i="76"/>
  <c r="AT261" i="76"/>
  <c r="AR263" i="76"/>
  <c r="AP265" i="76"/>
  <c r="AN267" i="76"/>
  <c r="AL269" i="76"/>
  <c r="AV252" i="76"/>
  <c r="AT254" i="76"/>
  <c r="AR256" i="76"/>
  <c r="AP258" i="76"/>
  <c r="AN260" i="76"/>
  <c r="AL262" i="76"/>
  <c r="AJ264" i="76"/>
  <c r="AH266" i="76"/>
  <c r="AF268" i="76"/>
  <c r="AP251" i="76"/>
  <c r="AN253" i="76"/>
  <c r="AU280" i="76"/>
  <c r="AV282" i="76"/>
  <c r="AX280" i="76"/>
  <c r="AZ278" i="76"/>
  <c r="BB276" i="76"/>
  <c r="BD274" i="76"/>
  <c r="BF272" i="76"/>
  <c r="BH270" i="76"/>
  <c r="BG263" i="76"/>
  <c r="AU250" i="76"/>
  <c r="AV281" i="76"/>
  <c r="AX279" i="76"/>
  <c r="AZ277" i="76"/>
  <c r="BB275" i="76"/>
  <c r="BD273" i="76"/>
  <c r="BF271" i="76"/>
  <c r="BD269" i="76"/>
  <c r="BG255" i="76"/>
  <c r="AU252" i="76"/>
  <c r="AS254" i="76"/>
  <c r="AQ256" i="76"/>
  <c r="AO258" i="76"/>
  <c r="AM260" i="76"/>
  <c r="AK262" i="76"/>
  <c r="AI264" i="76"/>
  <c r="AG266" i="76"/>
  <c r="AE268" i="76"/>
  <c r="AO251" i="76"/>
  <c r="AM253" i="76"/>
  <c r="AK255" i="76"/>
  <c r="AI257" i="76"/>
  <c r="AG259" i="76"/>
  <c r="AE261" i="76"/>
  <c r="AC263" i="76"/>
  <c r="BH264" i="76"/>
  <c r="BF266" i="76"/>
  <c r="BD268" i="76"/>
  <c r="AG252" i="76"/>
  <c r="AE254" i="76"/>
  <c r="AC256" i="76"/>
  <c r="BH257" i="76"/>
  <c r="BF259" i="76"/>
  <c r="BD261" i="76"/>
  <c r="BB263" i="76"/>
  <c r="AZ265" i="76"/>
  <c r="BF252" i="76"/>
  <c r="BD254" i="76"/>
  <c r="BB256" i="76"/>
  <c r="AZ258" i="76"/>
  <c r="AX260" i="76"/>
  <c r="AV262" i="76"/>
  <c r="AT264" i="76"/>
  <c r="AR266" i="76"/>
  <c r="AP268" i="76"/>
  <c r="BH251" i="76"/>
  <c r="BF253" i="76"/>
  <c r="BD255" i="76"/>
  <c r="BB257" i="76"/>
  <c r="AZ259" i="76"/>
  <c r="AD252" i="76"/>
  <c r="AN282" i="76"/>
  <c r="AP280" i="76"/>
  <c r="AR278" i="76"/>
  <c r="AT276" i="76"/>
  <c r="AV274" i="76"/>
  <c r="AZ270" i="76"/>
  <c r="BI261" i="76"/>
  <c r="AM250" i="76"/>
  <c r="AN281" i="76"/>
  <c r="AP279" i="76"/>
  <c r="AR277" i="76"/>
  <c r="AT275" i="76"/>
  <c r="AV273" i="76"/>
  <c r="AP269" i="76"/>
  <c r="BI253" i="76"/>
  <c r="BC252" i="76"/>
  <c r="BA254" i="76"/>
  <c r="AY256" i="76"/>
  <c r="AW258" i="76"/>
  <c r="AU260" i="76"/>
  <c r="AS262" i="76"/>
  <c r="AQ264" i="76"/>
  <c r="AO266" i="76"/>
  <c r="AM268" i="76"/>
  <c r="AW251" i="76"/>
  <c r="AU253" i="76"/>
  <c r="AS255" i="76"/>
  <c r="AQ257" i="76"/>
  <c r="AO259" i="76"/>
  <c r="AM261" i="76"/>
  <c r="AK263" i="76"/>
  <c r="AI265" i="76"/>
  <c r="AG267" i="76"/>
  <c r="AE269" i="76"/>
  <c r="AO252" i="76"/>
  <c r="AM254" i="76"/>
  <c r="AK256" i="76"/>
  <c r="AI258" i="76"/>
  <c r="AG260" i="76"/>
  <c r="AE262" i="76"/>
  <c r="AC264" i="76"/>
  <c r="BH265" i="76"/>
  <c r="BF267" i="76"/>
  <c r="AI251" i="76"/>
  <c r="AG253" i="76"/>
  <c r="AE255" i="76"/>
  <c r="AC257" i="76"/>
  <c r="BH258" i="76"/>
  <c r="BF260" i="76"/>
  <c r="BD262" i="76"/>
  <c r="BB264" i="76"/>
  <c r="AZ266" i="76"/>
  <c r="AI252" i="76"/>
  <c r="AG254" i="76"/>
  <c r="AE256" i="76"/>
  <c r="AC258" i="76"/>
  <c r="BH259" i="76"/>
  <c r="BF261" i="76"/>
  <c r="BD263" i="76"/>
  <c r="BB265" i="76"/>
  <c r="AZ267" i="76"/>
  <c r="AK251" i="76"/>
  <c r="BF264" i="76"/>
  <c r="AE271" i="76"/>
  <c r="AC273" i="76"/>
  <c r="BH274" i="76"/>
  <c r="BF276" i="76"/>
  <c r="BD278" i="76"/>
  <c r="BB280" i="76"/>
  <c r="AZ282" i="76"/>
  <c r="AQ255" i="76"/>
  <c r="BB269" i="76"/>
  <c r="BD271" i="76"/>
  <c r="BB273" i="76"/>
  <c r="AZ275" i="76"/>
  <c r="AX277" i="76"/>
  <c r="AV279" i="76"/>
  <c r="BB281" i="76"/>
  <c r="BA250" i="76"/>
  <c r="AQ263" i="76"/>
  <c r="BF270" i="76"/>
  <c r="BD272" i="76"/>
  <c r="BB274" i="76"/>
  <c r="AZ276" i="76"/>
  <c r="AX278" i="76"/>
  <c r="AV280" i="76"/>
  <c r="AT282" i="76"/>
  <c r="AJ269" i="76"/>
  <c r="AL267" i="76"/>
  <c r="AN265" i="76"/>
  <c r="AP263" i="76"/>
  <c r="AR261" i="76"/>
  <c r="AT259" i="76"/>
  <c r="AV257" i="76"/>
  <c r="AX255" i="76"/>
  <c r="AZ253" i="76"/>
  <c r="BB251" i="76"/>
  <c r="BA267" i="76"/>
  <c r="BC265" i="76"/>
  <c r="BE263" i="76"/>
  <c r="BG261" i="76"/>
  <c r="BI259" i="76"/>
  <c r="AD258" i="76"/>
  <c r="AF256" i="76"/>
  <c r="AH254" i="76"/>
  <c r="AJ252" i="76"/>
  <c r="AQ268" i="76"/>
  <c r="AK266" i="76"/>
  <c r="AE264" i="76"/>
  <c r="AX261" i="76"/>
  <c r="AJ259" i="76"/>
  <c r="BC256" i="76"/>
  <c r="AO254" i="76"/>
  <c r="AR251" i="76"/>
  <c r="AQ267" i="76"/>
  <c r="AC265" i="76"/>
  <c r="AF262" i="76"/>
  <c r="AY259" i="76"/>
  <c r="AK257" i="76"/>
  <c r="AN254" i="76"/>
  <c r="BG251" i="76"/>
  <c r="AG268" i="76"/>
  <c r="AJ265" i="76"/>
  <c r="BC262" i="76"/>
  <c r="AO260" i="76"/>
  <c r="AR257" i="76"/>
  <c r="BC254" i="76"/>
  <c r="AY265" i="76"/>
  <c r="BC261" i="76"/>
  <c r="BG257" i="76"/>
  <c r="AD254" i="76"/>
  <c r="BC268" i="76"/>
  <c r="BG264" i="76"/>
  <c r="AD261" i="76"/>
  <c r="AH257" i="76"/>
  <c r="AL253" i="76"/>
  <c r="AW265" i="76"/>
  <c r="AF273" i="76"/>
  <c r="BI276" i="76"/>
  <c r="BE280" i="76"/>
  <c r="AF258" i="76"/>
  <c r="AH272" i="76"/>
  <c r="AD276" i="76"/>
  <c r="BG279" i="76"/>
  <c r="BD250" i="76"/>
  <c r="AW377" i="76"/>
  <c r="AX381" i="76"/>
  <c r="BC372" i="76"/>
  <c r="AZ349" i="76"/>
  <c r="BA380" i="76"/>
  <c r="BG374" i="76"/>
  <c r="BB372" i="76"/>
  <c r="AY349" i="76"/>
  <c r="AZ380" i="76"/>
  <c r="BB378" i="76"/>
  <c r="BF374" i="76"/>
  <c r="BA372" i="76"/>
  <c r="BG380" i="76"/>
  <c r="AD377" i="76"/>
  <c r="AF375" i="76"/>
  <c r="AD373" i="76"/>
  <c r="BE349" i="76"/>
  <c r="BF380" i="76"/>
  <c r="BH378" i="76"/>
  <c r="AC377" i="76"/>
  <c r="AE375" i="76"/>
  <c r="AC373" i="76"/>
  <c r="BD349" i="76"/>
  <c r="BE380" i="76"/>
  <c r="AD375" i="76"/>
  <c r="BI372" i="76"/>
  <c r="BC349" i="76"/>
  <c r="BD380" i="76"/>
  <c r="BH376" i="76"/>
  <c r="AC375" i="76"/>
  <c r="BH372" i="76"/>
  <c r="AC349" i="76"/>
  <c r="AD381" i="76"/>
  <c r="AF379" i="76"/>
  <c r="AH377" i="76"/>
  <c r="AJ375" i="76"/>
  <c r="AI373" i="76"/>
  <c r="AF360" i="76"/>
  <c r="BG370" i="76"/>
  <c r="BI368" i="76"/>
  <c r="AD367" i="76"/>
  <c r="AF365" i="76"/>
  <c r="AH363" i="76"/>
  <c r="AJ361" i="76"/>
  <c r="AL359" i="76"/>
  <c r="AN357" i="76"/>
  <c r="AP355" i="76"/>
  <c r="AR353" i="76"/>
  <c r="AN372" i="76"/>
  <c r="AP370" i="76"/>
  <c r="AR368" i="76"/>
  <c r="AT366" i="76"/>
  <c r="AV364" i="76"/>
  <c r="AX362" i="76"/>
  <c r="AZ360" i="76"/>
  <c r="BB358" i="76"/>
  <c r="BD356" i="76"/>
  <c r="BF354" i="76"/>
  <c r="AM372" i="76"/>
  <c r="AO370" i="76"/>
  <c r="AQ368" i="76"/>
  <c r="AS366" i="76"/>
  <c r="AU364" i="76"/>
  <c r="AW362" i="76"/>
  <c r="AY360" i="76"/>
  <c r="BA358" i="76"/>
  <c r="BC356" i="76"/>
  <c r="BE354" i="76"/>
  <c r="AL372" i="76"/>
  <c r="AN370" i="76"/>
  <c r="AP368" i="76"/>
  <c r="AR366" i="76"/>
  <c r="AT364" i="76"/>
  <c r="AV362" i="76"/>
  <c r="AX360" i="76"/>
  <c r="AZ358" i="76"/>
  <c r="BB356" i="76"/>
  <c r="BD354" i="76"/>
  <c r="AK372" i="76"/>
  <c r="AM370" i="76"/>
  <c r="AO368" i="76"/>
  <c r="AQ366" i="76"/>
  <c r="AS364" i="76"/>
  <c r="AU362" i="76"/>
  <c r="AW360" i="76"/>
  <c r="AY358" i="76"/>
  <c r="BA356" i="76"/>
  <c r="BC354" i="76"/>
  <c r="AO359" i="76"/>
  <c r="AQ357" i="76"/>
  <c r="AS355" i="76"/>
  <c r="AU353" i="76"/>
  <c r="AR371" i="76"/>
  <c r="AT369" i="76"/>
  <c r="AV367" i="76"/>
  <c r="AX365" i="76"/>
  <c r="AZ363" i="76"/>
  <c r="BB361" i="76"/>
  <c r="BD359" i="76"/>
  <c r="BF357" i="76"/>
  <c r="BH355" i="76"/>
  <c r="AC354" i="76"/>
  <c r="BG371" i="76"/>
  <c r="BI369" i="76"/>
  <c r="AD368" i="76"/>
  <c r="AF366" i="76"/>
  <c r="AH364" i="76"/>
  <c r="AJ362" i="76"/>
  <c r="AL360" i="76"/>
  <c r="AN358" i="76"/>
  <c r="AP356" i="76"/>
  <c r="AR354" i="76"/>
  <c r="AY352" i="76"/>
  <c r="BA350" i="76"/>
  <c r="AH352" i="76"/>
  <c r="AJ350" i="76"/>
  <c r="AP351" i="76"/>
  <c r="AV352" i="76"/>
  <c r="AX350" i="76"/>
  <c r="BD351" i="76"/>
  <c r="AC353" i="76"/>
  <c r="AE351" i="76"/>
  <c r="AS352" i="76"/>
  <c r="AU350" i="76"/>
  <c r="BA351" i="76"/>
  <c r="AX256" i="76"/>
  <c r="BH269" i="76"/>
  <c r="BI271" i="76"/>
  <c r="BG273" i="76"/>
  <c r="BE275" i="76"/>
  <c r="BC277" i="76"/>
  <c r="BA279" i="76"/>
  <c r="AY281" i="76"/>
  <c r="AX250" i="76"/>
  <c r="AZ262" i="76"/>
  <c r="BC270" i="76"/>
  <c r="BA272" i="76"/>
  <c r="AY274" i="76"/>
  <c r="AW276" i="76"/>
  <c r="AU278" i="76"/>
  <c r="AS280" i="76"/>
  <c r="AQ282" i="76"/>
  <c r="AM251" i="76"/>
  <c r="BD266" i="76"/>
  <c r="AM271" i="76"/>
  <c r="AK273" i="76"/>
  <c r="AI275" i="76"/>
  <c r="AG277" i="76"/>
  <c r="AE279" i="76"/>
  <c r="AC281" i="76"/>
  <c r="BH282" i="76"/>
  <c r="AO257" i="76"/>
  <c r="AD270" i="76"/>
  <c r="AE272" i="76"/>
  <c r="AC274" i="76"/>
  <c r="BH275" i="76"/>
  <c r="BF277" i="76"/>
  <c r="BD279" i="76"/>
  <c r="AC282" i="76"/>
  <c r="BI250" i="76"/>
  <c r="AO265" i="76"/>
  <c r="AG271" i="76"/>
  <c r="AE273" i="76"/>
  <c r="AC275" i="76"/>
  <c r="BH276" i="76"/>
  <c r="BF278" i="76"/>
  <c r="BD280" i="76"/>
  <c r="BB282" i="76"/>
  <c r="BI268" i="76"/>
  <c r="AD267" i="76"/>
  <c r="AF265" i="76"/>
  <c r="AH263" i="76"/>
  <c r="AJ261" i="76"/>
  <c r="AL259" i="76"/>
  <c r="AN257" i="76"/>
  <c r="AP255" i="76"/>
  <c r="AR253" i="76"/>
  <c r="AT251" i="76"/>
  <c r="AQ269" i="76"/>
  <c r="AS267" i="76"/>
  <c r="AU265" i="76"/>
  <c r="AW263" i="76"/>
  <c r="AY261" i="76"/>
  <c r="BA259" i="76"/>
  <c r="BC257" i="76"/>
  <c r="BE255" i="76"/>
  <c r="BG253" i="76"/>
  <c r="BI251" i="76"/>
  <c r="AI268" i="76"/>
  <c r="AC266" i="76"/>
  <c r="AV263" i="76"/>
  <c r="AP261" i="76"/>
  <c r="BI258" i="76"/>
  <c r="AU256" i="76"/>
  <c r="AX253" i="76"/>
  <c r="AJ251" i="76"/>
  <c r="AI267" i="76"/>
  <c r="AL264" i="76"/>
  <c r="BE261" i="76"/>
  <c r="AQ259" i="76"/>
  <c r="AT256" i="76"/>
  <c r="AF254" i="76"/>
  <c r="AY251" i="76"/>
  <c r="AP267" i="76"/>
  <c r="BI264" i="76"/>
  <c r="AU262" i="76"/>
  <c r="AX259" i="76"/>
  <c r="AJ257" i="76"/>
  <c r="AU254" i="76"/>
  <c r="AM269" i="76"/>
  <c r="AQ265" i="76"/>
  <c r="AU261" i="76"/>
  <c r="AY257" i="76"/>
  <c r="BC253" i="76"/>
  <c r="AY264" i="76"/>
  <c r="BC260" i="76"/>
  <c r="BG256" i="76"/>
  <c r="AD253" i="76"/>
  <c r="AN273" i="76"/>
  <c r="AJ277" i="76"/>
  <c r="AF281" i="76"/>
  <c r="AD260" i="76"/>
  <c r="AP272" i="76"/>
  <c r="AL276" i="76"/>
  <c r="AH280" i="76"/>
  <c r="AL367" i="76"/>
  <c r="AP363" i="76"/>
  <c r="AT359" i="76"/>
  <c r="AX370" i="76"/>
  <c r="AQ375" i="76"/>
  <c r="BA349" i="76"/>
  <c r="AO377" i="76"/>
  <c r="AU379" i="76"/>
  <c r="AS381" i="76"/>
  <c r="AX349" i="76"/>
  <c r="AS371" i="76"/>
  <c r="BH374" i="76"/>
  <c r="AR349" i="76"/>
  <c r="AS380" i="76"/>
  <c r="AU378" i="76"/>
  <c r="AW376" i="76"/>
  <c r="AY374" i="76"/>
  <c r="AK371" i="76"/>
  <c r="AQ349" i="76"/>
  <c r="AR380" i="76"/>
  <c r="AT378" i="76"/>
  <c r="AV376" i="76"/>
  <c r="AX374" i="76"/>
  <c r="AC371" i="76"/>
  <c r="AY380" i="76"/>
  <c r="BA378" i="76"/>
  <c r="BE374" i="76"/>
  <c r="AZ372" i="76"/>
  <c r="AW349" i="76"/>
  <c r="AX380" i="76"/>
  <c r="AZ378" i="76"/>
  <c r="BB376" i="76"/>
  <c r="BD374" i="76"/>
  <c r="AR372" i="76"/>
  <c r="AV349" i="76"/>
  <c r="AW380" i="76"/>
  <c r="AY378" i="76"/>
  <c r="BA376" i="76"/>
  <c r="BC374" i="76"/>
  <c r="AJ372" i="76"/>
  <c r="AU349" i="76"/>
  <c r="AV380" i="76"/>
  <c r="AX378" i="76"/>
  <c r="AZ376" i="76"/>
  <c r="BB374" i="76"/>
  <c r="BI371" i="76"/>
  <c r="BB349" i="76"/>
  <c r="BC380" i="76"/>
  <c r="BI374" i="76"/>
  <c r="BE372" i="76"/>
  <c r="AW372" i="76"/>
  <c r="AY370" i="76"/>
  <c r="BA368" i="76"/>
  <c r="BC366" i="76"/>
  <c r="BE364" i="76"/>
  <c r="BG362" i="76"/>
  <c r="BI360" i="76"/>
  <c r="AD359" i="76"/>
  <c r="AF357" i="76"/>
  <c r="AH355" i="76"/>
  <c r="AI353" i="76"/>
  <c r="AF372" i="76"/>
  <c r="AH370" i="76"/>
  <c r="AJ368" i="76"/>
  <c r="AL366" i="76"/>
  <c r="AN364" i="76"/>
  <c r="AP362" i="76"/>
  <c r="AR360" i="76"/>
  <c r="AT358" i="76"/>
  <c r="AV356" i="76"/>
  <c r="AX354" i="76"/>
  <c r="AE372" i="76"/>
  <c r="AG370" i="76"/>
  <c r="AI368" i="76"/>
  <c r="AK366" i="76"/>
  <c r="AM364" i="76"/>
  <c r="AO362" i="76"/>
  <c r="AQ360" i="76"/>
  <c r="AS358" i="76"/>
  <c r="AU356" i="76"/>
  <c r="AW354" i="76"/>
  <c r="AD372" i="76"/>
  <c r="AF370" i="76"/>
  <c r="AH368" i="76"/>
  <c r="AJ366" i="76"/>
  <c r="AL364" i="76"/>
  <c r="AN362" i="76"/>
  <c r="AP360" i="76"/>
  <c r="AR358" i="76"/>
  <c r="AT356" i="76"/>
  <c r="AV354" i="76"/>
  <c r="AC372" i="76"/>
  <c r="AE370" i="76"/>
  <c r="AG368" i="76"/>
  <c r="AI366" i="76"/>
  <c r="AK364" i="76"/>
  <c r="AM362" i="76"/>
  <c r="AO360" i="76"/>
  <c r="AQ358" i="76"/>
  <c r="AS356" i="76"/>
  <c r="AU354" i="76"/>
  <c r="AG359" i="76"/>
  <c r="AI357" i="76"/>
  <c r="AK355" i="76"/>
  <c r="AM353" i="76"/>
  <c r="AJ371" i="76"/>
  <c r="AL369" i="76"/>
  <c r="AN367" i="76"/>
  <c r="AP365" i="76"/>
  <c r="AR363" i="76"/>
  <c r="AT361" i="76"/>
  <c r="AV359" i="76"/>
  <c r="AX357" i="76"/>
  <c r="AZ355" i="76"/>
  <c r="BB353" i="76"/>
  <c r="AY371" i="76"/>
  <c r="BA369" i="76"/>
  <c r="BC367" i="76"/>
  <c r="BE365" i="76"/>
  <c r="BG363" i="76"/>
  <c r="BI361" i="76"/>
  <c r="AD360" i="76"/>
  <c r="AF358" i="76"/>
  <c r="AH356" i="76"/>
  <c r="AJ354" i="76"/>
  <c r="AQ352" i="76"/>
  <c r="AS350" i="76"/>
  <c r="BG351" i="76"/>
  <c r="AF353" i="76"/>
  <c r="AH351" i="76"/>
  <c r="AN352" i="76"/>
  <c r="AP350" i="76"/>
  <c r="AV351" i="76"/>
  <c r="BB352" i="76"/>
  <c r="BD350" i="76"/>
  <c r="AK352" i="76"/>
  <c r="AM350" i="76"/>
  <c r="AS351" i="76"/>
  <c r="AH317" i="76"/>
  <c r="AP317" i="76"/>
  <c r="AX317" i="76"/>
  <c r="BF317" i="76"/>
  <c r="AG318" i="76"/>
  <c r="AO318" i="76"/>
  <c r="AW318" i="76"/>
  <c r="BE318" i="76"/>
  <c r="AF319" i="76"/>
  <c r="AN319" i="76"/>
  <c r="AV319" i="76"/>
  <c r="BD319" i="76"/>
  <c r="AE320" i="76"/>
  <c r="AM320" i="76"/>
  <c r="AU320" i="76"/>
  <c r="BC320" i="76"/>
  <c r="AD321" i="76"/>
  <c r="AI317" i="76"/>
  <c r="AQ317" i="76"/>
  <c r="AY317" i="76"/>
  <c r="BG317" i="76"/>
  <c r="AH318" i="76"/>
  <c r="AP318" i="76"/>
  <c r="AX318" i="76"/>
  <c r="BF318" i="76"/>
  <c r="AG319" i="76"/>
  <c r="AO319" i="76"/>
  <c r="AW319" i="76"/>
  <c r="BE319" i="76"/>
  <c r="AF320" i="76"/>
  <c r="AJ317" i="76"/>
  <c r="AR317" i="76"/>
  <c r="AZ317" i="76"/>
  <c r="BH317" i="76"/>
  <c r="AI318" i="76"/>
  <c r="AQ318" i="76"/>
  <c r="AY318" i="76"/>
  <c r="BG318" i="76"/>
  <c r="AH319" i="76"/>
  <c r="AP319" i="76"/>
  <c r="AX319" i="76"/>
  <c r="BF319" i="76"/>
  <c r="AG320" i="76"/>
  <c r="AC317" i="76"/>
  <c r="AK317" i="76"/>
  <c r="AS317" i="76"/>
  <c r="BA317" i="76"/>
  <c r="BI317" i="76"/>
  <c r="AJ318" i="76"/>
  <c r="AR318" i="76"/>
  <c r="AZ318" i="76"/>
  <c r="BH318" i="76"/>
  <c r="AI319" i="76"/>
  <c r="AQ319" i="76"/>
  <c r="AY319" i="76"/>
  <c r="BG319" i="76"/>
  <c r="AH320" i="76"/>
  <c r="AP320" i="76"/>
  <c r="AX320" i="76"/>
  <c r="BF320" i="76"/>
  <c r="AG321" i="76"/>
  <c r="AE317" i="76"/>
  <c r="AM317" i="76"/>
  <c r="AU317" i="76"/>
  <c r="BC317" i="76"/>
  <c r="AD318" i="76"/>
  <c r="AL318" i="76"/>
  <c r="AT318" i="76"/>
  <c r="BB318" i="76"/>
  <c r="AC319" i="76"/>
  <c r="AK319" i="76"/>
  <c r="AS319" i="76"/>
  <c r="BA319" i="76"/>
  <c r="BI319" i="76"/>
  <c r="AJ320" i="76"/>
  <c r="AR320" i="76"/>
  <c r="AZ320" i="76"/>
  <c r="BH320" i="76"/>
  <c r="AI321" i="76"/>
  <c r="AF317" i="76"/>
  <c r="AN317" i="76"/>
  <c r="AV317" i="76"/>
  <c r="BD317" i="76"/>
  <c r="AE318" i="76"/>
  <c r="AM318" i="76"/>
  <c r="AU318" i="76"/>
  <c r="BC318" i="76"/>
  <c r="AD319" i="76"/>
  <c r="AL319" i="76"/>
  <c r="AT319" i="76"/>
  <c r="BB319" i="76"/>
  <c r="AC320" i="76"/>
  <c r="AK320" i="76"/>
  <c r="AS320" i="76"/>
  <c r="BA320" i="76"/>
  <c r="BI320" i="76"/>
  <c r="AG317" i="76"/>
  <c r="AF318" i="76"/>
  <c r="AE319" i="76"/>
  <c r="AD320" i="76"/>
  <c r="AW320" i="76"/>
  <c r="AF321" i="76"/>
  <c r="AP321" i="76"/>
  <c r="AX321" i="76"/>
  <c r="BF321" i="76"/>
  <c r="AG322" i="76"/>
  <c r="AO322" i="76"/>
  <c r="AW322" i="76"/>
  <c r="BE322" i="76"/>
  <c r="AF323" i="76"/>
  <c r="AN323" i="76"/>
  <c r="AV323" i="76"/>
  <c r="BD323" i="76"/>
  <c r="AE324" i="76"/>
  <c r="AM324" i="76"/>
  <c r="AU324" i="76"/>
  <c r="BC324" i="76"/>
  <c r="AD325" i="76"/>
  <c r="AL325" i="76"/>
  <c r="AT325" i="76"/>
  <c r="BB325" i="76"/>
  <c r="AC326" i="76"/>
  <c r="AK326" i="76"/>
  <c r="AS326" i="76"/>
  <c r="BA326" i="76"/>
  <c r="BI326" i="76"/>
  <c r="AJ327" i="76"/>
  <c r="AR327" i="76"/>
  <c r="AZ327" i="76"/>
  <c r="BH327" i="76"/>
  <c r="AI328" i="76"/>
  <c r="AQ328" i="76"/>
  <c r="AY328" i="76"/>
  <c r="BG328" i="76"/>
  <c r="AH329" i="76"/>
  <c r="AP329" i="76"/>
  <c r="AX329" i="76"/>
  <c r="BF329" i="76"/>
  <c r="AG330" i="76"/>
  <c r="AO330" i="76"/>
  <c r="AW330" i="76"/>
  <c r="BE330" i="76"/>
  <c r="AF331" i="76"/>
  <c r="AN331" i="76"/>
  <c r="AV331" i="76"/>
  <c r="BD331" i="76"/>
  <c r="AE332" i="76"/>
  <c r="AM332" i="76"/>
  <c r="AU332" i="76"/>
  <c r="BC332" i="76"/>
  <c r="AD333" i="76"/>
  <c r="AL333" i="76"/>
  <c r="AT333" i="76"/>
  <c r="BB333" i="76"/>
  <c r="AC334" i="76"/>
  <c r="AK334" i="76"/>
  <c r="AS334" i="76"/>
  <c r="BA334" i="76"/>
  <c r="BI334" i="76"/>
  <c r="AJ335" i="76"/>
  <c r="AR335" i="76"/>
  <c r="AZ335" i="76"/>
  <c r="BH335" i="76"/>
  <c r="AI336" i="76"/>
  <c r="AQ336" i="76"/>
  <c r="AY336" i="76"/>
  <c r="BG336" i="76"/>
  <c r="AH337" i="76"/>
  <c r="AP337" i="76"/>
  <c r="AX337" i="76"/>
  <c r="AL317" i="76"/>
  <c r="AK318" i="76"/>
  <c r="AJ319" i="76"/>
  <c r="AI320" i="76"/>
  <c r="AY320" i="76"/>
  <c r="AH321" i="76"/>
  <c r="AQ321" i="76"/>
  <c r="AY321" i="76"/>
  <c r="BG321" i="76"/>
  <c r="AH322" i="76"/>
  <c r="AP322" i="76"/>
  <c r="AX322" i="76"/>
  <c r="BF322" i="76"/>
  <c r="AG323" i="76"/>
  <c r="AO323" i="76"/>
  <c r="AW323" i="76"/>
  <c r="BE323" i="76"/>
  <c r="AF324" i="76"/>
  <c r="AN324" i="76"/>
  <c r="AV324" i="76"/>
  <c r="BD324" i="76"/>
  <c r="AE325" i="76"/>
  <c r="AM325" i="76"/>
  <c r="AU325" i="76"/>
  <c r="BC325" i="76"/>
  <c r="AD326" i="76"/>
  <c r="AL326" i="76"/>
  <c r="AT326" i="76"/>
  <c r="BB326" i="76"/>
  <c r="AC327" i="76"/>
  <c r="AK327" i="76"/>
  <c r="AS327" i="76"/>
  <c r="BA327" i="76"/>
  <c r="BI327" i="76"/>
  <c r="AJ328" i="76"/>
  <c r="AR328" i="76"/>
  <c r="AZ328" i="76"/>
  <c r="BH328" i="76"/>
  <c r="AI329" i="76"/>
  <c r="AQ329" i="76"/>
  <c r="AY329" i="76"/>
  <c r="BG329" i="76"/>
  <c r="AH330" i="76"/>
  <c r="AP330" i="76"/>
  <c r="AX330" i="76"/>
  <c r="BF330" i="76"/>
  <c r="AG331" i="76"/>
  <c r="AO331" i="76"/>
  <c r="AW331" i="76"/>
  <c r="BE331" i="76"/>
  <c r="AF332" i="76"/>
  <c r="AN332" i="76"/>
  <c r="AV332" i="76"/>
  <c r="BD332" i="76"/>
  <c r="AE333" i="76"/>
  <c r="AM333" i="76"/>
  <c r="AU333" i="76"/>
  <c r="BC333" i="76"/>
  <c r="AD334" i="76"/>
  <c r="AL334" i="76"/>
  <c r="AT334" i="76"/>
  <c r="BB334" i="76"/>
  <c r="AC335" i="76"/>
  <c r="AK335" i="76"/>
  <c r="AS335" i="76"/>
  <c r="BA335" i="76"/>
  <c r="BI335" i="76"/>
  <c r="AJ336" i="76"/>
  <c r="AR336" i="76"/>
  <c r="AZ336" i="76"/>
  <c r="BH336" i="76"/>
  <c r="AI337" i="76"/>
  <c r="AQ337" i="76"/>
  <c r="AO317" i="76"/>
  <c r="AN318" i="76"/>
  <c r="AM319" i="76"/>
  <c r="AL320" i="76"/>
  <c r="BB320" i="76"/>
  <c r="AJ321" i="76"/>
  <c r="AR321" i="76"/>
  <c r="AZ321" i="76"/>
  <c r="BH321" i="76"/>
  <c r="AI322" i="76"/>
  <c r="AQ322" i="76"/>
  <c r="AY322" i="76"/>
  <c r="BG322" i="76"/>
  <c r="AH323" i="76"/>
  <c r="AP323" i="76"/>
  <c r="AX323" i="76"/>
  <c r="BF323" i="76"/>
  <c r="AG324" i="76"/>
  <c r="AO324" i="76"/>
  <c r="AW324" i="76"/>
  <c r="BE324" i="76"/>
  <c r="AF325" i="76"/>
  <c r="AN325" i="76"/>
  <c r="AV325" i="76"/>
  <c r="BD325" i="76"/>
  <c r="AE326" i="76"/>
  <c r="AM326" i="76"/>
  <c r="AU326" i="76"/>
  <c r="BC326" i="76"/>
  <c r="AD327" i="76"/>
  <c r="AL327" i="76"/>
  <c r="AT327" i="76"/>
  <c r="BB327" i="76"/>
  <c r="AC328" i="76"/>
  <c r="AK328" i="76"/>
  <c r="AS328" i="76"/>
  <c r="BA328" i="76"/>
  <c r="BI328" i="76"/>
  <c r="AJ329" i="76"/>
  <c r="AR329" i="76"/>
  <c r="AZ329" i="76"/>
  <c r="BH329" i="76"/>
  <c r="AI330" i="76"/>
  <c r="AQ330" i="76"/>
  <c r="AY330" i="76"/>
  <c r="BG330" i="76"/>
  <c r="AH331" i="76"/>
  <c r="AP331" i="76"/>
  <c r="AX331" i="76"/>
  <c r="BF331" i="76"/>
  <c r="AG332" i="76"/>
  <c r="AO332" i="76"/>
  <c r="AW332" i="76"/>
  <c r="BE332" i="76"/>
  <c r="AF333" i="76"/>
  <c r="AN333" i="76"/>
  <c r="AV333" i="76"/>
  <c r="BD333" i="76"/>
  <c r="AE334" i="76"/>
  <c r="AM334" i="76"/>
  <c r="AU334" i="76"/>
  <c r="BC334" i="76"/>
  <c r="AD335" i="76"/>
  <c r="AL335" i="76"/>
  <c r="AT335" i="76"/>
  <c r="BB335" i="76"/>
  <c r="AC336" i="76"/>
  <c r="AK336" i="76"/>
  <c r="AS336" i="76"/>
  <c r="BA336" i="76"/>
  <c r="BI336" i="76"/>
  <c r="AJ337" i="76"/>
  <c r="AR337" i="76"/>
  <c r="AT317" i="76"/>
  <c r="AS318" i="76"/>
  <c r="AR319" i="76"/>
  <c r="AN320" i="76"/>
  <c r="BD320" i="76"/>
  <c r="AK321" i="76"/>
  <c r="AS321" i="76"/>
  <c r="BA321" i="76"/>
  <c r="BI321" i="76"/>
  <c r="AJ322" i="76"/>
  <c r="AR322" i="76"/>
  <c r="AZ322" i="76"/>
  <c r="BH322" i="76"/>
  <c r="AI323" i="76"/>
  <c r="AQ323" i="76"/>
  <c r="AY323" i="76"/>
  <c r="BG323" i="76"/>
  <c r="AH324" i="76"/>
  <c r="AP324" i="76"/>
  <c r="AX324" i="76"/>
  <c r="BF324" i="76"/>
  <c r="AG325" i="76"/>
  <c r="AO325" i="76"/>
  <c r="AW325" i="76"/>
  <c r="BE325" i="76"/>
  <c r="AF326" i="76"/>
  <c r="AN326" i="76"/>
  <c r="AV326" i="76"/>
  <c r="BD326" i="76"/>
  <c r="AE327" i="76"/>
  <c r="AM327" i="76"/>
  <c r="AU327" i="76"/>
  <c r="BC327" i="76"/>
  <c r="AD328" i="76"/>
  <c r="AL328" i="76"/>
  <c r="AT328" i="76"/>
  <c r="BB328" i="76"/>
  <c r="AC329" i="76"/>
  <c r="AK329" i="76"/>
  <c r="AS329" i="76"/>
  <c r="BA329" i="76"/>
  <c r="BI329" i="76"/>
  <c r="AJ330" i="76"/>
  <c r="AR330" i="76"/>
  <c r="AZ330" i="76"/>
  <c r="BH330" i="76"/>
  <c r="AI331" i="76"/>
  <c r="AQ331" i="76"/>
  <c r="AY331" i="76"/>
  <c r="BG331" i="76"/>
  <c r="AH332" i="76"/>
  <c r="AP332" i="76"/>
  <c r="AX332" i="76"/>
  <c r="BF332" i="76"/>
  <c r="AG333" i="76"/>
  <c r="AO333" i="76"/>
  <c r="AW333" i="76"/>
  <c r="BE333" i="76"/>
  <c r="AF334" i="76"/>
  <c r="AN334" i="76"/>
  <c r="AV334" i="76"/>
  <c r="BD334" i="76"/>
  <c r="AE335" i="76"/>
  <c r="AM335" i="76"/>
  <c r="AU335" i="76"/>
  <c r="BC335" i="76"/>
  <c r="AD336" i="76"/>
  <c r="AL336" i="76"/>
  <c r="AT336" i="76"/>
  <c r="BB336" i="76"/>
  <c r="AC337" i="76"/>
  <c r="AW317" i="76"/>
  <c r="AV318" i="76"/>
  <c r="AU319" i="76"/>
  <c r="AO320" i="76"/>
  <c r="BE320" i="76"/>
  <c r="AL321" i="76"/>
  <c r="AT321" i="76"/>
  <c r="BB321" i="76"/>
  <c r="AC322" i="76"/>
  <c r="AK322" i="76"/>
  <c r="AS322" i="76"/>
  <c r="BA322" i="76"/>
  <c r="BI322" i="76"/>
  <c r="AJ323" i="76"/>
  <c r="AR323" i="76"/>
  <c r="AZ323" i="76"/>
  <c r="BH323" i="76"/>
  <c r="AI324" i="76"/>
  <c r="AQ324" i="76"/>
  <c r="AY324" i="76"/>
  <c r="BG324" i="76"/>
  <c r="AH325" i="76"/>
  <c r="AP325" i="76"/>
  <c r="AX325" i="76"/>
  <c r="BF325" i="76"/>
  <c r="AG326" i="76"/>
  <c r="AO326" i="76"/>
  <c r="AW326" i="76"/>
  <c r="BE326" i="76"/>
  <c r="AF327" i="76"/>
  <c r="AN327" i="76"/>
  <c r="AV327" i="76"/>
  <c r="BD327" i="76"/>
  <c r="AE328" i="76"/>
  <c r="AM328" i="76"/>
  <c r="AU328" i="76"/>
  <c r="BC328" i="76"/>
  <c r="AD329" i="76"/>
  <c r="AL329" i="76"/>
  <c r="AT329" i="76"/>
  <c r="BB329" i="76"/>
  <c r="AC330" i="76"/>
  <c r="AK330" i="76"/>
  <c r="AS330" i="76"/>
  <c r="BA330" i="76"/>
  <c r="BI330" i="76"/>
  <c r="AJ331" i="76"/>
  <c r="AR331" i="76"/>
  <c r="AZ331" i="76"/>
  <c r="BH331" i="76"/>
  <c r="AI332" i="76"/>
  <c r="AQ332" i="76"/>
  <c r="AY332" i="76"/>
  <c r="BG332" i="76"/>
  <c r="AH333" i="76"/>
  <c r="AP333" i="76"/>
  <c r="AX333" i="76"/>
  <c r="BF333" i="76"/>
  <c r="AG334" i="76"/>
  <c r="AO334" i="76"/>
  <c r="AW334" i="76"/>
  <c r="BE334" i="76"/>
  <c r="AF335" i="76"/>
  <c r="AN335" i="76"/>
  <c r="AV335" i="76"/>
  <c r="BD335" i="76"/>
  <c r="AE336" i="76"/>
  <c r="BB317" i="76"/>
  <c r="BA318" i="76"/>
  <c r="AZ319" i="76"/>
  <c r="AQ320" i="76"/>
  <c r="BG320" i="76"/>
  <c r="AM321" i="76"/>
  <c r="AU321" i="76"/>
  <c r="BC321" i="76"/>
  <c r="AD322" i="76"/>
  <c r="AL322" i="76"/>
  <c r="AT322" i="76"/>
  <c r="BB322" i="76"/>
  <c r="AC323" i="76"/>
  <c r="AK323" i="76"/>
  <c r="AS323" i="76"/>
  <c r="BA323" i="76"/>
  <c r="BI323" i="76"/>
  <c r="AJ324" i="76"/>
  <c r="AR324" i="76"/>
  <c r="AZ324" i="76"/>
  <c r="BH324" i="76"/>
  <c r="AI325" i="76"/>
  <c r="AQ325" i="76"/>
  <c r="AY325" i="76"/>
  <c r="BG325" i="76"/>
  <c r="AH326" i="76"/>
  <c r="AP326" i="76"/>
  <c r="AX326" i="76"/>
  <c r="BF326" i="76"/>
  <c r="AG327" i="76"/>
  <c r="AO327" i="76"/>
  <c r="AW327" i="76"/>
  <c r="BE327" i="76"/>
  <c r="AF328" i="76"/>
  <c r="AN328" i="76"/>
  <c r="AV328" i="76"/>
  <c r="BD328" i="76"/>
  <c r="AE329" i="76"/>
  <c r="AM329" i="76"/>
  <c r="AU329" i="76"/>
  <c r="BC329" i="76"/>
  <c r="AD330" i="76"/>
  <c r="AL330" i="76"/>
  <c r="AT330" i="76"/>
  <c r="BB330" i="76"/>
  <c r="AC331" i="76"/>
  <c r="AK331" i="76"/>
  <c r="AS331" i="76"/>
  <c r="BA331" i="76"/>
  <c r="BI331" i="76"/>
  <c r="AJ332" i="76"/>
  <c r="AR332" i="76"/>
  <c r="AZ332" i="76"/>
  <c r="BH332" i="76"/>
  <c r="AI333" i="76"/>
  <c r="AQ333" i="76"/>
  <c r="AY333" i="76"/>
  <c r="BG333" i="76"/>
  <c r="AH334" i="76"/>
  <c r="AP334" i="76"/>
  <c r="AX334" i="76"/>
  <c r="BF334" i="76"/>
  <c r="AG335" i="76"/>
  <c r="AO335" i="76"/>
  <c r="AW335" i="76"/>
  <c r="BE335" i="76"/>
  <c r="AF336" i="76"/>
  <c r="AN336" i="76"/>
  <c r="AV336" i="76"/>
  <c r="BD336" i="76"/>
  <c r="AE337" i="76"/>
  <c r="AM337" i="76"/>
  <c r="AU337" i="76"/>
  <c r="BE317" i="76"/>
  <c r="BD318" i="76"/>
  <c r="BC319" i="76"/>
  <c r="AT320" i="76"/>
  <c r="AC321" i="76"/>
  <c r="AN321" i="76"/>
  <c r="AV321" i="76"/>
  <c r="BD321" i="76"/>
  <c r="AE322" i="76"/>
  <c r="AM322" i="76"/>
  <c r="AU322" i="76"/>
  <c r="BC322" i="76"/>
  <c r="AD323" i="76"/>
  <c r="AL323" i="76"/>
  <c r="AT323" i="76"/>
  <c r="BB323" i="76"/>
  <c r="AC324" i="76"/>
  <c r="AK324" i="76"/>
  <c r="AS324" i="76"/>
  <c r="BA324" i="76"/>
  <c r="BI324" i="76"/>
  <c r="AJ325" i="76"/>
  <c r="AR325" i="76"/>
  <c r="AZ325" i="76"/>
  <c r="BH325" i="76"/>
  <c r="AI326" i="76"/>
  <c r="AQ326" i="76"/>
  <c r="AY326" i="76"/>
  <c r="BG326" i="76"/>
  <c r="AH327" i="76"/>
  <c r="AP327" i="76"/>
  <c r="AX327" i="76"/>
  <c r="BF327" i="76"/>
  <c r="AG328" i="76"/>
  <c r="AO328" i="76"/>
  <c r="AW328" i="76"/>
  <c r="BE328" i="76"/>
  <c r="AF329" i="76"/>
  <c r="AN329" i="76"/>
  <c r="AV329" i="76"/>
  <c r="BD329" i="76"/>
  <c r="AE330" i="76"/>
  <c r="AM330" i="76"/>
  <c r="AU330" i="76"/>
  <c r="BC330" i="76"/>
  <c r="AD331" i="76"/>
  <c r="AL331" i="76"/>
  <c r="AT331" i="76"/>
  <c r="BB331" i="76"/>
  <c r="AC332" i="76"/>
  <c r="AK332" i="76"/>
  <c r="AS332" i="76"/>
  <c r="BA332" i="76"/>
  <c r="BI332" i="76"/>
  <c r="AJ333" i="76"/>
  <c r="AR333" i="76"/>
  <c r="AZ333" i="76"/>
  <c r="BH333" i="76"/>
  <c r="AI334" i="76"/>
  <c r="AQ334" i="76"/>
  <c r="AY334" i="76"/>
  <c r="BG334" i="76"/>
  <c r="AH335" i="76"/>
  <c r="AP335" i="76"/>
  <c r="AX335" i="76"/>
  <c r="BF335" i="76"/>
  <c r="AG336" i="76"/>
  <c r="AO336" i="76"/>
  <c r="AW336" i="76"/>
  <c r="BE336" i="76"/>
  <c r="AC318" i="76"/>
  <c r="AF322" i="76"/>
  <c r="AD324" i="76"/>
  <c r="BI325" i="76"/>
  <c r="BG327" i="76"/>
  <c r="BE329" i="76"/>
  <c r="BC331" i="76"/>
  <c r="BA333" i="76"/>
  <c r="AY335" i="76"/>
  <c r="BF336" i="76"/>
  <c r="AS337" i="76"/>
  <c r="BC337" i="76"/>
  <c r="AD338" i="76"/>
  <c r="AL338" i="76"/>
  <c r="AT338" i="76"/>
  <c r="BB338" i="76"/>
  <c r="AC339" i="76"/>
  <c r="AK339" i="76"/>
  <c r="AS339" i="76"/>
  <c r="BI339" i="76"/>
  <c r="AJ340" i="76"/>
  <c r="AR340" i="76"/>
  <c r="BH340" i="76"/>
  <c r="AI341" i="76"/>
  <c r="AQ341" i="76"/>
  <c r="AY341" i="76"/>
  <c r="BG341" i="76"/>
  <c r="AH342" i="76"/>
  <c r="AP342" i="76"/>
  <c r="AX342" i="76"/>
  <c r="BF342" i="76"/>
  <c r="AG343" i="76"/>
  <c r="AO343" i="76"/>
  <c r="AW343" i="76"/>
  <c r="AF344" i="76"/>
  <c r="AN344" i="76"/>
  <c r="AV344" i="76"/>
  <c r="AE345" i="76"/>
  <c r="AM345" i="76"/>
  <c r="AU345" i="76"/>
  <c r="BC345" i="76"/>
  <c r="AD346" i="76"/>
  <c r="AL346" i="76"/>
  <c r="AT346" i="76"/>
  <c r="BB346" i="76"/>
  <c r="AC347" i="76"/>
  <c r="AK347" i="76"/>
  <c r="AS347" i="76"/>
  <c r="BA347" i="76"/>
  <c r="BI347" i="76"/>
  <c r="AJ348" i="76"/>
  <c r="AR348" i="76"/>
  <c r="AZ348" i="76"/>
  <c r="BH348" i="76"/>
  <c r="AJ316" i="76"/>
  <c r="AR316" i="76"/>
  <c r="AZ316" i="76"/>
  <c r="BH316" i="76"/>
  <c r="BI318" i="76"/>
  <c r="AN322" i="76"/>
  <c r="AL324" i="76"/>
  <c r="AJ326" i="76"/>
  <c r="AH328" i="76"/>
  <c r="AF330" i="76"/>
  <c r="AD332" i="76"/>
  <c r="BI333" i="76"/>
  <c r="BG335" i="76"/>
  <c r="AD337" i="76"/>
  <c r="AT337" i="76"/>
  <c r="BD337" i="76"/>
  <c r="AE338" i="76"/>
  <c r="AM338" i="76"/>
  <c r="AU338" i="76"/>
  <c r="BC338" i="76"/>
  <c r="AD339" i="76"/>
  <c r="AL339" i="76"/>
  <c r="AT339" i="76"/>
  <c r="AC340" i="76"/>
  <c r="AK340" i="76"/>
  <c r="AS340" i="76"/>
  <c r="BI340" i="76"/>
  <c r="AJ341" i="76"/>
  <c r="AR341" i="76"/>
  <c r="BH341" i="76"/>
  <c r="AI342" i="76"/>
  <c r="AQ342" i="76"/>
  <c r="AY342" i="76"/>
  <c r="BG342" i="76"/>
  <c r="AH343" i="76"/>
  <c r="AP343" i="76"/>
  <c r="AX343" i="76"/>
  <c r="BF343" i="76"/>
  <c r="AG344" i="76"/>
  <c r="AO344" i="76"/>
  <c r="AW344" i="76"/>
  <c r="AF345" i="76"/>
  <c r="AN345" i="76"/>
  <c r="AV345" i="76"/>
  <c r="BD345" i="76"/>
  <c r="AE346" i="76"/>
  <c r="AM346" i="76"/>
  <c r="AU346" i="76"/>
  <c r="BC346" i="76"/>
  <c r="AD347" i="76"/>
  <c r="AL347" i="76"/>
  <c r="AT347" i="76"/>
  <c r="BB347" i="76"/>
  <c r="AC348" i="76"/>
  <c r="AK348" i="76"/>
  <c r="AS348" i="76"/>
  <c r="BA348" i="76"/>
  <c r="BI348" i="76"/>
  <c r="AK316" i="76"/>
  <c r="AS316" i="76"/>
  <c r="BA316" i="76"/>
  <c r="BI316" i="76"/>
  <c r="BH319" i="76"/>
  <c r="AV322" i="76"/>
  <c r="AT324" i="76"/>
  <c r="AR326" i="76"/>
  <c r="AP328" i="76"/>
  <c r="AN330" i="76"/>
  <c r="AL332" i="76"/>
  <c r="AJ334" i="76"/>
  <c r="AH336" i="76"/>
  <c r="AF337" i="76"/>
  <c r="AV337" i="76"/>
  <c r="BE337" i="76"/>
  <c r="AF338" i="76"/>
  <c r="AN338" i="76"/>
  <c r="AV338" i="76"/>
  <c r="BD338" i="76"/>
  <c r="AE339" i="76"/>
  <c r="AM339" i="76"/>
  <c r="AU339" i="76"/>
  <c r="AD340" i="76"/>
  <c r="AL340" i="76"/>
  <c r="AT340" i="76"/>
  <c r="AC341" i="76"/>
  <c r="AK341" i="76"/>
  <c r="AS341" i="76"/>
  <c r="BI341" i="76"/>
  <c r="AJ342" i="76"/>
  <c r="AR342" i="76"/>
  <c r="BH342" i="76"/>
  <c r="AI343" i="76"/>
  <c r="AQ343" i="76"/>
  <c r="AY343" i="76"/>
  <c r="BG343" i="76"/>
  <c r="AH344" i="76"/>
  <c r="AP344" i="76"/>
  <c r="AX344" i="76"/>
  <c r="BF344" i="76"/>
  <c r="AG345" i="76"/>
  <c r="AO345" i="76"/>
  <c r="AW345" i="76"/>
  <c r="BE345" i="76"/>
  <c r="AF346" i="76"/>
  <c r="AN346" i="76"/>
  <c r="AV346" i="76"/>
  <c r="BD346" i="76"/>
  <c r="AE347" i="76"/>
  <c r="AM347" i="76"/>
  <c r="AU347" i="76"/>
  <c r="BC347" i="76"/>
  <c r="AD348" i="76"/>
  <c r="AL348" i="76"/>
  <c r="AT348" i="76"/>
  <c r="BB348" i="76"/>
  <c r="AD316" i="76"/>
  <c r="AL316" i="76"/>
  <c r="AT316" i="76"/>
  <c r="BB316" i="76"/>
  <c r="AC316" i="76"/>
  <c r="AV320" i="76"/>
  <c r="BD322" i="76"/>
  <c r="BB324" i="76"/>
  <c r="AZ326" i="76"/>
  <c r="AX328" i="76"/>
  <c r="AV330" i="76"/>
  <c r="AT332" i="76"/>
  <c r="AR334" i="76"/>
  <c r="AM336" i="76"/>
  <c r="AG337" i="76"/>
  <c r="AW337" i="76"/>
  <c r="BF337" i="76"/>
  <c r="AG338" i="76"/>
  <c r="AO338" i="76"/>
  <c r="AW338" i="76"/>
  <c r="BE338" i="76"/>
  <c r="AF339" i="76"/>
  <c r="AN339" i="76"/>
  <c r="AV339" i="76"/>
  <c r="AE340" i="76"/>
  <c r="AM340" i="76"/>
  <c r="AU340" i="76"/>
  <c r="AD341" i="76"/>
  <c r="AL341" i="76"/>
  <c r="AT341" i="76"/>
  <c r="AC342" i="76"/>
  <c r="AK342" i="76"/>
  <c r="AS342" i="76"/>
  <c r="BI342" i="76"/>
  <c r="AJ343" i="76"/>
  <c r="AR343" i="76"/>
  <c r="BH343" i="76"/>
  <c r="AI344" i="76"/>
  <c r="AQ344" i="76"/>
  <c r="AY344" i="76"/>
  <c r="BG344" i="76"/>
  <c r="AH345" i="76"/>
  <c r="AP345" i="76"/>
  <c r="AX345" i="76"/>
  <c r="BF345" i="76"/>
  <c r="AG346" i="76"/>
  <c r="AO346" i="76"/>
  <c r="AW346" i="76"/>
  <c r="BE346" i="76"/>
  <c r="AF347" i="76"/>
  <c r="AN347" i="76"/>
  <c r="AV347" i="76"/>
  <c r="BD347" i="76"/>
  <c r="AE348" i="76"/>
  <c r="AM348" i="76"/>
  <c r="AU348" i="76"/>
  <c r="BC348" i="76"/>
  <c r="AE316" i="76"/>
  <c r="AM316" i="76"/>
  <c r="AU316" i="76"/>
  <c r="BC316" i="76"/>
  <c r="AE321" i="76"/>
  <c r="AE323" i="76"/>
  <c r="AC325" i="76"/>
  <c r="BH326" i="76"/>
  <c r="BF328" i="76"/>
  <c r="BD330" i="76"/>
  <c r="BB332" i="76"/>
  <c r="AZ334" i="76"/>
  <c r="AP336" i="76"/>
  <c r="AK337" i="76"/>
  <c r="AY337" i="76"/>
  <c r="BG337" i="76"/>
  <c r="AH338" i="76"/>
  <c r="AP338" i="76"/>
  <c r="AX338" i="76"/>
  <c r="BF338" i="76"/>
  <c r="AG339" i="76"/>
  <c r="AO339" i="76"/>
  <c r="AW339" i="76"/>
  <c r="AF340" i="76"/>
  <c r="AN340" i="76"/>
  <c r="AV340" i="76"/>
  <c r="AE341" i="76"/>
  <c r="AM341" i="76"/>
  <c r="AU341" i="76"/>
  <c r="AD342" i="76"/>
  <c r="AL342" i="76"/>
  <c r="AT342" i="76"/>
  <c r="AC343" i="76"/>
  <c r="AK343" i="76"/>
  <c r="AS343" i="76"/>
  <c r="BI343" i="76"/>
  <c r="AJ344" i="76"/>
  <c r="AR344" i="76"/>
  <c r="BH344" i="76"/>
  <c r="AI345" i="76"/>
  <c r="AQ345" i="76"/>
  <c r="AY345" i="76"/>
  <c r="BG345" i="76"/>
  <c r="AH346" i="76"/>
  <c r="AP346" i="76"/>
  <c r="AX346" i="76"/>
  <c r="BF346" i="76"/>
  <c r="AG347" i="76"/>
  <c r="AO347" i="76"/>
  <c r="AW347" i="76"/>
  <c r="BE347" i="76"/>
  <c r="AF348" i="76"/>
  <c r="AN348" i="76"/>
  <c r="AV348" i="76"/>
  <c r="BD348" i="76"/>
  <c r="AF316" i="76"/>
  <c r="AN316" i="76"/>
  <c r="AV316" i="76"/>
  <c r="BD316" i="76"/>
  <c r="AO321" i="76"/>
  <c r="AM323" i="76"/>
  <c r="AK325" i="76"/>
  <c r="AI327" i="76"/>
  <c r="AG329" i="76"/>
  <c r="AE331" i="76"/>
  <c r="AC333" i="76"/>
  <c r="BH334" i="76"/>
  <c r="AU336" i="76"/>
  <c r="AL337" i="76"/>
  <c r="AZ337" i="76"/>
  <c r="BH337" i="76"/>
  <c r="AI338" i="76"/>
  <c r="AQ338" i="76"/>
  <c r="AY338" i="76"/>
  <c r="BG338" i="76"/>
  <c r="AH339" i="76"/>
  <c r="AP339" i="76"/>
  <c r="AX339" i="76"/>
  <c r="BF339" i="76"/>
  <c r="AG340" i="76"/>
  <c r="AO340" i="76"/>
  <c r="AW340" i="76"/>
  <c r="AF341" i="76"/>
  <c r="AN341" i="76"/>
  <c r="AV341" i="76"/>
  <c r="AE342" i="76"/>
  <c r="AM342" i="76"/>
  <c r="AU342" i="76"/>
  <c r="AD343" i="76"/>
  <c r="AL343" i="76"/>
  <c r="AT343" i="76"/>
  <c r="AC344" i="76"/>
  <c r="AK344" i="76"/>
  <c r="AS344" i="76"/>
  <c r="BI344" i="76"/>
  <c r="AJ345" i="76"/>
  <c r="AR345" i="76"/>
  <c r="AZ345" i="76"/>
  <c r="BH345" i="76"/>
  <c r="AI346" i="76"/>
  <c r="AQ346" i="76"/>
  <c r="AY346" i="76"/>
  <c r="BG346" i="76"/>
  <c r="AH347" i="76"/>
  <c r="AP347" i="76"/>
  <c r="AX347" i="76"/>
  <c r="BF347" i="76"/>
  <c r="AG348" i="76"/>
  <c r="AO348" i="76"/>
  <c r="AW348" i="76"/>
  <c r="BE348" i="76"/>
  <c r="AG316" i="76"/>
  <c r="AO316" i="76"/>
  <c r="AW316" i="76"/>
  <c r="BE316" i="76"/>
  <c r="AW321" i="76"/>
  <c r="AU323" i="76"/>
  <c r="AS325" i="76"/>
  <c r="AQ327" i="76"/>
  <c r="AO329" i="76"/>
  <c r="AM331" i="76"/>
  <c r="AK333" i="76"/>
  <c r="AI335" i="76"/>
  <c r="AX336" i="76"/>
  <c r="AN337" i="76"/>
  <c r="BA337" i="76"/>
  <c r="BI337" i="76"/>
  <c r="AJ338" i="76"/>
  <c r="AR338" i="76"/>
  <c r="AZ338" i="76"/>
  <c r="BH338" i="76"/>
  <c r="AI339" i="76"/>
  <c r="AQ339" i="76"/>
  <c r="AY339" i="76"/>
  <c r="BG339" i="76"/>
  <c r="AH340" i="76"/>
  <c r="AP340" i="76"/>
  <c r="AX340" i="76"/>
  <c r="BF340" i="76"/>
  <c r="AG341" i="76"/>
  <c r="AO341" i="76"/>
  <c r="AW341" i="76"/>
  <c r="AF342" i="76"/>
  <c r="AN342" i="76"/>
  <c r="AV342" i="76"/>
  <c r="AE343" i="76"/>
  <c r="AM343" i="76"/>
  <c r="AU343" i="76"/>
  <c r="AD344" i="76"/>
  <c r="AL344" i="76"/>
  <c r="AT344" i="76"/>
  <c r="AC345" i="76"/>
  <c r="AK345" i="76"/>
  <c r="AS345" i="76"/>
  <c r="BA345" i="76"/>
  <c r="BI345" i="76"/>
  <c r="AJ346" i="76"/>
  <c r="AR346" i="76"/>
  <c r="AZ346" i="76"/>
  <c r="BH346" i="76"/>
  <c r="AI347" i="76"/>
  <c r="AQ347" i="76"/>
  <c r="AY347" i="76"/>
  <c r="BG347" i="76"/>
  <c r="AH348" i="76"/>
  <c r="AP348" i="76"/>
  <c r="AX348" i="76"/>
  <c r="BF348" i="76"/>
  <c r="AH316" i="76"/>
  <c r="AP316" i="76"/>
  <c r="AX316" i="76"/>
  <c r="BF316" i="76"/>
  <c r="BA325" i="76"/>
  <c r="BB337" i="76"/>
  <c r="AX341" i="76"/>
  <c r="AV343" i="76"/>
  <c r="AT345" i="76"/>
  <c r="AR347" i="76"/>
  <c r="AQ316" i="76"/>
  <c r="AY327" i="76"/>
  <c r="AC338" i="76"/>
  <c r="BH339" i="76"/>
  <c r="BF341" i="76"/>
  <c r="BB345" i="76"/>
  <c r="AZ347" i="76"/>
  <c r="AY316" i="76"/>
  <c r="AW329" i="76"/>
  <c r="AK338" i="76"/>
  <c r="AI340" i="76"/>
  <c r="AG342" i="76"/>
  <c r="AE344" i="76"/>
  <c r="AC346" i="76"/>
  <c r="BH347" i="76"/>
  <c r="BG316" i="76"/>
  <c r="AU331" i="76"/>
  <c r="AS338" i="76"/>
  <c r="AQ340" i="76"/>
  <c r="AO342" i="76"/>
  <c r="AM344" i="76"/>
  <c r="AK346" i="76"/>
  <c r="AI348" i="76"/>
  <c r="AS333" i="76"/>
  <c r="BA338" i="76"/>
  <c r="AY340" i="76"/>
  <c r="AW342" i="76"/>
  <c r="AU344" i="76"/>
  <c r="AS346" i="76"/>
  <c r="AQ348" i="76"/>
  <c r="AD317" i="76"/>
  <c r="AQ335" i="76"/>
  <c r="BI338" i="76"/>
  <c r="BG340" i="76"/>
  <c r="BA346" i="76"/>
  <c r="AY348" i="76"/>
  <c r="BE321" i="76"/>
  <c r="BC336" i="76"/>
  <c r="AJ339" i="76"/>
  <c r="AH341" i="76"/>
  <c r="AF343" i="76"/>
  <c r="AD345" i="76"/>
  <c r="BI346" i="76"/>
  <c r="BG348" i="76"/>
  <c r="AN343" i="76"/>
  <c r="AL345" i="76"/>
  <c r="AJ347" i="76"/>
  <c r="AI316" i="76"/>
  <c r="BC323" i="76"/>
  <c r="AO337" i="76"/>
  <c r="AR339" i="76"/>
  <c r="AP341" i="76"/>
  <c r="AV258" i="76"/>
  <c r="AJ270" i="76"/>
  <c r="AJ272" i="76"/>
  <c r="AH274" i="76"/>
  <c r="AF276" i="76"/>
  <c r="AD278" i="76"/>
  <c r="BI279" i="76"/>
  <c r="BG281" i="76"/>
  <c r="BF250" i="76"/>
  <c r="AX264" i="76"/>
  <c r="AD271" i="76"/>
  <c r="BI272" i="76"/>
  <c r="BG274" i="76"/>
  <c r="BE276" i="76"/>
  <c r="BC278" i="76"/>
  <c r="BA280" i="76"/>
  <c r="AY282" i="76"/>
  <c r="AK253" i="76"/>
  <c r="BB268" i="76"/>
  <c r="AS273" i="76"/>
  <c r="AQ275" i="76"/>
  <c r="AO277" i="76"/>
  <c r="AM279" i="76"/>
  <c r="AK281" i="76"/>
  <c r="AJ250" i="76"/>
  <c r="AM259" i="76"/>
  <c r="AM270" i="76"/>
  <c r="AM272" i="76"/>
  <c r="AK274" i="76"/>
  <c r="AI276" i="76"/>
  <c r="AG278" i="76"/>
  <c r="AE280" i="76"/>
  <c r="AK282" i="76"/>
  <c r="BC251" i="76"/>
  <c r="AM267" i="76"/>
  <c r="AO271" i="76"/>
  <c r="AM273" i="76"/>
  <c r="AK275" i="76"/>
  <c r="AI277" i="76"/>
  <c r="AG279" i="76"/>
  <c r="AE281" i="76"/>
  <c r="AD250" i="76"/>
  <c r="BA268" i="76"/>
  <c r="BC266" i="76"/>
  <c r="BE264" i="76"/>
  <c r="BG262" i="76"/>
  <c r="BI260" i="76"/>
  <c r="AD259" i="76"/>
  <c r="AF257" i="76"/>
  <c r="AH255" i="76"/>
  <c r="AJ253" i="76"/>
  <c r="AL251" i="76"/>
  <c r="AI269" i="76"/>
  <c r="AK267" i="76"/>
  <c r="AM265" i="76"/>
  <c r="AO263" i="76"/>
  <c r="AQ261" i="76"/>
  <c r="AS259" i="76"/>
  <c r="AU257" i="76"/>
  <c r="AW255" i="76"/>
  <c r="AY253" i="76"/>
  <c r="BA251" i="76"/>
  <c r="BH267" i="76"/>
  <c r="AT265" i="76"/>
  <c r="AN263" i="76"/>
  <c r="AH261" i="76"/>
  <c r="BA258" i="76"/>
  <c r="AM256" i="76"/>
  <c r="AP253" i="76"/>
  <c r="AO269" i="76"/>
  <c r="BH266" i="76"/>
  <c r="AD264" i="76"/>
  <c r="AW261" i="76"/>
  <c r="AI259" i="76"/>
  <c r="AL256" i="76"/>
  <c r="BE253" i="76"/>
  <c r="AQ251" i="76"/>
  <c r="AH267" i="76"/>
  <c r="BA264" i="76"/>
  <c r="AM262" i="76"/>
  <c r="AP259" i="76"/>
  <c r="BI256" i="76"/>
  <c r="BD253" i="76"/>
  <c r="AZ264" i="76"/>
  <c r="BD260" i="76"/>
  <c r="BH256" i="76"/>
  <c r="AE253" i="76"/>
  <c r="BD267" i="76"/>
  <c r="BH263" i="76"/>
  <c r="AE260" i="76"/>
  <c r="AI256" i="76"/>
  <c r="AM252" i="76"/>
  <c r="AF270" i="76"/>
  <c r="AE274" i="76"/>
  <c r="BH277" i="76"/>
  <c r="BD281" i="76"/>
  <c r="BE265" i="76"/>
  <c r="AG273" i="76"/>
  <c r="AC277" i="76"/>
  <c r="BF280" i="76"/>
  <c r="AV357" i="76"/>
  <c r="AM379" i="76"/>
  <c r="AP381" i="76"/>
  <c r="AS349" i="76"/>
  <c r="AU369" i="76"/>
  <c r="AZ374" i="76"/>
  <c r="AJ349" i="76"/>
  <c r="AK380" i="76"/>
  <c r="AM378" i="76"/>
  <c r="AO376" i="76"/>
  <c r="AQ374" i="76"/>
  <c r="AM369" i="76"/>
  <c r="AI349" i="76"/>
  <c r="AJ380" i="76"/>
  <c r="AL378" i="76"/>
  <c r="AN376" i="76"/>
  <c r="AP374" i="76"/>
  <c r="AE369" i="76"/>
  <c r="AQ380" i="76"/>
  <c r="AS378" i="76"/>
  <c r="AU376" i="76"/>
  <c r="AW374" i="76"/>
  <c r="BB370" i="76"/>
  <c r="AO349" i="76"/>
  <c r="AP380" i="76"/>
  <c r="AR378" i="76"/>
  <c r="AT376" i="76"/>
  <c r="AV374" i="76"/>
  <c r="AT370" i="76"/>
  <c r="AN349" i="76"/>
  <c r="AO380" i="76"/>
  <c r="AQ378" i="76"/>
  <c r="AS376" i="76"/>
  <c r="AU374" i="76"/>
  <c r="AL370" i="76"/>
  <c r="AM349" i="76"/>
  <c r="AN380" i="76"/>
  <c r="AP378" i="76"/>
  <c r="AR376" i="76"/>
  <c r="AT374" i="76"/>
  <c r="AD370" i="76"/>
  <c r="AT349" i="76"/>
  <c r="AU380" i="76"/>
  <c r="AW378" i="76"/>
  <c r="AY376" i="76"/>
  <c r="BA374" i="76"/>
  <c r="BA371" i="76"/>
  <c r="AO372" i="76"/>
  <c r="AQ370" i="76"/>
  <c r="AS368" i="76"/>
  <c r="AU366" i="76"/>
  <c r="AW364" i="76"/>
  <c r="AY362" i="76"/>
  <c r="BA360" i="76"/>
  <c r="BC358" i="76"/>
  <c r="BE356" i="76"/>
  <c r="BG354" i="76"/>
  <c r="BC373" i="76"/>
  <c r="BE371" i="76"/>
  <c r="BG369" i="76"/>
  <c r="BI367" i="76"/>
  <c r="AD366" i="76"/>
  <c r="AF364" i="76"/>
  <c r="AH362" i="76"/>
  <c r="AJ360" i="76"/>
  <c r="AL358" i="76"/>
  <c r="AN356" i="76"/>
  <c r="AP354" i="76"/>
  <c r="BD371" i="76"/>
  <c r="BF369" i="76"/>
  <c r="BH367" i="76"/>
  <c r="AC366" i="76"/>
  <c r="AE364" i="76"/>
  <c r="AG362" i="76"/>
  <c r="AI360" i="76"/>
  <c r="AK358" i="76"/>
  <c r="AM356" i="76"/>
  <c r="AO354" i="76"/>
  <c r="BC371" i="76"/>
  <c r="BE369" i="76"/>
  <c r="BG367" i="76"/>
  <c r="BI365" i="76"/>
  <c r="AD364" i="76"/>
  <c r="AF362" i="76"/>
  <c r="AH360" i="76"/>
  <c r="AJ358" i="76"/>
  <c r="AL356" i="76"/>
  <c r="AN354" i="76"/>
  <c r="BB371" i="76"/>
  <c r="BD369" i="76"/>
  <c r="BF367" i="76"/>
  <c r="BH365" i="76"/>
  <c r="AC364" i="76"/>
  <c r="AE362" i="76"/>
  <c r="AG360" i="76"/>
  <c r="AI358" i="76"/>
  <c r="AK356" i="76"/>
  <c r="AM354" i="76"/>
  <c r="BF358" i="76"/>
  <c r="BH356" i="76"/>
  <c r="AC355" i="76"/>
  <c r="BG372" i="76"/>
  <c r="BI370" i="76"/>
  <c r="AD369" i="76"/>
  <c r="AF367" i="76"/>
  <c r="AH365" i="76"/>
  <c r="AJ363" i="76"/>
  <c r="AL361" i="76"/>
  <c r="AN359" i="76"/>
  <c r="AP357" i="76"/>
  <c r="AR355" i="76"/>
  <c r="AT353" i="76"/>
  <c r="AQ371" i="76"/>
  <c r="AS369" i="76"/>
  <c r="AU367" i="76"/>
  <c r="AW365" i="76"/>
  <c r="AY363" i="76"/>
  <c r="BA361" i="76"/>
  <c r="BC359" i="76"/>
  <c r="BE357" i="76"/>
  <c r="BG355" i="76"/>
  <c r="BI353" i="76"/>
  <c r="AI352" i="76"/>
  <c r="AK350" i="76"/>
  <c r="AY351" i="76"/>
  <c r="BE352" i="76"/>
  <c r="BG350" i="76"/>
  <c r="AF352" i="76"/>
  <c r="AH350" i="76"/>
  <c r="AN351" i="76"/>
  <c r="AT352" i="76"/>
  <c r="AV350" i="76"/>
  <c r="AC352" i="76"/>
  <c r="AE350" i="76"/>
  <c r="AK351" i="76"/>
  <c r="AT260" i="76"/>
  <c r="AS270" i="76"/>
  <c r="AR272" i="76"/>
  <c r="AP274" i="76"/>
  <c r="AN276" i="76"/>
  <c r="AL278" i="76"/>
  <c r="AJ280" i="76"/>
  <c r="AH282" i="76"/>
  <c r="AE251" i="76"/>
  <c r="AV266" i="76"/>
  <c r="AL271" i="76"/>
  <c r="AJ273" i="76"/>
  <c r="AH275" i="76"/>
  <c r="AF277" i="76"/>
  <c r="AD279" i="76"/>
  <c r="BI280" i="76"/>
  <c r="BG282" i="76"/>
  <c r="AI255" i="76"/>
  <c r="BA269" i="76"/>
  <c r="BC271" i="76"/>
  <c r="BA273" i="76"/>
  <c r="AY275" i="76"/>
  <c r="AW277" i="76"/>
  <c r="AU279" i="76"/>
  <c r="AS281" i="76"/>
  <c r="AR250" i="76"/>
  <c r="AK261" i="76"/>
  <c r="AS274" i="76"/>
  <c r="AQ276" i="76"/>
  <c r="AO278" i="76"/>
  <c r="AM280" i="76"/>
  <c r="AS282" i="76"/>
  <c r="BA253" i="76"/>
  <c r="AK269" i="76"/>
  <c r="AU273" i="76"/>
  <c r="AS275" i="76"/>
  <c r="AQ277" i="76"/>
  <c r="AO279" i="76"/>
  <c r="AM281" i="76"/>
  <c r="AL250" i="76"/>
  <c r="AS268" i="76"/>
  <c r="AU266" i="76"/>
  <c r="AW264" i="76"/>
  <c r="AY262" i="76"/>
  <c r="BA260" i="76"/>
  <c r="BC258" i="76"/>
  <c r="BE256" i="76"/>
  <c r="BG254" i="76"/>
  <c r="BI252" i="76"/>
  <c r="AD251" i="76"/>
  <c r="BH268" i="76"/>
  <c r="AC267" i="76"/>
  <c r="AE265" i="76"/>
  <c r="AG263" i="76"/>
  <c r="AI261" i="76"/>
  <c r="AK259" i="76"/>
  <c r="AM257" i="76"/>
  <c r="AO255" i="76"/>
  <c r="AQ253" i="76"/>
  <c r="AS251" i="76"/>
  <c r="AR267" i="76"/>
  <c r="AL265" i="76"/>
  <c r="AF263" i="76"/>
  <c r="BG260" i="76"/>
  <c r="AS258" i="76"/>
  <c r="AV255" i="76"/>
  <c r="AH253" i="76"/>
  <c r="AG269" i="76"/>
  <c r="AJ266" i="76"/>
  <c r="BC263" i="76"/>
  <c r="AO261" i="76"/>
  <c r="AR258" i="76"/>
  <c r="AD256" i="76"/>
  <c r="AW253" i="76"/>
  <c r="AN269" i="76"/>
  <c r="BG266" i="76"/>
  <c r="AS264" i="76"/>
  <c r="AV261" i="76"/>
  <c r="AH259" i="76"/>
  <c r="BA256" i="76"/>
  <c r="AV253" i="76"/>
  <c r="AN268" i="76"/>
  <c r="AR264" i="76"/>
  <c r="AV260" i="76"/>
  <c r="AZ256" i="76"/>
  <c r="BD252" i="76"/>
  <c r="AZ263" i="76"/>
  <c r="BD259" i="76"/>
  <c r="BH255" i="76"/>
  <c r="AE252" i="76"/>
  <c r="AO270" i="76"/>
  <c r="AM274" i="76"/>
  <c r="AI278" i="76"/>
  <c r="AE282" i="76"/>
  <c r="BC267" i="76"/>
  <c r="AO273" i="76"/>
  <c r="AK277" i="76"/>
  <c r="AG281" i="76"/>
  <c r="AW356" i="76"/>
  <c r="AY354" i="76"/>
  <c r="AU373" i="76"/>
  <c r="AW371" i="76"/>
  <c r="AY369" i="76"/>
  <c r="BA367" i="76"/>
  <c r="BC365" i="76"/>
  <c r="BE363" i="76"/>
  <c r="BG361" i="76"/>
  <c r="BI359" i="76"/>
  <c r="AD358" i="76"/>
  <c r="AF356" i="76"/>
  <c r="AH354" i="76"/>
  <c r="AV371" i="76"/>
  <c r="AX369" i="76"/>
  <c r="AZ367" i="76"/>
  <c r="BB365" i="76"/>
  <c r="BD363" i="76"/>
  <c r="BF361" i="76"/>
  <c r="BH359" i="76"/>
  <c r="AC358" i="76"/>
  <c r="AE356" i="76"/>
  <c r="AG354" i="76"/>
  <c r="AU371" i="76"/>
  <c r="AW369" i="76"/>
  <c r="AY367" i="76"/>
  <c r="BA365" i="76"/>
  <c r="BC363" i="76"/>
  <c r="BE361" i="76"/>
  <c r="BG359" i="76"/>
  <c r="BI357" i="76"/>
  <c r="AD356" i="76"/>
  <c r="AF354" i="76"/>
  <c r="AT371" i="76"/>
  <c r="AV369" i="76"/>
  <c r="AX367" i="76"/>
  <c r="AZ365" i="76"/>
  <c r="BB363" i="76"/>
  <c r="BD361" i="76"/>
  <c r="BF359" i="76"/>
  <c r="BH357" i="76"/>
  <c r="AC356" i="76"/>
  <c r="AE354" i="76"/>
  <c r="AX358" i="76"/>
  <c r="AZ356" i="76"/>
  <c r="BB354" i="76"/>
  <c r="AY372" i="76"/>
  <c r="BA370" i="76"/>
  <c r="BC368" i="76"/>
  <c r="BE366" i="76"/>
  <c r="BG364" i="76"/>
  <c r="BI362" i="76"/>
  <c r="AD361" i="76"/>
  <c r="AF359" i="76"/>
  <c r="AH357" i="76"/>
  <c r="AJ355" i="76"/>
  <c r="AL353" i="76"/>
  <c r="AI371" i="76"/>
  <c r="AK369" i="76"/>
  <c r="AM367" i="76"/>
  <c r="AO365" i="76"/>
  <c r="AQ363" i="76"/>
  <c r="AS361" i="76"/>
  <c r="AU359" i="76"/>
  <c r="AW357" i="76"/>
  <c r="AY355" i="76"/>
  <c r="BA353" i="76"/>
  <c r="BH351" i="76"/>
  <c r="AC350" i="76"/>
  <c r="AQ351" i="76"/>
  <c r="AW352" i="76"/>
  <c r="AY350" i="76"/>
  <c r="BE351" i="76"/>
  <c r="AD353" i="76"/>
  <c r="AF351" i="76"/>
  <c r="AL352" i="76"/>
  <c r="AN350" i="76"/>
  <c r="BB351" i="76"/>
  <c r="BH352" i="76"/>
  <c r="AC351" i="76"/>
  <c r="AI250" i="76"/>
  <c r="AG257" i="76"/>
  <c r="AC270" i="76"/>
  <c r="AD272" i="76"/>
  <c r="BI273" i="76"/>
  <c r="BG275" i="76"/>
  <c r="BE277" i="76"/>
  <c r="BC279" i="76"/>
  <c r="BA281" i="76"/>
  <c r="AZ250" i="76"/>
  <c r="AI263" i="76"/>
  <c r="BE270" i="76"/>
  <c r="BC272" i="76"/>
  <c r="BA274" i="76"/>
  <c r="AY276" i="76"/>
  <c r="AW278" i="76"/>
  <c r="BC280" i="76"/>
  <c r="BA282" i="76"/>
  <c r="AY255" i="76"/>
  <c r="BC269" i="76"/>
  <c r="BE271" i="76"/>
  <c r="BC273" i="76"/>
  <c r="BA275" i="76"/>
  <c r="AY277" i="76"/>
  <c r="AW279" i="76"/>
  <c r="AU281" i="76"/>
  <c r="AT250" i="76"/>
  <c r="AK268" i="76"/>
  <c r="AM266" i="76"/>
  <c r="AO264" i="76"/>
  <c r="AQ262" i="76"/>
  <c r="AS260" i="76"/>
  <c r="AU258" i="76"/>
  <c r="AW256" i="76"/>
  <c r="AY254" i="76"/>
  <c r="BA252" i="76"/>
  <c r="AZ268" i="76"/>
  <c r="BB266" i="76"/>
  <c r="BD264" i="76"/>
  <c r="BF262" i="76"/>
  <c r="BH260" i="76"/>
  <c r="AC259" i="76"/>
  <c r="AE257" i="76"/>
  <c r="AG255" i="76"/>
  <c r="AI253" i="76"/>
  <c r="AC251" i="76"/>
  <c r="AJ267" i="76"/>
  <c r="AD265" i="76"/>
  <c r="BE262" i="76"/>
  <c r="AY260" i="76"/>
  <c r="AK258" i="76"/>
  <c r="AN255" i="76"/>
  <c r="BG252" i="76"/>
  <c r="BF268" i="76"/>
  <c r="BI265" i="76"/>
  <c r="AU263" i="76"/>
  <c r="AG261" i="76"/>
  <c r="AJ258" i="76"/>
  <c r="BC255" i="76"/>
  <c r="AO253" i="76"/>
  <c r="AF269" i="76"/>
  <c r="AY266" i="76"/>
  <c r="AK264" i="76"/>
  <c r="AN261" i="76"/>
  <c r="BG258" i="76"/>
  <c r="AS256" i="76"/>
  <c r="BE252" i="76"/>
  <c r="BA263" i="76"/>
  <c r="BE259" i="76"/>
  <c r="BI255" i="76"/>
  <c r="AF252" i="76"/>
  <c r="BE266" i="76"/>
  <c r="BI262" i="76"/>
  <c r="AF259" i="76"/>
  <c r="AJ255" i="76"/>
  <c r="AN251" i="76"/>
  <c r="AH271" i="76"/>
  <c r="AD275" i="76"/>
  <c r="BG278" i="76"/>
  <c r="BC282" i="76"/>
  <c r="AG270" i="76"/>
  <c r="AF274" i="76"/>
  <c r="BI277" i="76"/>
  <c r="BE281" i="76"/>
  <c r="AJ374" i="76"/>
  <c r="BH373" i="76"/>
  <c r="AY381" i="76"/>
  <c r="BG373" i="76"/>
  <c r="BH379" i="76"/>
  <c r="AC378" i="76"/>
  <c r="AE376" i="76"/>
  <c r="AG374" i="76"/>
  <c r="BF366" i="76"/>
  <c r="AD376" i="76"/>
  <c r="AF374" i="76"/>
  <c r="AX366" i="76"/>
  <c r="BH377" i="76"/>
  <c r="AC376" i="76"/>
  <c r="AE374" i="76"/>
  <c r="AP366" i="76"/>
  <c r="AD374" i="76"/>
  <c r="AH366" i="76"/>
  <c r="AD349" i="76"/>
  <c r="AE380" i="76"/>
  <c r="AG378" i="76"/>
  <c r="AI376" i="76"/>
  <c r="AK374" i="76"/>
  <c r="BE367" i="76"/>
  <c r="BF371" i="76"/>
  <c r="BH369" i="76"/>
  <c r="AC368" i="76"/>
  <c r="AE366" i="76"/>
  <c r="AG364" i="76"/>
  <c r="AI362" i="76"/>
  <c r="AK360" i="76"/>
  <c r="AM358" i="76"/>
  <c r="AO356" i="76"/>
  <c r="AQ354" i="76"/>
  <c r="AM373" i="76"/>
  <c r="AO371" i="76"/>
  <c r="AQ369" i="76"/>
  <c r="AS367" i="76"/>
  <c r="AU365" i="76"/>
  <c r="AW363" i="76"/>
  <c r="AY361" i="76"/>
  <c r="BA359" i="76"/>
  <c r="BC357" i="76"/>
  <c r="BE355" i="76"/>
  <c r="BG353" i="76"/>
  <c r="AN371" i="76"/>
  <c r="AP369" i="76"/>
  <c r="AR367" i="76"/>
  <c r="AT365" i="76"/>
  <c r="AV363" i="76"/>
  <c r="AX361" i="76"/>
  <c r="AZ359" i="76"/>
  <c r="BB357" i="76"/>
  <c r="BD355" i="76"/>
  <c r="BF353" i="76"/>
  <c r="AM371" i="76"/>
  <c r="AO369" i="76"/>
  <c r="AQ367" i="76"/>
  <c r="AS365" i="76"/>
  <c r="AU363" i="76"/>
  <c r="AW361" i="76"/>
  <c r="AY359" i="76"/>
  <c r="BA357" i="76"/>
  <c r="BC355" i="76"/>
  <c r="BE353" i="76"/>
  <c r="AL371" i="76"/>
  <c r="AN369" i="76"/>
  <c r="AP367" i="76"/>
  <c r="AR365" i="76"/>
  <c r="AT363" i="76"/>
  <c r="AV361" i="76"/>
  <c r="AX359" i="76"/>
  <c r="AZ357" i="76"/>
  <c r="BB355" i="76"/>
  <c r="BD353" i="76"/>
  <c r="AP358" i="76"/>
  <c r="AR356" i="76"/>
  <c r="AT354" i="76"/>
  <c r="AQ372" i="76"/>
  <c r="AS370" i="76"/>
  <c r="AU368" i="76"/>
  <c r="AW366" i="76"/>
  <c r="AY364" i="76"/>
  <c r="BA362" i="76"/>
  <c r="BC360" i="76"/>
  <c r="BE358" i="76"/>
  <c r="BG356" i="76"/>
  <c r="BI354" i="76"/>
  <c r="BF372" i="76"/>
  <c r="BH370" i="76"/>
  <c r="AC369" i="76"/>
  <c r="AE367" i="76"/>
  <c r="AG365" i="76"/>
  <c r="AI363" i="76"/>
  <c r="AK361" i="76"/>
  <c r="AM359" i="76"/>
  <c r="AO357" i="76"/>
  <c r="AQ355" i="76"/>
  <c r="AS353" i="76"/>
  <c r="AZ351" i="76"/>
  <c r="AG353" i="76"/>
  <c r="AI351" i="76"/>
  <c r="AO352" i="76"/>
  <c r="AQ350" i="76"/>
  <c r="AW351" i="76"/>
  <c r="BC352" i="76"/>
  <c r="BE350" i="76"/>
  <c r="AD352" i="76"/>
  <c r="AF350" i="76"/>
  <c r="AT351" i="76"/>
  <c r="AZ352" i="76"/>
  <c r="AF284" i="76"/>
  <c r="AN284" i="76"/>
  <c r="AG284" i="76"/>
  <c r="AO284" i="76"/>
  <c r="AH284" i="76"/>
  <c r="AP284" i="76"/>
  <c r="AI284" i="76"/>
  <c r="AJ284" i="76"/>
  <c r="AC284" i="76"/>
  <c r="AK284" i="76"/>
  <c r="AS284" i="76"/>
  <c r="BA284" i="76"/>
  <c r="AD284" i="76"/>
  <c r="AL284" i="76"/>
  <c r="AT284" i="76"/>
  <c r="BB284" i="76"/>
  <c r="AE284" i="76"/>
  <c r="AY284" i="76"/>
  <c r="BI284" i="76"/>
  <c r="AJ285" i="76"/>
  <c r="AR285" i="76"/>
  <c r="AZ285" i="76"/>
  <c r="BH285" i="76"/>
  <c r="AI286" i="76"/>
  <c r="AQ286" i="76"/>
  <c r="AY286" i="76"/>
  <c r="BG286" i="76"/>
  <c r="AH287" i="76"/>
  <c r="AP287" i="76"/>
  <c r="AX287" i="76"/>
  <c r="BF287" i="76"/>
  <c r="AG288" i="76"/>
  <c r="AO288" i="76"/>
  <c r="AW288" i="76"/>
  <c r="BE288" i="76"/>
  <c r="AF289" i="76"/>
  <c r="AN289" i="76"/>
  <c r="AV289" i="76"/>
  <c r="BD289" i="76"/>
  <c r="AE290" i="76"/>
  <c r="AM290" i="76"/>
  <c r="AU290" i="76"/>
  <c r="BC290" i="76"/>
  <c r="AD291" i="76"/>
  <c r="AL291" i="76"/>
  <c r="AT291" i="76"/>
  <c r="BB291" i="76"/>
  <c r="AC292" i="76"/>
  <c r="AK292" i="76"/>
  <c r="AS292" i="76"/>
  <c r="BA292" i="76"/>
  <c r="BI292" i="76"/>
  <c r="AJ293" i="76"/>
  <c r="AR293" i="76"/>
  <c r="AZ293" i="76"/>
  <c r="BH293" i="76"/>
  <c r="AI294" i="76"/>
  <c r="AQ294" i="76"/>
  <c r="AY294" i="76"/>
  <c r="BG294" i="76"/>
  <c r="AH295" i="76"/>
  <c r="AP295" i="76"/>
  <c r="AX295" i="76"/>
  <c r="BF295" i="76"/>
  <c r="AG296" i="76"/>
  <c r="AO296" i="76"/>
  <c r="AW296" i="76"/>
  <c r="BE296" i="76"/>
  <c r="AF297" i="76"/>
  <c r="AN297" i="76"/>
  <c r="AV297" i="76"/>
  <c r="BD297" i="76"/>
  <c r="AE298" i="76"/>
  <c r="AM298" i="76"/>
  <c r="AU298" i="76"/>
  <c r="BC298" i="76"/>
  <c r="AD299" i="76"/>
  <c r="AL299" i="76"/>
  <c r="AT299" i="76"/>
  <c r="BB299" i="76"/>
  <c r="AC300" i="76"/>
  <c r="AK300" i="76"/>
  <c r="AS300" i="76"/>
  <c r="BA300" i="76"/>
  <c r="BI300" i="76"/>
  <c r="AJ301" i="76"/>
  <c r="AR301" i="76"/>
  <c r="AZ301" i="76"/>
  <c r="BH301" i="76"/>
  <c r="AI302" i="76"/>
  <c r="AQ302" i="76"/>
  <c r="AM284" i="76"/>
  <c r="AZ284" i="76"/>
  <c r="AC285" i="76"/>
  <c r="AK285" i="76"/>
  <c r="AS285" i="76"/>
  <c r="BA285" i="76"/>
  <c r="BI285" i="76"/>
  <c r="AJ286" i="76"/>
  <c r="AR286" i="76"/>
  <c r="AZ286" i="76"/>
  <c r="BH286" i="76"/>
  <c r="AI287" i="76"/>
  <c r="AQ287" i="76"/>
  <c r="AY287" i="76"/>
  <c r="BG287" i="76"/>
  <c r="AH288" i="76"/>
  <c r="AP288" i="76"/>
  <c r="AX288" i="76"/>
  <c r="BF288" i="76"/>
  <c r="AG289" i="76"/>
  <c r="AO289" i="76"/>
  <c r="AW289" i="76"/>
  <c r="BE289" i="76"/>
  <c r="AF290" i="76"/>
  <c r="AN290" i="76"/>
  <c r="AV290" i="76"/>
  <c r="BD290" i="76"/>
  <c r="AE291" i="76"/>
  <c r="AM291" i="76"/>
  <c r="AU291" i="76"/>
  <c r="BC291" i="76"/>
  <c r="AD292" i="76"/>
  <c r="AL292" i="76"/>
  <c r="AT292" i="76"/>
  <c r="BB292" i="76"/>
  <c r="AC293" i="76"/>
  <c r="AK293" i="76"/>
  <c r="AS293" i="76"/>
  <c r="BA293" i="76"/>
  <c r="BI293" i="76"/>
  <c r="AJ294" i="76"/>
  <c r="AR294" i="76"/>
  <c r="AZ294" i="76"/>
  <c r="BH294" i="76"/>
  <c r="AI295" i="76"/>
  <c r="AQ295" i="76"/>
  <c r="AY295" i="76"/>
  <c r="BG295" i="76"/>
  <c r="AH296" i="76"/>
  <c r="AP296" i="76"/>
  <c r="AX296" i="76"/>
  <c r="BF296" i="76"/>
  <c r="AG297" i="76"/>
  <c r="AO297" i="76"/>
  <c r="AW297" i="76"/>
  <c r="BE297" i="76"/>
  <c r="AF298" i="76"/>
  <c r="AN298" i="76"/>
  <c r="AV298" i="76"/>
  <c r="BD298" i="76"/>
  <c r="AE299" i="76"/>
  <c r="AM299" i="76"/>
  <c r="AU299" i="76"/>
  <c r="BC299" i="76"/>
  <c r="AD300" i="76"/>
  <c r="AL300" i="76"/>
  <c r="AT300" i="76"/>
  <c r="BB300" i="76"/>
  <c r="AC301" i="76"/>
  <c r="AK301" i="76"/>
  <c r="AS301" i="76"/>
  <c r="BA301" i="76"/>
  <c r="BI301" i="76"/>
  <c r="AJ302" i="76"/>
  <c r="AR302" i="76"/>
  <c r="AZ302" i="76"/>
  <c r="AQ284" i="76"/>
  <c r="BC284" i="76"/>
  <c r="AD285" i="76"/>
  <c r="AL285" i="76"/>
  <c r="AT285" i="76"/>
  <c r="BB285" i="76"/>
  <c r="AC286" i="76"/>
  <c r="AK286" i="76"/>
  <c r="AS286" i="76"/>
  <c r="BA286" i="76"/>
  <c r="BI286" i="76"/>
  <c r="AJ287" i="76"/>
  <c r="AR287" i="76"/>
  <c r="AZ287" i="76"/>
  <c r="BH287" i="76"/>
  <c r="AI288" i="76"/>
  <c r="AQ288" i="76"/>
  <c r="AY288" i="76"/>
  <c r="BG288" i="76"/>
  <c r="AH289" i="76"/>
  <c r="AP289" i="76"/>
  <c r="AX289" i="76"/>
  <c r="BF289" i="76"/>
  <c r="AG290" i="76"/>
  <c r="AO290" i="76"/>
  <c r="AW290" i="76"/>
  <c r="BE290" i="76"/>
  <c r="AF291" i="76"/>
  <c r="AN291" i="76"/>
  <c r="AV291" i="76"/>
  <c r="BD291" i="76"/>
  <c r="AE292" i="76"/>
  <c r="AM292" i="76"/>
  <c r="AU292" i="76"/>
  <c r="BC292" i="76"/>
  <c r="AD293" i="76"/>
  <c r="AL293" i="76"/>
  <c r="AT293" i="76"/>
  <c r="BB293" i="76"/>
  <c r="AC294" i="76"/>
  <c r="AK294" i="76"/>
  <c r="AS294" i="76"/>
  <c r="BA294" i="76"/>
  <c r="BI294" i="76"/>
  <c r="AJ295" i="76"/>
  <c r="AR295" i="76"/>
  <c r="AZ295" i="76"/>
  <c r="BH295" i="76"/>
  <c r="AI296" i="76"/>
  <c r="AQ296" i="76"/>
  <c r="AY296" i="76"/>
  <c r="BG296" i="76"/>
  <c r="AH297" i="76"/>
  <c r="AP297" i="76"/>
  <c r="AX297" i="76"/>
  <c r="BF297" i="76"/>
  <c r="AG298" i="76"/>
  <c r="AO298" i="76"/>
  <c r="AW298" i="76"/>
  <c r="BE298" i="76"/>
  <c r="AF299" i="76"/>
  <c r="AN299" i="76"/>
  <c r="AV299" i="76"/>
  <c r="BD299" i="76"/>
  <c r="AE300" i="76"/>
  <c r="AM300" i="76"/>
  <c r="AU300" i="76"/>
  <c r="BC300" i="76"/>
  <c r="AD301" i="76"/>
  <c r="AL301" i="76"/>
  <c r="AT301" i="76"/>
  <c r="BB301" i="76"/>
  <c r="AC302" i="76"/>
  <c r="AK302" i="76"/>
  <c r="AS302" i="76"/>
  <c r="AR284" i="76"/>
  <c r="BD284" i="76"/>
  <c r="AE285" i="76"/>
  <c r="AM285" i="76"/>
  <c r="AU285" i="76"/>
  <c r="BC285" i="76"/>
  <c r="AD286" i="76"/>
  <c r="AL286" i="76"/>
  <c r="AT286" i="76"/>
  <c r="BB286" i="76"/>
  <c r="AC287" i="76"/>
  <c r="AK287" i="76"/>
  <c r="AS287" i="76"/>
  <c r="BA287" i="76"/>
  <c r="BI287" i="76"/>
  <c r="AJ288" i="76"/>
  <c r="AR288" i="76"/>
  <c r="AZ288" i="76"/>
  <c r="BH288" i="76"/>
  <c r="AI289" i="76"/>
  <c r="AQ289" i="76"/>
  <c r="AY289" i="76"/>
  <c r="BG289" i="76"/>
  <c r="AH290" i="76"/>
  <c r="AP290" i="76"/>
  <c r="AX290" i="76"/>
  <c r="BF290" i="76"/>
  <c r="AG291" i="76"/>
  <c r="AO291" i="76"/>
  <c r="AW291" i="76"/>
  <c r="BE291" i="76"/>
  <c r="AF292" i="76"/>
  <c r="AN292" i="76"/>
  <c r="AV292" i="76"/>
  <c r="BD292" i="76"/>
  <c r="AE293" i="76"/>
  <c r="AM293" i="76"/>
  <c r="AU293" i="76"/>
  <c r="BC293" i="76"/>
  <c r="AD294" i="76"/>
  <c r="AL294" i="76"/>
  <c r="AT294" i="76"/>
  <c r="BB294" i="76"/>
  <c r="AC295" i="76"/>
  <c r="AK295" i="76"/>
  <c r="AS295" i="76"/>
  <c r="BA295" i="76"/>
  <c r="BI295" i="76"/>
  <c r="AJ296" i="76"/>
  <c r="AR296" i="76"/>
  <c r="AZ296" i="76"/>
  <c r="BH296" i="76"/>
  <c r="AI297" i="76"/>
  <c r="AQ297" i="76"/>
  <c r="AY297" i="76"/>
  <c r="BG297" i="76"/>
  <c r="AH298" i="76"/>
  <c r="AP298" i="76"/>
  <c r="AX298" i="76"/>
  <c r="BF298" i="76"/>
  <c r="AG299" i="76"/>
  <c r="AO299" i="76"/>
  <c r="AW299" i="76"/>
  <c r="BE299" i="76"/>
  <c r="AF300" i="76"/>
  <c r="AN300" i="76"/>
  <c r="AV300" i="76"/>
  <c r="BD300" i="76"/>
  <c r="AE301" i="76"/>
  <c r="AM301" i="76"/>
  <c r="AU301" i="76"/>
  <c r="BC301" i="76"/>
  <c r="AD302" i="76"/>
  <c r="AL302" i="76"/>
  <c r="AT302" i="76"/>
  <c r="AU284" i="76"/>
  <c r="BE284" i="76"/>
  <c r="AF285" i="76"/>
  <c r="AN285" i="76"/>
  <c r="AV285" i="76"/>
  <c r="BD285" i="76"/>
  <c r="AE286" i="76"/>
  <c r="AM286" i="76"/>
  <c r="AU286" i="76"/>
  <c r="BC286" i="76"/>
  <c r="AD287" i="76"/>
  <c r="AL287" i="76"/>
  <c r="AT287" i="76"/>
  <c r="BB287" i="76"/>
  <c r="AC288" i="76"/>
  <c r="AK288" i="76"/>
  <c r="AS288" i="76"/>
  <c r="BA288" i="76"/>
  <c r="BI288" i="76"/>
  <c r="AJ289" i="76"/>
  <c r="AR289" i="76"/>
  <c r="AZ289" i="76"/>
  <c r="BH289" i="76"/>
  <c r="AI290" i="76"/>
  <c r="AQ290" i="76"/>
  <c r="AY290" i="76"/>
  <c r="BG290" i="76"/>
  <c r="AH291" i="76"/>
  <c r="AP291" i="76"/>
  <c r="AX291" i="76"/>
  <c r="BF291" i="76"/>
  <c r="AG292" i="76"/>
  <c r="AO292" i="76"/>
  <c r="AW292" i="76"/>
  <c r="BE292" i="76"/>
  <c r="AF293" i="76"/>
  <c r="AN293" i="76"/>
  <c r="AV293" i="76"/>
  <c r="BD293" i="76"/>
  <c r="AE294" i="76"/>
  <c r="AM294" i="76"/>
  <c r="AU294" i="76"/>
  <c r="BC294" i="76"/>
  <c r="AD295" i="76"/>
  <c r="AL295" i="76"/>
  <c r="AT295" i="76"/>
  <c r="BB295" i="76"/>
  <c r="AC296" i="76"/>
  <c r="AK296" i="76"/>
  <c r="AS296" i="76"/>
  <c r="BA296" i="76"/>
  <c r="BI296" i="76"/>
  <c r="AJ297" i="76"/>
  <c r="AR297" i="76"/>
  <c r="AZ297" i="76"/>
  <c r="BH297" i="76"/>
  <c r="AI298" i="76"/>
  <c r="AQ298" i="76"/>
  <c r="AY298" i="76"/>
  <c r="BG298" i="76"/>
  <c r="AH299" i="76"/>
  <c r="AP299" i="76"/>
  <c r="AX299" i="76"/>
  <c r="BF299" i="76"/>
  <c r="AG300" i="76"/>
  <c r="AO300" i="76"/>
  <c r="AW300" i="76"/>
  <c r="BE300" i="76"/>
  <c r="AF301" i="76"/>
  <c r="AN301" i="76"/>
  <c r="AV301" i="76"/>
  <c r="BD301" i="76"/>
  <c r="AE302" i="76"/>
  <c r="AM302" i="76"/>
  <c r="AU302" i="76"/>
  <c r="AV284" i="76"/>
  <c r="BF284" i="76"/>
  <c r="AG285" i="76"/>
  <c r="AO285" i="76"/>
  <c r="AW285" i="76"/>
  <c r="BE285" i="76"/>
  <c r="AF286" i="76"/>
  <c r="AN286" i="76"/>
  <c r="AV286" i="76"/>
  <c r="BD286" i="76"/>
  <c r="AE287" i="76"/>
  <c r="AM287" i="76"/>
  <c r="AU287" i="76"/>
  <c r="BC287" i="76"/>
  <c r="AD288" i="76"/>
  <c r="AL288" i="76"/>
  <c r="AT288" i="76"/>
  <c r="BB288" i="76"/>
  <c r="AC289" i="76"/>
  <c r="AK289" i="76"/>
  <c r="AS289" i="76"/>
  <c r="BA289" i="76"/>
  <c r="BI289" i="76"/>
  <c r="AJ290" i="76"/>
  <c r="AR290" i="76"/>
  <c r="AZ290" i="76"/>
  <c r="BH290" i="76"/>
  <c r="AI291" i="76"/>
  <c r="AQ291" i="76"/>
  <c r="AY291" i="76"/>
  <c r="BG291" i="76"/>
  <c r="AH292" i="76"/>
  <c r="AP292" i="76"/>
  <c r="AX292" i="76"/>
  <c r="BF292" i="76"/>
  <c r="AG293" i="76"/>
  <c r="AO293" i="76"/>
  <c r="AW293" i="76"/>
  <c r="BE293" i="76"/>
  <c r="AF294" i="76"/>
  <c r="AN294" i="76"/>
  <c r="AV294" i="76"/>
  <c r="BD294" i="76"/>
  <c r="AE295" i="76"/>
  <c r="AM295" i="76"/>
  <c r="AU295" i="76"/>
  <c r="BC295" i="76"/>
  <c r="AD296" i="76"/>
  <c r="AL296" i="76"/>
  <c r="AT296" i="76"/>
  <c r="BB296" i="76"/>
  <c r="AC297" i="76"/>
  <c r="AK297" i="76"/>
  <c r="AS297" i="76"/>
  <c r="BA297" i="76"/>
  <c r="BI297" i="76"/>
  <c r="AJ298" i="76"/>
  <c r="AR298" i="76"/>
  <c r="AZ298" i="76"/>
  <c r="BH298" i="76"/>
  <c r="AI299" i="76"/>
  <c r="AQ299" i="76"/>
  <c r="AY299" i="76"/>
  <c r="BG299" i="76"/>
  <c r="AH300" i="76"/>
  <c r="AP300" i="76"/>
  <c r="AX300" i="76"/>
  <c r="BF300" i="76"/>
  <c r="AG301" i="76"/>
  <c r="AO301" i="76"/>
  <c r="AW301" i="76"/>
  <c r="BE301" i="76"/>
  <c r="AF302" i="76"/>
  <c r="AN302" i="76"/>
  <c r="AV302" i="76"/>
  <c r="BD302" i="76"/>
  <c r="AW284" i="76"/>
  <c r="BG284" i="76"/>
  <c r="AH285" i="76"/>
  <c r="AP285" i="76"/>
  <c r="AX285" i="76"/>
  <c r="BF285" i="76"/>
  <c r="AG286" i="76"/>
  <c r="AO286" i="76"/>
  <c r="AW286" i="76"/>
  <c r="BE286" i="76"/>
  <c r="AF287" i="76"/>
  <c r="AN287" i="76"/>
  <c r="AV287" i="76"/>
  <c r="BD287" i="76"/>
  <c r="AE288" i="76"/>
  <c r="AM288" i="76"/>
  <c r="AU288" i="76"/>
  <c r="BC288" i="76"/>
  <c r="AD289" i="76"/>
  <c r="AL289" i="76"/>
  <c r="AT289" i="76"/>
  <c r="BB289" i="76"/>
  <c r="AC290" i="76"/>
  <c r="AK290" i="76"/>
  <c r="AS290" i="76"/>
  <c r="BA290" i="76"/>
  <c r="BI290" i="76"/>
  <c r="AJ291" i="76"/>
  <c r="AR291" i="76"/>
  <c r="AZ291" i="76"/>
  <c r="BH291" i="76"/>
  <c r="AI292" i="76"/>
  <c r="AQ292" i="76"/>
  <c r="AY292" i="76"/>
  <c r="BG292" i="76"/>
  <c r="AH293" i="76"/>
  <c r="AP293" i="76"/>
  <c r="AX293" i="76"/>
  <c r="BF293" i="76"/>
  <c r="AG294" i="76"/>
  <c r="AO294" i="76"/>
  <c r="AW294" i="76"/>
  <c r="BE294" i="76"/>
  <c r="AF295" i="76"/>
  <c r="AN295" i="76"/>
  <c r="AV295" i="76"/>
  <c r="BD295" i="76"/>
  <c r="AE296" i="76"/>
  <c r="AM296" i="76"/>
  <c r="AU296" i="76"/>
  <c r="BC296" i="76"/>
  <c r="AD297" i="76"/>
  <c r="AL297" i="76"/>
  <c r="AT297" i="76"/>
  <c r="BB297" i="76"/>
  <c r="AC298" i="76"/>
  <c r="AK298" i="76"/>
  <c r="AS298" i="76"/>
  <c r="BA298" i="76"/>
  <c r="BI298" i="76"/>
  <c r="AJ299" i="76"/>
  <c r="AR299" i="76"/>
  <c r="AZ299" i="76"/>
  <c r="BH299" i="76"/>
  <c r="AI300" i="76"/>
  <c r="AQ300" i="76"/>
  <c r="AY300" i="76"/>
  <c r="BG300" i="76"/>
  <c r="AH301" i="76"/>
  <c r="AP301" i="76"/>
  <c r="AX301" i="76"/>
  <c r="BF301" i="76"/>
  <c r="AG302" i="76"/>
  <c r="AO302" i="76"/>
  <c r="AW302" i="76"/>
  <c r="AP286" i="76"/>
  <c r="AN288" i="76"/>
  <c r="AL290" i="76"/>
  <c r="AJ292" i="76"/>
  <c r="AH294" i="76"/>
  <c r="AF296" i="76"/>
  <c r="AD298" i="76"/>
  <c r="BI299" i="76"/>
  <c r="BG301" i="76"/>
  <c r="BE302" i="76"/>
  <c r="AF303" i="76"/>
  <c r="AN303" i="76"/>
  <c r="AV303" i="76"/>
  <c r="BD303" i="76"/>
  <c r="AE304" i="76"/>
  <c r="AM304" i="76"/>
  <c r="AU304" i="76"/>
  <c r="BC304" i="76"/>
  <c r="AD305" i="76"/>
  <c r="AL305" i="76"/>
  <c r="AT305" i="76"/>
  <c r="AC306" i="76"/>
  <c r="AK306" i="76"/>
  <c r="AS306" i="76"/>
  <c r="BI306" i="76"/>
  <c r="AJ307" i="76"/>
  <c r="AR307" i="76"/>
  <c r="BH307" i="76"/>
  <c r="AI308" i="76"/>
  <c r="AQ308" i="76"/>
  <c r="BG308" i="76"/>
  <c r="AH309" i="76"/>
  <c r="AP309" i="76"/>
  <c r="AX309" i="76"/>
  <c r="BF309" i="76"/>
  <c r="AG310" i="76"/>
  <c r="AO310" i="76"/>
  <c r="AW310" i="76"/>
  <c r="BE310" i="76"/>
  <c r="AF311" i="76"/>
  <c r="AN311" i="76"/>
  <c r="AV311" i="76"/>
  <c r="BD311" i="76"/>
  <c r="AE312" i="76"/>
  <c r="AM312" i="76"/>
  <c r="AU312" i="76"/>
  <c r="BC312" i="76"/>
  <c r="AD313" i="76"/>
  <c r="AL313" i="76"/>
  <c r="AT313" i="76"/>
  <c r="BB313" i="76"/>
  <c r="AC314" i="76"/>
  <c r="AK314" i="76"/>
  <c r="AS314" i="76"/>
  <c r="BA314" i="76"/>
  <c r="BI314" i="76"/>
  <c r="AJ315" i="76"/>
  <c r="AR315" i="76"/>
  <c r="AZ315" i="76"/>
  <c r="BH315" i="76"/>
  <c r="AJ283" i="76"/>
  <c r="AR283" i="76"/>
  <c r="AZ283" i="76"/>
  <c r="BH283" i="76"/>
  <c r="AX284" i="76"/>
  <c r="AX286" i="76"/>
  <c r="AV288" i="76"/>
  <c r="AT290" i="76"/>
  <c r="AR292" i="76"/>
  <c r="AP294" i="76"/>
  <c r="AN296" i="76"/>
  <c r="AL298" i="76"/>
  <c r="AJ300" i="76"/>
  <c r="AH302" i="76"/>
  <c r="BF302" i="76"/>
  <c r="AG303" i="76"/>
  <c r="AO303" i="76"/>
  <c r="BE303" i="76"/>
  <c r="AF304" i="76"/>
  <c r="AN304" i="76"/>
  <c r="AV304" i="76"/>
  <c r="BD304" i="76"/>
  <c r="AE305" i="76"/>
  <c r="AM305" i="76"/>
  <c r="AU305" i="76"/>
  <c r="BC305" i="76"/>
  <c r="AD306" i="76"/>
  <c r="AL306" i="76"/>
  <c r="AT306" i="76"/>
  <c r="AC307" i="76"/>
  <c r="AK307" i="76"/>
  <c r="AS307" i="76"/>
  <c r="BI307" i="76"/>
  <c r="AJ308" i="76"/>
  <c r="AR308" i="76"/>
  <c r="BH308" i="76"/>
  <c r="AI309" i="76"/>
  <c r="AQ309" i="76"/>
  <c r="AY309" i="76"/>
  <c r="BG309" i="76"/>
  <c r="AH310" i="76"/>
  <c r="AP310" i="76"/>
  <c r="AX310" i="76"/>
  <c r="BF310" i="76"/>
  <c r="AG311" i="76"/>
  <c r="AO311" i="76"/>
  <c r="AW311" i="76"/>
  <c r="BE311" i="76"/>
  <c r="AF312" i="76"/>
  <c r="AN312" i="76"/>
  <c r="AV312" i="76"/>
  <c r="BD312" i="76"/>
  <c r="AE313" i="76"/>
  <c r="AM313" i="76"/>
  <c r="AU313" i="76"/>
  <c r="BC313" i="76"/>
  <c r="AD314" i="76"/>
  <c r="AL314" i="76"/>
  <c r="AT314" i="76"/>
  <c r="BB314" i="76"/>
  <c r="AC315" i="76"/>
  <c r="AK315" i="76"/>
  <c r="AS315" i="76"/>
  <c r="BA315" i="76"/>
  <c r="BI315" i="76"/>
  <c r="AK283" i="76"/>
  <c r="AS283" i="76"/>
  <c r="BA283" i="76"/>
  <c r="BI283" i="76"/>
  <c r="BH284" i="76"/>
  <c r="BF286" i="76"/>
  <c r="BD288" i="76"/>
  <c r="BB290" i="76"/>
  <c r="AZ292" i="76"/>
  <c r="AX294" i="76"/>
  <c r="AV296" i="76"/>
  <c r="AT298" i="76"/>
  <c r="AR300" i="76"/>
  <c r="AP302" i="76"/>
  <c r="BG302" i="76"/>
  <c r="AH303" i="76"/>
  <c r="AP303" i="76"/>
  <c r="BF303" i="76"/>
  <c r="AG304" i="76"/>
  <c r="AO304" i="76"/>
  <c r="BE304" i="76"/>
  <c r="AF305" i="76"/>
  <c r="AN305" i="76"/>
  <c r="AV305" i="76"/>
  <c r="BD305" i="76"/>
  <c r="AE306" i="76"/>
  <c r="AM306" i="76"/>
  <c r="AU306" i="76"/>
  <c r="BC306" i="76"/>
  <c r="AD307" i="76"/>
  <c r="AL307" i="76"/>
  <c r="AT307" i="76"/>
  <c r="AC308" i="76"/>
  <c r="AK308" i="76"/>
  <c r="AS308" i="76"/>
  <c r="BI308" i="76"/>
  <c r="AJ309" i="76"/>
  <c r="AR309" i="76"/>
  <c r="AZ309" i="76"/>
  <c r="BH309" i="76"/>
  <c r="AI310" i="76"/>
  <c r="AQ310" i="76"/>
  <c r="AY310" i="76"/>
  <c r="BG310" i="76"/>
  <c r="AH311" i="76"/>
  <c r="AP311" i="76"/>
  <c r="AX311" i="76"/>
  <c r="BF311" i="76"/>
  <c r="AG312" i="76"/>
  <c r="AO312" i="76"/>
  <c r="AW312" i="76"/>
  <c r="BE312" i="76"/>
  <c r="AF313" i="76"/>
  <c r="AN313" i="76"/>
  <c r="AV313" i="76"/>
  <c r="BD313" i="76"/>
  <c r="AE314" i="76"/>
  <c r="AM314" i="76"/>
  <c r="AU314" i="76"/>
  <c r="BC314" i="76"/>
  <c r="AD315" i="76"/>
  <c r="AL315" i="76"/>
  <c r="AT315" i="76"/>
  <c r="BB315" i="76"/>
  <c r="AD283" i="76"/>
  <c r="AL283" i="76"/>
  <c r="AT283" i="76"/>
  <c r="BB283" i="76"/>
  <c r="AC283" i="76"/>
  <c r="AI285" i="76"/>
  <c r="AG287" i="76"/>
  <c r="AE289" i="76"/>
  <c r="AC291" i="76"/>
  <c r="BH292" i="76"/>
  <c r="BF294" i="76"/>
  <c r="BD296" i="76"/>
  <c r="BB298" i="76"/>
  <c r="AZ300" i="76"/>
  <c r="AX302" i="76"/>
  <c r="BH302" i="76"/>
  <c r="AI303" i="76"/>
  <c r="AQ303" i="76"/>
  <c r="BG303" i="76"/>
  <c r="AH304" i="76"/>
  <c r="AP304" i="76"/>
  <c r="BF304" i="76"/>
  <c r="AG305" i="76"/>
  <c r="AO305" i="76"/>
  <c r="BE305" i="76"/>
  <c r="AF306" i="76"/>
  <c r="AN306" i="76"/>
  <c r="AV306" i="76"/>
  <c r="BD306" i="76"/>
  <c r="AE307" i="76"/>
  <c r="AM307" i="76"/>
  <c r="AU307" i="76"/>
  <c r="BC307" i="76"/>
  <c r="AD308" i="76"/>
  <c r="AL308" i="76"/>
  <c r="AT308" i="76"/>
  <c r="AC309" i="76"/>
  <c r="AK309" i="76"/>
  <c r="AS309" i="76"/>
  <c r="BA309" i="76"/>
  <c r="BI309" i="76"/>
  <c r="AJ310" i="76"/>
  <c r="AR310" i="76"/>
  <c r="AZ310" i="76"/>
  <c r="BH310" i="76"/>
  <c r="AI311" i="76"/>
  <c r="AQ311" i="76"/>
  <c r="AY311" i="76"/>
  <c r="BG311" i="76"/>
  <c r="AH312" i="76"/>
  <c r="AP312" i="76"/>
  <c r="AX312" i="76"/>
  <c r="BF312" i="76"/>
  <c r="AG313" i="76"/>
  <c r="AO313" i="76"/>
  <c r="AW313" i="76"/>
  <c r="BE313" i="76"/>
  <c r="AF314" i="76"/>
  <c r="AN314" i="76"/>
  <c r="AV314" i="76"/>
  <c r="BD314" i="76"/>
  <c r="AE315" i="76"/>
  <c r="AM315" i="76"/>
  <c r="AU315" i="76"/>
  <c r="BC315" i="76"/>
  <c r="AE283" i="76"/>
  <c r="AM283" i="76"/>
  <c r="AU283" i="76"/>
  <c r="BC283" i="76"/>
  <c r="AQ285" i="76"/>
  <c r="AO287" i="76"/>
  <c r="AM289" i="76"/>
  <c r="AK291" i="76"/>
  <c r="AI293" i="76"/>
  <c r="AG295" i="76"/>
  <c r="AE297" i="76"/>
  <c r="AC299" i="76"/>
  <c r="BH300" i="76"/>
  <c r="AY302" i="76"/>
  <c r="BI302" i="76"/>
  <c r="AJ303" i="76"/>
  <c r="AR303" i="76"/>
  <c r="BH303" i="76"/>
  <c r="AI304" i="76"/>
  <c r="AQ304" i="76"/>
  <c r="BG304" i="76"/>
  <c r="AH305" i="76"/>
  <c r="AP305" i="76"/>
  <c r="BF305" i="76"/>
  <c r="AG306" i="76"/>
  <c r="AO306" i="76"/>
  <c r="BE306" i="76"/>
  <c r="AF307" i="76"/>
  <c r="AN307" i="76"/>
  <c r="AV307" i="76"/>
  <c r="BD307" i="76"/>
  <c r="AE308" i="76"/>
  <c r="AM308" i="76"/>
  <c r="AU308" i="76"/>
  <c r="BC308" i="76"/>
  <c r="AD309" i="76"/>
  <c r="AL309" i="76"/>
  <c r="AT309" i="76"/>
  <c r="BB309" i="76"/>
  <c r="AC310" i="76"/>
  <c r="AK310" i="76"/>
  <c r="AS310" i="76"/>
  <c r="BA310" i="76"/>
  <c r="BI310" i="76"/>
  <c r="AJ311" i="76"/>
  <c r="AR311" i="76"/>
  <c r="AZ311" i="76"/>
  <c r="BH311" i="76"/>
  <c r="AI312" i="76"/>
  <c r="AQ312" i="76"/>
  <c r="AY312" i="76"/>
  <c r="BG312" i="76"/>
  <c r="AH313" i="76"/>
  <c r="AP313" i="76"/>
  <c r="AX313" i="76"/>
  <c r="BF313" i="76"/>
  <c r="AG314" i="76"/>
  <c r="AO314" i="76"/>
  <c r="AW314" i="76"/>
  <c r="BE314" i="76"/>
  <c r="AF315" i="76"/>
  <c r="AN315" i="76"/>
  <c r="AV315" i="76"/>
  <c r="BD315" i="76"/>
  <c r="AF283" i="76"/>
  <c r="AN283" i="76"/>
  <c r="AV283" i="76"/>
  <c r="BD283" i="76"/>
  <c r="AY285" i="76"/>
  <c r="AW287" i="76"/>
  <c r="AU289" i="76"/>
  <c r="AS291" i="76"/>
  <c r="AQ293" i="76"/>
  <c r="AO295" i="76"/>
  <c r="AM297" i="76"/>
  <c r="AK299" i="76"/>
  <c r="AI301" i="76"/>
  <c r="BA302" i="76"/>
  <c r="AC303" i="76"/>
  <c r="AK303" i="76"/>
  <c r="AS303" i="76"/>
  <c r="BI303" i="76"/>
  <c r="AJ304" i="76"/>
  <c r="AR304" i="76"/>
  <c r="BH304" i="76"/>
  <c r="AI305" i="76"/>
  <c r="AQ305" i="76"/>
  <c r="BG305" i="76"/>
  <c r="AH306" i="76"/>
  <c r="AP306" i="76"/>
  <c r="BF306" i="76"/>
  <c r="AG307" i="76"/>
  <c r="AO307" i="76"/>
  <c r="BE307" i="76"/>
  <c r="AF308" i="76"/>
  <c r="AN308" i="76"/>
  <c r="AV308" i="76"/>
  <c r="BD308" i="76"/>
  <c r="AE309" i="76"/>
  <c r="AM309" i="76"/>
  <c r="AU309" i="76"/>
  <c r="BC309" i="76"/>
  <c r="AD310" i="76"/>
  <c r="AL310" i="76"/>
  <c r="AT310" i="76"/>
  <c r="BB310" i="76"/>
  <c r="AC311" i="76"/>
  <c r="AK311" i="76"/>
  <c r="AS311" i="76"/>
  <c r="BA311" i="76"/>
  <c r="BI311" i="76"/>
  <c r="AJ312" i="76"/>
  <c r="AR312" i="76"/>
  <c r="AZ312" i="76"/>
  <c r="BH312" i="76"/>
  <c r="AI313" i="76"/>
  <c r="AQ313" i="76"/>
  <c r="AY313" i="76"/>
  <c r="BG313" i="76"/>
  <c r="AH314" i="76"/>
  <c r="AP314" i="76"/>
  <c r="AX314" i="76"/>
  <c r="BF314" i="76"/>
  <c r="AG315" i="76"/>
  <c r="AO315" i="76"/>
  <c r="AW315" i="76"/>
  <c r="BE315" i="76"/>
  <c r="AG283" i="76"/>
  <c r="AO283" i="76"/>
  <c r="AW283" i="76"/>
  <c r="BE283" i="76"/>
  <c r="BG285" i="76"/>
  <c r="BE287" i="76"/>
  <c r="BC289" i="76"/>
  <c r="BA291" i="76"/>
  <c r="AY293" i="76"/>
  <c r="AW295" i="76"/>
  <c r="AU297" i="76"/>
  <c r="AS299" i="76"/>
  <c r="AQ301" i="76"/>
  <c r="BB302" i="76"/>
  <c r="AD303" i="76"/>
  <c r="AL303" i="76"/>
  <c r="AT303" i="76"/>
  <c r="AC304" i="76"/>
  <c r="AK304" i="76"/>
  <c r="AS304" i="76"/>
  <c r="BI304" i="76"/>
  <c r="AJ305" i="76"/>
  <c r="AR305" i="76"/>
  <c r="BH305" i="76"/>
  <c r="AI306" i="76"/>
  <c r="AQ306" i="76"/>
  <c r="BG306" i="76"/>
  <c r="AH307" i="76"/>
  <c r="AP307" i="76"/>
  <c r="BF307" i="76"/>
  <c r="AG308" i="76"/>
  <c r="AO308" i="76"/>
  <c r="BE308" i="76"/>
  <c r="AF309" i="76"/>
  <c r="AN309" i="76"/>
  <c r="AV309" i="76"/>
  <c r="BD309" i="76"/>
  <c r="AE310" i="76"/>
  <c r="AM310" i="76"/>
  <c r="AU310" i="76"/>
  <c r="BC310" i="76"/>
  <c r="AD311" i="76"/>
  <c r="AL311" i="76"/>
  <c r="AT311" i="76"/>
  <c r="BB311" i="76"/>
  <c r="AC312" i="76"/>
  <c r="AK312" i="76"/>
  <c r="AS312" i="76"/>
  <c r="BA312" i="76"/>
  <c r="BI312" i="76"/>
  <c r="AJ313" i="76"/>
  <c r="AR313" i="76"/>
  <c r="AZ313" i="76"/>
  <c r="BH313" i="76"/>
  <c r="AI314" i="76"/>
  <c r="AQ314" i="76"/>
  <c r="AY314" i="76"/>
  <c r="BG314" i="76"/>
  <c r="AH315" i="76"/>
  <c r="AP315" i="76"/>
  <c r="AX315" i="76"/>
  <c r="BF315" i="76"/>
  <c r="AH283" i="76"/>
  <c r="AP283" i="76"/>
  <c r="AX283" i="76"/>
  <c r="BF283" i="76"/>
  <c r="AH286" i="76"/>
  <c r="AY301" i="76"/>
  <c r="AT304" i="76"/>
  <c r="AR306" i="76"/>
  <c r="AP308" i="76"/>
  <c r="AN310" i="76"/>
  <c r="AL312" i="76"/>
  <c r="AJ314" i="76"/>
  <c r="AI283" i="76"/>
  <c r="AF288" i="76"/>
  <c r="BC302" i="76"/>
  <c r="AV310" i="76"/>
  <c r="AT312" i="76"/>
  <c r="AR314" i="76"/>
  <c r="AQ283" i="76"/>
  <c r="AD290" i="76"/>
  <c r="AE303" i="76"/>
  <c r="AC305" i="76"/>
  <c r="BH306" i="76"/>
  <c r="BF308" i="76"/>
  <c r="BD310" i="76"/>
  <c r="BB312" i="76"/>
  <c r="AZ314" i="76"/>
  <c r="AY283" i="76"/>
  <c r="BI291" i="76"/>
  <c r="AM303" i="76"/>
  <c r="AK305" i="76"/>
  <c r="AI307" i="76"/>
  <c r="AG309" i="76"/>
  <c r="AE311" i="76"/>
  <c r="AC313" i="76"/>
  <c r="BH314" i="76"/>
  <c r="BG283" i="76"/>
  <c r="BG293" i="76"/>
  <c r="AU303" i="76"/>
  <c r="AS305" i="76"/>
  <c r="AQ307" i="76"/>
  <c r="AO309" i="76"/>
  <c r="AM311" i="76"/>
  <c r="AK313" i="76"/>
  <c r="AI315" i="76"/>
  <c r="BE295" i="76"/>
  <c r="BC303" i="76"/>
  <c r="AW309" i="76"/>
  <c r="AU311" i="76"/>
  <c r="AS313" i="76"/>
  <c r="AQ315" i="76"/>
  <c r="BC297" i="76"/>
  <c r="AD304" i="76"/>
  <c r="BI305" i="76"/>
  <c r="BG307" i="76"/>
  <c r="BE309" i="76"/>
  <c r="BC311" i="76"/>
  <c r="BA313" i="76"/>
  <c r="AY315" i="76"/>
  <c r="AL304" i="76"/>
  <c r="AJ306" i="76"/>
  <c r="AH308" i="76"/>
  <c r="AF310" i="76"/>
  <c r="AD312" i="76"/>
  <c r="BI313" i="76"/>
  <c r="BG315" i="76"/>
  <c r="BA299" i="76"/>
  <c r="AP264" i="76"/>
  <c r="AC271" i="76"/>
  <c r="BH272" i="76"/>
  <c r="BF274" i="76"/>
  <c r="BD276" i="76"/>
  <c r="BB278" i="76"/>
  <c r="AZ280" i="76"/>
  <c r="AX282" i="76"/>
  <c r="BH254" i="76"/>
  <c r="AZ269" i="76"/>
  <c r="BB271" i="76"/>
  <c r="AZ273" i="76"/>
  <c r="AX275" i="76"/>
  <c r="AV277" i="76"/>
  <c r="AT279" i="76"/>
  <c r="AR281" i="76"/>
  <c r="AQ250" i="76"/>
  <c r="AE259" i="76"/>
  <c r="AL270" i="76"/>
  <c r="AL272" i="76"/>
  <c r="AJ274" i="76"/>
  <c r="AH276" i="76"/>
  <c r="AF278" i="76"/>
  <c r="AD280" i="76"/>
  <c r="BI281" i="76"/>
  <c r="BH250" i="76"/>
  <c r="AG265" i="76"/>
  <c r="AF271" i="76"/>
  <c r="AD273" i="76"/>
  <c r="BI274" i="76"/>
  <c r="BG276" i="76"/>
  <c r="BE278" i="76"/>
  <c r="AD281" i="76"/>
  <c r="BI282" i="76"/>
  <c r="AW257" i="76"/>
  <c r="AE270" i="76"/>
  <c r="AF272" i="76"/>
  <c r="AD274" i="76"/>
  <c r="BI275" i="76"/>
  <c r="BG277" i="76"/>
  <c r="BE279" i="76"/>
  <c r="BC281" i="76"/>
  <c r="BB250" i="76"/>
  <c r="AC268" i="76"/>
  <c r="AE266" i="76"/>
  <c r="AG264" i="76"/>
  <c r="AI262" i="76"/>
  <c r="AK260" i="76"/>
  <c r="AM258" i="76"/>
  <c r="AO256" i="76"/>
  <c r="AQ254" i="76"/>
  <c r="AS252" i="76"/>
  <c r="AP270" i="76"/>
  <c r="AR268" i="76"/>
  <c r="AT266" i="76"/>
  <c r="AV264" i="76"/>
  <c r="AX262" i="76"/>
  <c r="AZ260" i="76"/>
  <c r="BB258" i="76"/>
  <c r="BD256" i="76"/>
  <c r="BF254" i="76"/>
  <c r="BH252" i="76"/>
  <c r="AH269" i="76"/>
  <c r="BI266" i="76"/>
  <c r="BC264" i="76"/>
  <c r="AW262" i="76"/>
  <c r="AQ260" i="76"/>
  <c r="AT257" i="76"/>
  <c r="AF255" i="76"/>
  <c r="AY252" i="76"/>
  <c r="AH268" i="76"/>
  <c r="BA265" i="76"/>
  <c r="AM263" i="76"/>
  <c r="AP260" i="76"/>
  <c r="BI257" i="76"/>
  <c r="AU255" i="76"/>
  <c r="AX252" i="76"/>
  <c r="BE268" i="76"/>
  <c r="AQ266" i="76"/>
  <c r="AT263" i="76"/>
  <c r="AF261" i="76"/>
  <c r="AY258" i="76"/>
  <c r="BB255" i="76"/>
  <c r="AW252" i="76"/>
  <c r="AO267" i="76"/>
  <c r="AS263" i="76"/>
  <c r="AW259" i="76"/>
  <c r="BA255" i="76"/>
  <c r="BE251" i="76"/>
  <c r="AW266" i="76"/>
  <c r="BA262" i="76"/>
  <c r="BE258" i="76"/>
  <c r="BI254" i="76"/>
  <c r="AF251" i="76"/>
  <c r="AP271" i="76"/>
  <c r="AL275" i="76"/>
  <c r="AH279" i="76"/>
  <c r="AE250" i="76"/>
  <c r="AQ270" i="76"/>
  <c r="AN274" i="76"/>
  <c r="AJ278" i="76"/>
  <c r="AF282" i="76"/>
  <c r="AK349" i="76"/>
  <c r="AY365" i="76"/>
  <c r="AP376" i="76"/>
  <c r="AV378" i="76"/>
  <c r="BB380" i="76"/>
  <c r="AZ381" i="76"/>
  <c r="BB379" i="76"/>
  <c r="AQ365" i="76"/>
  <c r="BA379" i="76"/>
  <c r="AI365" i="76"/>
  <c r="AH373" i="76"/>
  <c r="AI375" i="76"/>
  <c r="AG377" i="76"/>
  <c r="AE379" i="76"/>
  <c r="AC381" i="76"/>
  <c r="AH349" i="76"/>
  <c r="BE359" i="76"/>
  <c r="BA363" i="76"/>
  <c r="BI373" i="76"/>
  <c r="AH376" i="76"/>
  <c r="AN378" i="76"/>
  <c r="AT380" i="76"/>
  <c r="AR381" i="76"/>
  <c r="AT379" i="76"/>
  <c r="AV377" i="76"/>
  <c r="AX375" i="76"/>
  <c r="AY373" i="76"/>
  <c r="AS363" i="76"/>
  <c r="AQ381" i="76"/>
  <c r="AS379" i="76"/>
  <c r="AU377" i="76"/>
  <c r="AW375" i="76"/>
  <c r="AX373" i="76"/>
  <c r="AK363" i="76"/>
  <c r="AZ379" i="76"/>
  <c r="BB377" i="76"/>
  <c r="BF373" i="76"/>
  <c r="BH364" i="76"/>
  <c r="AW381" i="76"/>
  <c r="AY379" i="76"/>
  <c r="BA377" i="76"/>
  <c r="BE373" i="76"/>
  <c r="AZ364" i="76"/>
  <c r="AV381" i="76"/>
  <c r="AX379" i="76"/>
  <c r="AZ377" i="76"/>
  <c r="BB375" i="76"/>
  <c r="BD373" i="76"/>
  <c r="AR364" i="76"/>
  <c r="AU381" i="76"/>
  <c r="AW379" i="76"/>
  <c r="AY377" i="76"/>
  <c r="BA375" i="76"/>
  <c r="BB373" i="76"/>
  <c r="AJ364" i="76"/>
  <c r="BB381" i="76"/>
  <c r="BH375" i="76"/>
  <c r="AC374" i="76"/>
  <c r="BG365" i="76"/>
  <c r="AX371" i="76"/>
  <c r="AZ369" i="76"/>
  <c r="BB367" i="76"/>
  <c r="BD365" i="76"/>
  <c r="BF363" i="76"/>
  <c r="BH361" i="76"/>
  <c r="AC360" i="76"/>
  <c r="AE358" i="76"/>
  <c r="AG356" i="76"/>
  <c r="AI354" i="76"/>
  <c r="AE373" i="76"/>
  <c r="AG371" i="76"/>
  <c r="AI369" i="76"/>
  <c r="AK367" i="76"/>
  <c r="AM365" i="76"/>
  <c r="AO363" i="76"/>
  <c r="AQ361" i="76"/>
  <c r="AS359" i="76"/>
  <c r="AU357" i="76"/>
  <c r="AW355" i="76"/>
  <c r="AY353" i="76"/>
  <c r="AF371" i="76"/>
  <c r="AH369" i="76"/>
  <c r="AJ367" i="76"/>
  <c r="AL365" i="76"/>
  <c r="AN363" i="76"/>
  <c r="AP361" i="76"/>
  <c r="AR359" i="76"/>
  <c r="AT357" i="76"/>
  <c r="AV355" i="76"/>
  <c r="AX353" i="76"/>
  <c r="AE371" i="76"/>
  <c r="AG369" i="76"/>
  <c r="AI367" i="76"/>
  <c r="AK365" i="76"/>
  <c r="AM363" i="76"/>
  <c r="AO361" i="76"/>
  <c r="AQ359" i="76"/>
  <c r="AS357" i="76"/>
  <c r="AU355" i="76"/>
  <c r="AW353" i="76"/>
  <c r="AD371" i="76"/>
  <c r="AF369" i="76"/>
  <c r="AH367" i="76"/>
  <c r="AJ365" i="76"/>
  <c r="AL363" i="76"/>
  <c r="AN361" i="76"/>
  <c r="AP359" i="76"/>
  <c r="AR357" i="76"/>
  <c r="AT355" i="76"/>
  <c r="AV353" i="76"/>
  <c r="AH358" i="76"/>
  <c r="AJ356" i="76"/>
  <c r="AL354" i="76"/>
  <c r="AI372" i="76"/>
  <c r="AK370" i="76"/>
  <c r="AM368" i="76"/>
  <c r="AO366" i="76"/>
  <c r="AQ364" i="76"/>
  <c r="AS362" i="76"/>
  <c r="AU360" i="76"/>
  <c r="AW358" i="76"/>
  <c r="AY356" i="76"/>
  <c r="BA354" i="76"/>
  <c r="AX372" i="76"/>
  <c r="AZ370" i="76"/>
  <c r="BB368" i="76"/>
  <c r="BD366" i="76"/>
  <c r="BF364" i="76"/>
  <c r="BH362" i="76"/>
  <c r="AC361" i="76"/>
  <c r="AE359" i="76"/>
  <c r="AG357" i="76"/>
  <c r="AI355" i="76"/>
  <c r="AK353" i="76"/>
  <c r="AR351" i="76"/>
  <c r="BF352" i="76"/>
  <c r="BH350" i="76"/>
  <c r="AG352" i="76"/>
  <c r="AI350" i="76"/>
  <c r="AO351" i="76"/>
  <c r="AU352" i="76"/>
  <c r="AW350" i="76"/>
  <c r="BC351" i="76"/>
  <c r="AJ353" i="76"/>
  <c r="AL351" i="76"/>
  <c r="AR352" i="76"/>
  <c r="AT350" i="76"/>
  <c r="AN266" i="76"/>
  <c r="AK271" i="76"/>
  <c r="AI273" i="76"/>
  <c r="AG275" i="76"/>
  <c r="AE277" i="76"/>
  <c r="AC279" i="76"/>
  <c r="BH280" i="76"/>
  <c r="BF282" i="76"/>
  <c r="BF256" i="76"/>
  <c r="BI269" i="76"/>
  <c r="AC272" i="76"/>
  <c r="BH273" i="76"/>
  <c r="BF275" i="76"/>
  <c r="BD277" i="76"/>
  <c r="BB279" i="76"/>
  <c r="AZ281" i="76"/>
  <c r="AY250" i="76"/>
  <c r="AC261" i="76"/>
  <c r="AR274" i="76"/>
  <c r="AP276" i="76"/>
  <c r="AN278" i="76"/>
  <c r="AL280" i="76"/>
  <c r="AJ282" i="76"/>
  <c r="AU251" i="76"/>
  <c r="AE267" i="76"/>
  <c r="AN271" i="76"/>
  <c r="AL273" i="76"/>
  <c r="AJ275" i="76"/>
  <c r="AH277" i="76"/>
  <c r="AF279" i="76"/>
  <c r="AL281" i="76"/>
  <c r="AK250" i="76"/>
  <c r="AU259" i="76"/>
  <c r="AN270" i="76"/>
  <c r="AN272" i="76"/>
  <c r="AL274" i="76"/>
  <c r="AJ276" i="76"/>
  <c r="AH278" i="76"/>
  <c r="AF280" i="76"/>
  <c r="AD282" i="76"/>
  <c r="AC250" i="76"/>
  <c r="BB267" i="76"/>
  <c r="BD265" i="76"/>
  <c r="BF263" i="76"/>
  <c r="BH261" i="76"/>
  <c r="AC260" i="76"/>
  <c r="AE258" i="76"/>
  <c r="AG256" i="76"/>
  <c r="AI254" i="76"/>
  <c r="AK252" i="76"/>
  <c r="AH270" i="76"/>
  <c r="AJ268" i="76"/>
  <c r="AL266" i="76"/>
  <c r="AN264" i="76"/>
  <c r="AP262" i="76"/>
  <c r="AR260" i="76"/>
  <c r="AT258" i="76"/>
  <c r="AV256" i="76"/>
  <c r="AX254" i="76"/>
  <c r="AZ252" i="76"/>
  <c r="BG268" i="76"/>
  <c r="BA266" i="76"/>
  <c r="AU264" i="76"/>
  <c r="AO262" i="76"/>
  <c r="AI260" i="76"/>
  <c r="AL257" i="76"/>
  <c r="BE254" i="76"/>
  <c r="AQ252" i="76"/>
  <c r="BG267" i="76"/>
  <c r="AS265" i="76"/>
  <c r="AE263" i="76"/>
  <c r="AH260" i="76"/>
  <c r="BA257" i="76"/>
  <c r="AM255" i="76"/>
  <c r="AP252" i="76"/>
  <c r="AI266" i="76"/>
  <c r="AL263" i="76"/>
  <c r="BE260" i="76"/>
  <c r="AQ258" i="76"/>
  <c r="AT255" i="76"/>
  <c r="BF251" i="76"/>
  <c r="AX266" i="76"/>
  <c r="BB262" i="76"/>
  <c r="BF258" i="76"/>
  <c r="AC255" i="76"/>
  <c r="AG251" i="76"/>
  <c r="BF265" i="76"/>
  <c r="AC262" i="76"/>
  <c r="AG258" i="76"/>
  <c r="AK254" i="76"/>
  <c r="BE257" i="76"/>
  <c r="AG272" i="76"/>
  <c r="AC276" i="76"/>
  <c r="BF279" i="76"/>
  <c r="BC250" i="76"/>
  <c r="AI271" i="76"/>
  <c r="AE275" i="76"/>
  <c r="BH278" i="76"/>
  <c r="BD282" i="76"/>
  <c r="BI366" i="76"/>
  <c r="AD365" i="76"/>
  <c r="AF363" i="76"/>
  <c r="AH361" i="76"/>
  <c r="AJ359" i="76"/>
  <c r="AL357" i="76"/>
  <c r="AN355" i="76"/>
  <c r="AP353" i="76"/>
  <c r="BD370" i="76"/>
  <c r="BF368" i="76"/>
  <c r="BH366" i="76"/>
  <c r="AC365" i="76"/>
  <c r="AE363" i="76"/>
  <c r="AG361" i="76"/>
  <c r="AI359" i="76"/>
  <c r="AK357" i="76"/>
  <c r="AM355" i="76"/>
  <c r="AO353" i="76"/>
  <c r="BE368" i="76"/>
  <c r="BG366" i="76"/>
  <c r="BI364" i="76"/>
  <c r="AD363" i="76"/>
  <c r="AF361" i="76"/>
  <c r="AH359" i="76"/>
  <c r="AJ357" i="76"/>
  <c r="AL355" i="76"/>
  <c r="AN353" i="76"/>
  <c r="BG357" i="76"/>
  <c r="BI355" i="76"/>
  <c r="AD354" i="76"/>
  <c r="BH371" i="76"/>
  <c r="AC370" i="76"/>
  <c r="AE368" i="76"/>
  <c r="AG366" i="76"/>
  <c r="AI364" i="76"/>
  <c r="AK362" i="76"/>
  <c r="AM360" i="76"/>
  <c r="AO358" i="76"/>
  <c r="AQ356" i="76"/>
  <c r="AS354" i="76"/>
  <c r="AP372" i="76"/>
  <c r="AR370" i="76"/>
  <c r="AT368" i="76"/>
  <c r="AV366" i="76"/>
  <c r="AX364" i="76"/>
  <c r="AZ362" i="76"/>
  <c r="BB360" i="76"/>
  <c r="BD358" i="76"/>
  <c r="BF356" i="76"/>
  <c r="BH354" i="76"/>
  <c r="AH353" i="76"/>
  <c r="AJ351" i="76"/>
  <c r="AX352" i="76"/>
  <c r="AZ350" i="76"/>
  <c r="BF351" i="76"/>
  <c r="AE353" i="76"/>
  <c r="AG351" i="76"/>
  <c r="AM352" i="76"/>
  <c r="AO350" i="76"/>
  <c r="AU351" i="76"/>
  <c r="BI352" i="76"/>
  <c r="AD351" i="76"/>
  <c r="AJ352" i="76"/>
  <c r="AL350" i="76"/>
  <c r="AC269" i="76"/>
  <c r="AT273" i="76"/>
  <c r="AR275" i="76"/>
  <c r="AP277" i="76"/>
  <c r="AN279" i="76"/>
  <c r="AT281" i="76"/>
  <c r="AS250" i="76"/>
  <c r="AS261" i="76"/>
  <c r="AT274" i="76"/>
  <c r="AR276" i="76"/>
  <c r="AP278" i="76"/>
  <c r="AN280" i="76"/>
  <c r="AL282" i="76"/>
  <c r="AR269" i="76"/>
  <c r="AV265" i="76"/>
  <c r="AX263" i="76"/>
  <c r="AZ261" i="76"/>
  <c r="BB259" i="76"/>
  <c r="BD257" i="76"/>
  <c r="BF255" i="76"/>
  <c r="BH253" i="76"/>
  <c r="AC252" i="76"/>
  <c r="BG269" i="76"/>
  <c r="BI267" i="76"/>
  <c r="AD266" i="76"/>
  <c r="AF264" i="76"/>
  <c r="AH262" i="76"/>
  <c r="AJ260" i="76"/>
  <c r="AL258" i="76"/>
  <c r="AN256" i="76"/>
  <c r="AP254" i="76"/>
  <c r="AR252" i="76"/>
  <c r="AS266" i="76"/>
  <c r="AM264" i="76"/>
  <c r="AG262" i="76"/>
  <c r="AR259" i="76"/>
  <c r="AD257" i="76"/>
  <c r="AW254" i="76"/>
  <c r="AZ251" i="76"/>
  <c r="AK265" i="76"/>
  <c r="AN262" i="76"/>
  <c r="BG259" i="76"/>
  <c r="AS257" i="76"/>
  <c r="AV254" i="76"/>
  <c r="AH252" i="76"/>
  <c r="AO268" i="76"/>
  <c r="AR265" i="76"/>
  <c r="AD263" i="76"/>
  <c r="AW260" i="76"/>
  <c r="AZ257" i="76"/>
  <c r="AL255" i="76"/>
  <c r="AX251" i="76"/>
  <c r="AP266" i="76"/>
  <c r="AT262" i="76"/>
  <c r="AX258" i="76"/>
  <c r="BB254" i="76"/>
  <c r="AX265" i="76"/>
  <c r="BB261" i="76"/>
  <c r="BF257" i="76"/>
  <c r="AC254" i="76"/>
  <c r="BC259" i="76"/>
  <c r="AO272" i="76"/>
  <c r="AK276" i="76"/>
  <c r="AG280" i="76"/>
  <c r="AL252" i="76"/>
  <c r="AQ271" i="76"/>
  <c r="AM275" i="76"/>
  <c r="AI279" i="76"/>
  <c r="AF250" i="76"/>
  <c r="AM207" i="76"/>
  <c r="AX189" i="76"/>
  <c r="AQ211" i="76"/>
  <c r="BC199" i="76"/>
  <c r="AM215" i="76"/>
  <c r="AF206" i="76"/>
  <c r="AU192" i="76"/>
  <c r="AH212" i="76"/>
  <c r="BB200" i="76"/>
  <c r="AZ215" i="76"/>
  <c r="BF204" i="76"/>
  <c r="BB184" i="76"/>
  <c r="AK216" i="76"/>
  <c r="AM214" i="76"/>
  <c r="AO212" i="76"/>
  <c r="AQ210" i="76"/>
  <c r="AS208" i="76"/>
  <c r="AU206" i="76"/>
  <c r="AW204" i="76"/>
  <c r="AY202" i="76"/>
  <c r="BA200" i="76"/>
  <c r="AK197" i="76"/>
  <c r="AK193" i="76"/>
  <c r="BA185" i="76"/>
  <c r="AJ216" i="76"/>
  <c r="AL214" i="76"/>
  <c r="AN212" i="76"/>
  <c r="AP210" i="76"/>
  <c r="AR208" i="76"/>
  <c r="AT206" i="76"/>
  <c r="AV204" i="76"/>
  <c r="AX202" i="76"/>
  <c r="AZ200" i="76"/>
  <c r="AI197" i="76"/>
  <c r="AE193" i="76"/>
  <c r="AT185" i="76"/>
  <c r="AL213" i="76"/>
  <c r="AN211" i="76"/>
  <c r="AP209" i="76"/>
  <c r="AR207" i="76"/>
  <c r="AT205" i="76"/>
  <c r="AV203" i="76"/>
  <c r="AX201" i="76"/>
  <c r="AF199" i="76"/>
  <c r="AJ195" i="76"/>
  <c r="AO189" i="76"/>
  <c r="AH184" i="76"/>
  <c r="AI215" i="76"/>
  <c r="AK213" i="76"/>
  <c r="AM211" i="76"/>
  <c r="AO209" i="76"/>
  <c r="AQ207" i="76"/>
  <c r="AS205" i="76"/>
  <c r="AU203" i="76"/>
  <c r="AW201" i="76"/>
  <c r="AE199" i="76"/>
  <c r="AI195" i="76"/>
  <c r="AH189" i="76"/>
  <c r="AG184" i="76"/>
  <c r="AH215" i="76"/>
  <c r="AJ213" i="76"/>
  <c r="AL211" i="76"/>
  <c r="AN209" i="76"/>
  <c r="AP207" i="76"/>
  <c r="AR205" i="76"/>
  <c r="AT203" i="76"/>
  <c r="AV201" i="76"/>
  <c r="BH198" i="76"/>
  <c r="AE195" i="76"/>
  <c r="AG189" i="76"/>
  <c r="AF184" i="76"/>
  <c r="AG215" i="76"/>
  <c r="AI213" i="76"/>
  <c r="AK211" i="76"/>
  <c r="AM209" i="76"/>
  <c r="AO207" i="76"/>
  <c r="AQ205" i="76"/>
  <c r="AS203" i="76"/>
  <c r="AU201" i="76"/>
  <c r="BF198" i="76"/>
  <c r="AC195" i="76"/>
  <c r="BG188" i="76"/>
  <c r="AE184" i="76"/>
  <c r="AF215" i="76"/>
  <c r="AH213" i="76"/>
  <c r="AJ211" i="76"/>
  <c r="AL209" i="76"/>
  <c r="AN207" i="76"/>
  <c r="AP205" i="76"/>
  <c r="AR203" i="76"/>
  <c r="AT201" i="76"/>
  <c r="BE198" i="76"/>
  <c r="BI194" i="76"/>
  <c r="BF188" i="76"/>
  <c r="AT199" i="76"/>
  <c r="AV197" i="76"/>
  <c r="AX195" i="76"/>
  <c r="AZ193" i="76"/>
  <c r="BB191" i="76"/>
  <c r="BD189" i="76"/>
  <c r="BF187" i="76"/>
  <c r="BH185" i="76"/>
  <c r="AC199" i="76"/>
  <c r="AE197" i="76"/>
  <c r="AG195" i="76"/>
  <c r="AI193" i="76"/>
  <c r="AK191" i="76"/>
  <c r="AM189" i="76"/>
  <c r="AO187" i="76"/>
  <c r="AQ185" i="76"/>
  <c r="BA198" i="76"/>
  <c r="BC196" i="76"/>
  <c r="BE194" i="76"/>
  <c r="BG192" i="76"/>
  <c r="BI190" i="76"/>
  <c r="AD189" i="76"/>
  <c r="AF187" i="76"/>
  <c r="AH185" i="76"/>
  <c r="AH192" i="76"/>
  <c r="AJ190" i="76"/>
  <c r="AL188" i="76"/>
  <c r="AN186" i="76"/>
  <c r="BF199" i="76"/>
  <c r="BH197" i="76"/>
  <c r="AC196" i="76"/>
  <c r="AE194" i="76"/>
  <c r="AG192" i="76"/>
  <c r="AI190" i="76"/>
  <c r="AK188" i="76"/>
  <c r="AM186" i="76"/>
  <c r="AF192" i="76"/>
  <c r="AH190" i="76"/>
  <c r="AJ188" i="76"/>
  <c r="AL143" i="76"/>
  <c r="AW148" i="76"/>
  <c r="BC150" i="76"/>
  <c r="AE118" i="76"/>
  <c r="AM118" i="76"/>
  <c r="AS147" i="76"/>
  <c r="BB150" i="76"/>
  <c r="BD148" i="76"/>
  <c r="AR146" i="76"/>
  <c r="BF143" i="76"/>
  <c r="AV140" i="76"/>
  <c r="AT135" i="76"/>
  <c r="AK150" i="76"/>
  <c r="AM148" i="76"/>
  <c r="BC145" i="76"/>
  <c r="AJ143" i="76"/>
  <c r="AO139" i="76"/>
  <c r="BD133" i="76"/>
  <c r="AZ118" i="76"/>
  <c r="BA149" i="76"/>
  <c r="AY147" i="76"/>
  <c r="AF145" i="76"/>
  <c r="AP142" i="76"/>
  <c r="BH137" i="76"/>
  <c r="BD131" i="76"/>
  <c r="AI118" i="76"/>
  <c r="AJ149" i="76"/>
  <c r="AC147" i="76"/>
  <c r="AQ144" i="76"/>
  <c r="AN141" i="76"/>
  <c r="AY136" i="76"/>
  <c r="AQ128" i="76"/>
  <c r="AX150" i="76"/>
  <c r="AZ148" i="76"/>
  <c r="AM146" i="76"/>
  <c r="BA143" i="76"/>
  <c r="AN140" i="76"/>
  <c r="AK135" i="76"/>
  <c r="AR122" i="76"/>
  <c r="AG150" i="76"/>
  <c r="AI148" i="76"/>
  <c r="AX145" i="76"/>
  <c r="AC143" i="76"/>
  <c r="AF139" i="76"/>
  <c r="AN133" i="76"/>
  <c r="AV118" i="76"/>
  <c r="AW149" i="76"/>
  <c r="AT147" i="76"/>
  <c r="BH144" i="76"/>
  <c r="AH142" i="76"/>
  <c r="AY137" i="76"/>
  <c r="AN131" i="76"/>
  <c r="AK139" i="76"/>
  <c r="AM137" i="76"/>
  <c r="AO135" i="76"/>
  <c r="AQ133" i="76"/>
  <c r="AS131" i="76"/>
  <c r="AU129" i="76"/>
  <c r="AW127" i="76"/>
  <c r="AY125" i="76"/>
  <c r="BH147" i="76"/>
  <c r="AC146" i="76"/>
  <c r="AE144" i="76"/>
  <c r="AG142" i="76"/>
  <c r="AI140" i="76"/>
  <c r="AK138" i="76"/>
  <c r="AM136" i="76"/>
  <c r="AO134" i="76"/>
  <c r="AQ132" i="76"/>
  <c r="AS130" i="76"/>
  <c r="AU128" i="76"/>
  <c r="AW126" i="76"/>
  <c r="BG123" i="76"/>
  <c r="AF142" i="76"/>
  <c r="AH140" i="76"/>
  <c r="AJ138" i="76"/>
  <c r="AL136" i="76"/>
  <c r="AN134" i="76"/>
  <c r="AP132" i="76"/>
  <c r="AR130" i="76"/>
  <c r="AT128" i="76"/>
  <c r="AV126" i="76"/>
  <c r="AZ123" i="76"/>
  <c r="BH129" i="76"/>
  <c r="AC128" i="76"/>
  <c r="AE126" i="76"/>
  <c r="BA121" i="76"/>
  <c r="AM133" i="76"/>
  <c r="AO131" i="76"/>
  <c r="AQ129" i="76"/>
  <c r="AS127" i="76"/>
  <c r="AU125" i="76"/>
  <c r="AD148" i="76"/>
  <c r="AF146" i="76"/>
  <c r="BG143" i="76"/>
  <c r="BA141" i="76"/>
  <c r="AU139" i="76"/>
  <c r="AG137" i="76"/>
  <c r="BH134" i="76"/>
  <c r="BB132" i="76"/>
  <c r="AV130" i="76"/>
  <c r="AS125" i="76"/>
  <c r="AZ141" i="76"/>
  <c r="AD139" i="76"/>
  <c r="AO136" i="76"/>
  <c r="BH133" i="76"/>
  <c r="AL131" i="76"/>
  <c r="AW128" i="76"/>
  <c r="AK121" i="76"/>
  <c r="AO124" i="76"/>
  <c r="BH121" i="76"/>
  <c r="AL119" i="76"/>
  <c r="BF122" i="76"/>
  <c r="AR120" i="76"/>
  <c r="BD123" i="76"/>
  <c r="AH121" i="76"/>
  <c r="AT124" i="76"/>
  <c r="BE121" i="76"/>
  <c r="AI119" i="76"/>
  <c r="AU122" i="76"/>
  <c r="BF119" i="76"/>
  <c r="BD120" i="76"/>
  <c r="AZ187" i="76"/>
  <c r="BH210" i="76"/>
  <c r="AR194" i="76"/>
  <c r="BF212" i="76"/>
  <c r="BD214" i="76"/>
  <c r="AK201" i="76"/>
  <c r="BH215" i="76"/>
  <c r="AI203" i="76"/>
  <c r="BG216" i="76"/>
  <c r="AG205" i="76"/>
  <c r="BG184" i="76"/>
  <c r="AE207" i="76"/>
  <c r="AC209" i="76"/>
  <c r="AK209" i="76"/>
  <c r="AO213" i="76"/>
  <c r="BI201" i="76"/>
  <c r="AL216" i="76"/>
  <c r="AD208" i="76"/>
  <c r="BF196" i="76"/>
  <c r="AF214" i="76"/>
  <c r="AZ202" i="76"/>
  <c r="AY216" i="76"/>
  <c r="BD206" i="76"/>
  <c r="BI184" i="76"/>
  <c r="AC216" i="76"/>
  <c r="AE214" i="76"/>
  <c r="AG212" i="76"/>
  <c r="AI210" i="76"/>
  <c r="AK208" i="76"/>
  <c r="AM206" i="76"/>
  <c r="AO204" i="76"/>
  <c r="AQ202" i="76"/>
  <c r="BB196" i="76"/>
  <c r="AT192" i="76"/>
  <c r="BH184" i="76"/>
  <c r="BI215" i="76"/>
  <c r="AD214" i="76"/>
  <c r="AF212" i="76"/>
  <c r="AH210" i="76"/>
  <c r="AJ208" i="76"/>
  <c r="AL206" i="76"/>
  <c r="AN204" i="76"/>
  <c r="AP202" i="76"/>
  <c r="AZ196" i="76"/>
  <c r="AM192" i="76"/>
  <c r="BI214" i="76"/>
  <c r="AD213" i="76"/>
  <c r="AF211" i="76"/>
  <c r="AH209" i="76"/>
  <c r="AJ207" i="76"/>
  <c r="AL205" i="76"/>
  <c r="AN203" i="76"/>
  <c r="AP201" i="76"/>
  <c r="AW198" i="76"/>
  <c r="BA194" i="76"/>
  <c r="AP188" i="76"/>
  <c r="BF216" i="76"/>
  <c r="BH214" i="76"/>
  <c r="AC213" i="76"/>
  <c r="AE211" i="76"/>
  <c r="AG209" i="76"/>
  <c r="AI207" i="76"/>
  <c r="AK205" i="76"/>
  <c r="AM203" i="76"/>
  <c r="AO201" i="76"/>
  <c r="AV198" i="76"/>
  <c r="AZ194" i="76"/>
  <c r="AI188" i="76"/>
  <c r="BE216" i="76"/>
  <c r="BG214" i="76"/>
  <c r="BI212" i="76"/>
  <c r="AD211" i="76"/>
  <c r="AF209" i="76"/>
  <c r="AH207" i="76"/>
  <c r="AJ205" i="76"/>
  <c r="AL203" i="76"/>
  <c r="AN201" i="76"/>
  <c r="AV194" i="76"/>
  <c r="AH188" i="76"/>
  <c r="BD216" i="76"/>
  <c r="BF214" i="76"/>
  <c r="BH212" i="76"/>
  <c r="AC211" i="76"/>
  <c r="AE209" i="76"/>
  <c r="AG207" i="76"/>
  <c r="AI205" i="76"/>
  <c r="AK203" i="76"/>
  <c r="AM201" i="76"/>
  <c r="AT194" i="76"/>
  <c r="BH187" i="76"/>
  <c r="BC216" i="76"/>
  <c r="BE214" i="76"/>
  <c r="BG212" i="76"/>
  <c r="BI210" i="76"/>
  <c r="AD209" i="76"/>
  <c r="AF207" i="76"/>
  <c r="AH205" i="76"/>
  <c r="AJ203" i="76"/>
  <c r="AL201" i="76"/>
  <c r="AS194" i="76"/>
  <c r="BG187" i="76"/>
  <c r="AL199" i="76"/>
  <c r="AR193" i="76"/>
  <c r="AT191" i="76"/>
  <c r="AV189" i="76"/>
  <c r="AX187" i="76"/>
  <c r="AZ185" i="76"/>
  <c r="BB198" i="76"/>
  <c r="BD196" i="76"/>
  <c r="BF194" i="76"/>
  <c r="BH192" i="76"/>
  <c r="AC191" i="76"/>
  <c r="AE189" i="76"/>
  <c r="AG187" i="76"/>
  <c r="AI185" i="76"/>
  <c r="AU196" i="76"/>
  <c r="AW194" i="76"/>
  <c r="AY192" i="76"/>
  <c r="BA190" i="76"/>
  <c r="BC188" i="76"/>
  <c r="BE186" i="76"/>
  <c r="BE193" i="76"/>
  <c r="BG191" i="76"/>
  <c r="BI189" i="76"/>
  <c r="AD188" i="76"/>
  <c r="AF186" i="76"/>
  <c r="AX199" i="76"/>
  <c r="AZ197" i="76"/>
  <c r="BB195" i="76"/>
  <c r="BD193" i="76"/>
  <c r="BF191" i="76"/>
  <c r="BH189" i="76"/>
  <c r="AC188" i="76"/>
  <c r="AE186" i="76"/>
  <c r="BE191" i="76"/>
  <c r="BG189" i="76"/>
  <c r="BI187" i="76"/>
  <c r="AD186" i="76"/>
  <c r="BF145" i="76"/>
  <c r="AU150" i="76"/>
  <c r="AJ86" i="76"/>
  <c r="AR86" i="76"/>
  <c r="AZ86" i="76"/>
  <c r="BH86" i="76"/>
  <c r="AI87" i="76"/>
  <c r="AQ87" i="76"/>
  <c r="AY87" i="76"/>
  <c r="BG87" i="76"/>
  <c r="AP88" i="76"/>
  <c r="AX88" i="76"/>
  <c r="BF88" i="76"/>
  <c r="AO89" i="76"/>
  <c r="AW89" i="76"/>
  <c r="BE89" i="76"/>
  <c r="AN90" i="76"/>
  <c r="AV90" i="76"/>
  <c r="BD90" i="76"/>
  <c r="AE91" i="76"/>
  <c r="AM91" i="76"/>
  <c r="AU91" i="76"/>
  <c r="BC91" i="76"/>
  <c r="AD92" i="76"/>
  <c r="AL92" i="76"/>
  <c r="AT92" i="76"/>
  <c r="BB92" i="76"/>
  <c r="AC93" i="76"/>
  <c r="AK93" i="76"/>
  <c r="AS93" i="76"/>
  <c r="BA93" i="76"/>
  <c r="BI93" i="76"/>
  <c r="AJ94" i="76"/>
  <c r="AR94" i="76"/>
  <c r="AZ94" i="76"/>
  <c r="BH94" i="76"/>
  <c r="AI95" i="76"/>
  <c r="AQ95" i="76"/>
  <c r="AY95" i="76"/>
  <c r="BG95" i="76"/>
  <c r="AH96" i="76"/>
  <c r="AP96" i="76"/>
  <c r="AX96" i="76"/>
  <c r="BF96" i="76"/>
  <c r="AG97" i="76"/>
  <c r="AO97" i="76"/>
  <c r="AW97" i="76"/>
  <c r="BE97" i="76"/>
  <c r="AF98" i="76"/>
  <c r="AN98" i="76"/>
  <c r="AV98" i="76"/>
  <c r="BD98" i="76"/>
  <c r="AE99" i="76"/>
  <c r="AM99" i="76"/>
  <c r="AU99" i="76"/>
  <c r="BC99" i="76"/>
  <c r="AD100" i="76"/>
  <c r="AL100" i="76"/>
  <c r="AT100" i="76"/>
  <c r="BB100" i="76"/>
  <c r="AC101" i="76"/>
  <c r="AK101" i="76"/>
  <c r="AS101" i="76"/>
  <c r="BA101" i="76"/>
  <c r="BI101" i="76"/>
  <c r="AJ102" i="76"/>
  <c r="AR102" i="76"/>
  <c r="AZ102" i="76"/>
  <c r="BH102" i="76"/>
  <c r="AI103" i="76"/>
  <c r="AQ103" i="76"/>
  <c r="AY103" i="76"/>
  <c r="BG103" i="76"/>
  <c r="AH104" i="76"/>
  <c r="AP104" i="76"/>
  <c r="AX104" i="76"/>
  <c r="BF104" i="76"/>
  <c r="AG105" i="76"/>
  <c r="AO105" i="76"/>
  <c r="AW105" i="76"/>
  <c r="BE105" i="76"/>
  <c r="AF106" i="76"/>
  <c r="AN106" i="76"/>
  <c r="AV106" i="76"/>
  <c r="BD106" i="76"/>
  <c r="AE107" i="76"/>
  <c r="AM107" i="76"/>
  <c r="AU107" i="76"/>
  <c r="BC107" i="76"/>
  <c r="AD108" i="76"/>
  <c r="AL108" i="76"/>
  <c r="AT108" i="76"/>
  <c r="BB108" i="76"/>
  <c r="AC109" i="76"/>
  <c r="AK109" i="76"/>
  <c r="AC86" i="76"/>
  <c r="AK86" i="76"/>
  <c r="AS86" i="76"/>
  <c r="BA86" i="76"/>
  <c r="BI86" i="76"/>
  <c r="AJ87" i="76"/>
  <c r="AR87" i="76"/>
  <c r="AZ87" i="76"/>
  <c r="BH87" i="76"/>
  <c r="AQ88" i="76"/>
  <c r="AY88" i="76"/>
  <c r="BG88" i="76"/>
  <c r="AP89" i="76"/>
  <c r="AX89" i="76"/>
  <c r="BF89" i="76"/>
  <c r="AO90" i="76"/>
  <c r="AW90" i="76"/>
  <c r="BE90" i="76"/>
  <c r="AN91" i="76"/>
  <c r="AV91" i="76"/>
  <c r="BD91" i="76"/>
  <c r="AE92" i="76"/>
  <c r="AM92" i="76"/>
  <c r="AU92" i="76"/>
  <c r="BC92" i="76"/>
  <c r="AD93" i="76"/>
  <c r="AL93" i="76"/>
  <c r="AT93" i="76"/>
  <c r="BB93" i="76"/>
  <c r="AC94" i="76"/>
  <c r="AK94" i="76"/>
  <c r="AS94" i="76"/>
  <c r="BA94" i="76"/>
  <c r="BI94" i="76"/>
  <c r="AJ95" i="76"/>
  <c r="AR95" i="76"/>
  <c r="AZ95" i="76"/>
  <c r="BH95" i="76"/>
  <c r="AI96" i="76"/>
  <c r="AQ96" i="76"/>
  <c r="AY96" i="76"/>
  <c r="BG96" i="76"/>
  <c r="AH97" i="76"/>
  <c r="AP97" i="76"/>
  <c r="AX97" i="76"/>
  <c r="BF97" i="76"/>
  <c r="AG98" i="76"/>
  <c r="AO98" i="76"/>
  <c r="AW98" i="76"/>
  <c r="BE98" i="76"/>
  <c r="AF99" i="76"/>
  <c r="AN99" i="76"/>
  <c r="AV99" i="76"/>
  <c r="BD99" i="76"/>
  <c r="AE100" i="76"/>
  <c r="AM100" i="76"/>
  <c r="AU100" i="76"/>
  <c r="BC100" i="76"/>
  <c r="AD101" i="76"/>
  <c r="AL101" i="76"/>
  <c r="AT101" i="76"/>
  <c r="BB101" i="76"/>
  <c r="AC102" i="76"/>
  <c r="AK102" i="76"/>
  <c r="AS102" i="76"/>
  <c r="BA102" i="76"/>
  <c r="BI102" i="76"/>
  <c r="AJ103" i="76"/>
  <c r="AR103" i="76"/>
  <c r="AZ103" i="76"/>
  <c r="BH103" i="76"/>
  <c r="AI104" i="76"/>
  <c r="AQ104" i="76"/>
  <c r="AY104" i="76"/>
  <c r="BG104" i="76"/>
  <c r="AH105" i="76"/>
  <c r="AP105" i="76"/>
  <c r="AX105" i="76"/>
  <c r="BF105" i="76"/>
  <c r="AG106" i="76"/>
  <c r="AO106" i="76"/>
  <c r="AW106" i="76"/>
  <c r="BE106" i="76"/>
  <c r="AF107" i="76"/>
  <c r="AN107" i="76"/>
  <c r="AV107" i="76"/>
  <c r="BD107" i="76"/>
  <c r="AE108" i="76"/>
  <c r="AM108" i="76"/>
  <c r="AU108" i="76"/>
  <c r="BC108" i="76"/>
  <c r="AD109" i="76"/>
  <c r="AL109" i="76"/>
  <c r="AD86" i="76"/>
  <c r="AL86" i="76"/>
  <c r="AT86" i="76"/>
  <c r="BB86" i="76"/>
  <c r="AC87" i="76"/>
  <c r="AK87" i="76"/>
  <c r="AS87" i="76"/>
  <c r="BA87" i="76"/>
  <c r="BI87" i="76"/>
  <c r="AR88" i="76"/>
  <c r="AZ88" i="76"/>
  <c r="AQ89" i="76"/>
  <c r="AY89" i="76"/>
  <c r="BG89" i="76"/>
  <c r="AP90" i="76"/>
  <c r="AX90" i="76"/>
  <c r="BF90" i="76"/>
  <c r="AO91" i="76"/>
  <c r="AW91" i="76"/>
  <c r="BE91" i="76"/>
  <c r="AN92" i="76"/>
  <c r="AV92" i="76"/>
  <c r="BD92" i="76"/>
  <c r="AE93" i="76"/>
  <c r="AM93" i="76"/>
  <c r="AU93" i="76"/>
  <c r="BC93" i="76"/>
  <c r="AD94" i="76"/>
  <c r="AL94" i="76"/>
  <c r="AT94" i="76"/>
  <c r="BB94" i="76"/>
  <c r="AC95" i="76"/>
  <c r="AK95" i="76"/>
  <c r="AS95" i="76"/>
  <c r="BA95" i="76"/>
  <c r="BI95" i="76"/>
  <c r="AJ96" i="76"/>
  <c r="AR96" i="76"/>
  <c r="AZ96" i="76"/>
  <c r="AE86" i="76"/>
  <c r="AM86" i="76"/>
  <c r="AU86" i="76"/>
  <c r="BC86" i="76"/>
  <c r="AD87" i="76"/>
  <c r="AL87" i="76"/>
  <c r="AT87" i="76"/>
  <c r="BB87" i="76"/>
  <c r="AC88" i="76"/>
  <c r="AK88" i="76"/>
  <c r="AS88" i="76"/>
  <c r="BA88" i="76"/>
  <c r="BI88" i="76"/>
  <c r="AR89" i="76"/>
  <c r="AZ89" i="76"/>
  <c r="AQ90" i="76"/>
  <c r="AY90" i="76"/>
  <c r="BG90" i="76"/>
  <c r="AP91" i="76"/>
  <c r="AX91" i="76"/>
  <c r="BF91" i="76"/>
  <c r="AO92" i="76"/>
  <c r="AW92" i="76"/>
  <c r="BE92" i="76"/>
  <c r="AF93" i="76"/>
  <c r="AN93" i="76"/>
  <c r="AV93" i="76"/>
  <c r="BD93" i="76"/>
  <c r="AE94" i="76"/>
  <c r="AM94" i="76"/>
  <c r="AU94" i="76"/>
  <c r="BC94" i="76"/>
  <c r="AD95" i="76"/>
  <c r="AL95" i="76"/>
  <c r="AT95" i="76"/>
  <c r="BB95" i="76"/>
  <c r="AC96" i="76"/>
  <c r="AK96" i="76"/>
  <c r="AS96" i="76"/>
  <c r="BA96" i="76"/>
  <c r="BI96" i="76"/>
  <c r="AJ97" i="76"/>
  <c r="AR97" i="76"/>
  <c r="AZ97" i="76"/>
  <c r="BH97" i="76"/>
  <c r="AI98" i="76"/>
  <c r="AQ98" i="76"/>
  <c r="AY98" i="76"/>
  <c r="BG98" i="76"/>
  <c r="AH99" i="76"/>
  <c r="AP99" i="76"/>
  <c r="AX99" i="76"/>
  <c r="BF99" i="76"/>
  <c r="AG100" i="76"/>
  <c r="AO100" i="76"/>
  <c r="AW100" i="76"/>
  <c r="BE100" i="76"/>
  <c r="AF101" i="76"/>
  <c r="AN101" i="76"/>
  <c r="AV101" i="76"/>
  <c r="BD101" i="76"/>
  <c r="AE102" i="76"/>
  <c r="AF86" i="76"/>
  <c r="AN86" i="76"/>
  <c r="AV86" i="76"/>
  <c r="BD86" i="76"/>
  <c r="AE87" i="76"/>
  <c r="AM87" i="76"/>
  <c r="AU87" i="76"/>
  <c r="BC87" i="76"/>
  <c r="AD88" i="76"/>
  <c r="AL88" i="76"/>
  <c r="AT88" i="76"/>
  <c r="BB88" i="76"/>
  <c r="AC89" i="76"/>
  <c r="AK89" i="76"/>
  <c r="AS89" i="76"/>
  <c r="BA89" i="76"/>
  <c r="BI89" i="76"/>
  <c r="AR90" i="76"/>
  <c r="AZ90" i="76"/>
  <c r="AQ91" i="76"/>
  <c r="AY91" i="76"/>
  <c r="BG91" i="76"/>
  <c r="AP92" i="76"/>
  <c r="AX92" i="76"/>
  <c r="BF92" i="76"/>
  <c r="AG93" i="76"/>
  <c r="AO93" i="76"/>
  <c r="AW93" i="76"/>
  <c r="BE93" i="76"/>
  <c r="AF94" i="76"/>
  <c r="AN94" i="76"/>
  <c r="AV94" i="76"/>
  <c r="BD94" i="76"/>
  <c r="AE95" i="76"/>
  <c r="AM95" i="76"/>
  <c r="AU95" i="76"/>
  <c r="BC95" i="76"/>
  <c r="AD96" i="76"/>
  <c r="AL96" i="76"/>
  <c r="AT96" i="76"/>
  <c r="BB96" i="76"/>
  <c r="AC97" i="76"/>
  <c r="AK97" i="76"/>
  <c r="AS97" i="76"/>
  <c r="BA97" i="76"/>
  <c r="BI97" i="76"/>
  <c r="AJ98" i="76"/>
  <c r="AR98" i="76"/>
  <c r="AZ98" i="76"/>
  <c r="BH98" i="76"/>
  <c r="AI99" i="76"/>
  <c r="AQ99" i="76"/>
  <c r="AY99" i="76"/>
  <c r="BG99" i="76"/>
  <c r="AH100" i="76"/>
  <c r="AP100" i="76"/>
  <c r="AX100" i="76"/>
  <c r="BF100" i="76"/>
  <c r="AG101" i="76"/>
  <c r="AO101" i="76"/>
  <c r="AW101" i="76"/>
  <c r="BE101" i="76"/>
  <c r="AF102" i="76"/>
  <c r="AN102" i="76"/>
  <c r="AV102" i="76"/>
  <c r="BD102" i="76"/>
  <c r="AE103" i="76"/>
  <c r="AM103" i="76"/>
  <c r="AU103" i="76"/>
  <c r="BC103" i="76"/>
  <c r="AD104" i="76"/>
  <c r="AL104" i="76"/>
  <c r="AT104" i="76"/>
  <c r="BB104" i="76"/>
  <c r="AC105" i="76"/>
  <c r="AK105" i="76"/>
  <c r="AS105" i="76"/>
  <c r="BA105" i="76"/>
  <c r="BI105" i="76"/>
  <c r="AJ106" i="76"/>
  <c r="AR106" i="76"/>
  <c r="AZ106" i="76"/>
  <c r="BH106" i="76"/>
  <c r="AI107" i="76"/>
  <c r="AQ107" i="76"/>
  <c r="AY107" i="76"/>
  <c r="BG107" i="76"/>
  <c r="AH108" i="76"/>
  <c r="AP108" i="76"/>
  <c r="AX108" i="76"/>
  <c r="BF108" i="76"/>
  <c r="AG109" i="76"/>
  <c r="AG86" i="76"/>
  <c r="AO86" i="76"/>
  <c r="AW86" i="76"/>
  <c r="BE86" i="76"/>
  <c r="AF87" i="76"/>
  <c r="AN87" i="76"/>
  <c r="AV87" i="76"/>
  <c r="BD87" i="76"/>
  <c r="AE88" i="76"/>
  <c r="AM88" i="76"/>
  <c r="AU88" i="76"/>
  <c r="BC88" i="76"/>
  <c r="AD89" i="76"/>
  <c r="AL89" i="76"/>
  <c r="AT89" i="76"/>
  <c r="BB89" i="76"/>
  <c r="AC90" i="76"/>
  <c r="AK90" i="76"/>
  <c r="AS90" i="76"/>
  <c r="BA90" i="76"/>
  <c r="BI90" i="76"/>
  <c r="AR91" i="76"/>
  <c r="AZ91" i="76"/>
  <c r="AQ92" i="76"/>
  <c r="AY92" i="76"/>
  <c r="BG92" i="76"/>
  <c r="AH93" i="76"/>
  <c r="AP93" i="76"/>
  <c r="AX93" i="76"/>
  <c r="BF93" i="76"/>
  <c r="AG94" i="76"/>
  <c r="AO94" i="76"/>
  <c r="AW94" i="76"/>
  <c r="BE94" i="76"/>
  <c r="AF95" i="76"/>
  <c r="AN95" i="76"/>
  <c r="AV95" i="76"/>
  <c r="BD95" i="76"/>
  <c r="AE96" i="76"/>
  <c r="AM96" i="76"/>
  <c r="AU96" i="76"/>
  <c r="BC96" i="76"/>
  <c r="AD97" i="76"/>
  <c r="AL97" i="76"/>
  <c r="AT97" i="76"/>
  <c r="BB97" i="76"/>
  <c r="AC98" i="76"/>
  <c r="AK98" i="76"/>
  <c r="AS98" i="76"/>
  <c r="BA98" i="76"/>
  <c r="BI98" i="76"/>
  <c r="AJ99" i="76"/>
  <c r="AR99" i="76"/>
  <c r="AZ99" i="76"/>
  <c r="BH99" i="76"/>
  <c r="AI100" i="76"/>
  <c r="AQ100" i="76"/>
  <c r="AY100" i="76"/>
  <c r="BG100" i="76"/>
  <c r="AH101" i="76"/>
  <c r="AP101" i="76"/>
  <c r="AX101" i="76"/>
  <c r="BF101" i="76"/>
  <c r="AH86" i="76"/>
  <c r="AP86" i="76"/>
  <c r="AX86" i="76"/>
  <c r="BF86" i="76"/>
  <c r="AG87" i="76"/>
  <c r="AO87" i="76"/>
  <c r="AW87" i="76"/>
  <c r="BE87" i="76"/>
  <c r="AN88" i="76"/>
  <c r="AV88" i="76"/>
  <c r="BD88" i="76"/>
  <c r="AE89" i="76"/>
  <c r="AM89" i="76"/>
  <c r="AU89" i="76"/>
  <c r="BC89" i="76"/>
  <c r="AD90" i="76"/>
  <c r="AL90" i="76"/>
  <c r="AT90" i="76"/>
  <c r="BB90" i="76"/>
  <c r="AC91" i="76"/>
  <c r="AK91" i="76"/>
  <c r="AS91" i="76"/>
  <c r="BA91" i="76"/>
  <c r="BI91" i="76"/>
  <c r="AR92" i="76"/>
  <c r="AZ92" i="76"/>
  <c r="AI93" i="76"/>
  <c r="AQ93" i="76"/>
  <c r="AY93" i="76"/>
  <c r="BG93" i="76"/>
  <c r="AH94" i="76"/>
  <c r="AP94" i="76"/>
  <c r="AX94" i="76"/>
  <c r="BF94" i="76"/>
  <c r="AG95" i="76"/>
  <c r="AO95" i="76"/>
  <c r="AW95" i="76"/>
  <c r="BE95" i="76"/>
  <c r="AF96" i="76"/>
  <c r="AN96" i="76"/>
  <c r="AV96" i="76"/>
  <c r="BD96" i="76"/>
  <c r="AE97" i="76"/>
  <c r="AM97" i="76"/>
  <c r="AU97" i="76"/>
  <c r="BC97" i="76"/>
  <c r="AD98" i="76"/>
  <c r="AL98" i="76"/>
  <c r="AT98" i="76"/>
  <c r="BB98" i="76"/>
  <c r="AC99" i="76"/>
  <c r="AK99" i="76"/>
  <c r="AS99" i="76"/>
  <c r="BA99" i="76"/>
  <c r="BI99" i="76"/>
  <c r="AJ100" i="76"/>
  <c r="AR100" i="76"/>
  <c r="AZ100" i="76"/>
  <c r="BH100" i="76"/>
  <c r="AI101" i="76"/>
  <c r="AQ101" i="76"/>
  <c r="AY101" i="76"/>
  <c r="BG101" i="76"/>
  <c r="AH102" i="76"/>
  <c r="AP102" i="76"/>
  <c r="AX102" i="76"/>
  <c r="BF102" i="76"/>
  <c r="AG103" i="76"/>
  <c r="AO103" i="76"/>
  <c r="AW103" i="76"/>
  <c r="BE103" i="76"/>
  <c r="AF104" i="76"/>
  <c r="AN104" i="76"/>
  <c r="AV104" i="76"/>
  <c r="BD104" i="76"/>
  <c r="AE105" i="76"/>
  <c r="AM105" i="76"/>
  <c r="AU105" i="76"/>
  <c r="BC105" i="76"/>
  <c r="AD106" i="76"/>
  <c r="AL106" i="76"/>
  <c r="AT106" i="76"/>
  <c r="BB106" i="76"/>
  <c r="AC107" i="76"/>
  <c r="AK107" i="76"/>
  <c r="AS107" i="76"/>
  <c r="BA107" i="76"/>
  <c r="BI107" i="76"/>
  <c r="AJ108" i="76"/>
  <c r="AR108" i="76"/>
  <c r="AZ108" i="76"/>
  <c r="BH108" i="76"/>
  <c r="AI109" i="76"/>
  <c r="AY86" i="76"/>
  <c r="AW88" i="76"/>
  <c r="AU90" i="76"/>
  <c r="AS92" i="76"/>
  <c r="AQ94" i="76"/>
  <c r="AO96" i="76"/>
  <c r="AV97" i="76"/>
  <c r="AU98" i="76"/>
  <c r="AT99" i="76"/>
  <c r="AS100" i="76"/>
  <c r="AR101" i="76"/>
  <c r="AL102" i="76"/>
  <c r="BB102" i="76"/>
  <c r="AK103" i="76"/>
  <c r="BA103" i="76"/>
  <c r="AJ104" i="76"/>
  <c r="AZ104" i="76"/>
  <c r="AI105" i="76"/>
  <c r="AY105" i="76"/>
  <c r="AH106" i="76"/>
  <c r="AX106" i="76"/>
  <c r="AG107" i="76"/>
  <c r="AW107" i="76"/>
  <c r="AF108" i="76"/>
  <c r="AV108" i="76"/>
  <c r="AE109" i="76"/>
  <c r="AQ109" i="76"/>
  <c r="AY109" i="76"/>
  <c r="BG109" i="76"/>
  <c r="AH110" i="76"/>
  <c r="AP110" i="76"/>
  <c r="AX110" i="76"/>
  <c r="BF110" i="76"/>
  <c r="AG111" i="76"/>
  <c r="AO111" i="76"/>
  <c r="AW111" i="76"/>
  <c r="BE111" i="76"/>
  <c r="AF112" i="76"/>
  <c r="AN112" i="76"/>
  <c r="AV112" i="76"/>
  <c r="BD112" i="76"/>
  <c r="AE113" i="76"/>
  <c r="AM113" i="76"/>
  <c r="AU113" i="76"/>
  <c r="BC113" i="76"/>
  <c r="AD114" i="76"/>
  <c r="AL114" i="76"/>
  <c r="AT114" i="76"/>
  <c r="BB114" i="76"/>
  <c r="AC115" i="76"/>
  <c r="AK115" i="76"/>
  <c r="AS115" i="76"/>
  <c r="BA115" i="76"/>
  <c r="BI115" i="76"/>
  <c r="AR116" i="76"/>
  <c r="AZ116" i="76"/>
  <c r="AI117" i="76"/>
  <c r="AQ117" i="76"/>
  <c r="AY117" i="76"/>
  <c r="BG117" i="76"/>
  <c r="AI85" i="76"/>
  <c r="AQ85" i="76"/>
  <c r="AY85" i="76"/>
  <c r="BG85" i="76"/>
  <c r="BG86" i="76"/>
  <c r="BE88" i="76"/>
  <c r="BC90" i="76"/>
  <c r="BA92" i="76"/>
  <c r="AY94" i="76"/>
  <c r="AW96" i="76"/>
  <c r="AY97" i="76"/>
  <c r="AX98" i="76"/>
  <c r="AW99" i="76"/>
  <c r="AV100" i="76"/>
  <c r="AU101" i="76"/>
  <c r="AM102" i="76"/>
  <c r="BC102" i="76"/>
  <c r="AL103" i="76"/>
  <c r="BB103" i="76"/>
  <c r="AK104" i="76"/>
  <c r="BA104" i="76"/>
  <c r="AJ105" i="76"/>
  <c r="AZ105" i="76"/>
  <c r="AI106" i="76"/>
  <c r="AY106" i="76"/>
  <c r="AH107" i="76"/>
  <c r="AX107" i="76"/>
  <c r="AG108" i="76"/>
  <c r="AW108" i="76"/>
  <c r="AF109" i="76"/>
  <c r="AR109" i="76"/>
  <c r="AZ109" i="76"/>
  <c r="BH109" i="76"/>
  <c r="AI110" i="76"/>
  <c r="AQ110" i="76"/>
  <c r="AY110" i="76"/>
  <c r="BG110" i="76"/>
  <c r="AH111" i="76"/>
  <c r="AP111" i="76"/>
  <c r="AX111" i="76"/>
  <c r="BF111" i="76"/>
  <c r="AG112" i="76"/>
  <c r="AO112" i="76"/>
  <c r="AW112" i="76"/>
  <c r="BE112" i="76"/>
  <c r="AF113" i="76"/>
  <c r="AN113" i="76"/>
  <c r="AV113" i="76"/>
  <c r="BD113" i="76"/>
  <c r="AE114" i="76"/>
  <c r="AM114" i="76"/>
  <c r="AU114" i="76"/>
  <c r="BC114" i="76"/>
  <c r="AD115" i="76"/>
  <c r="AL115" i="76"/>
  <c r="AT115" i="76"/>
  <c r="BB115" i="76"/>
  <c r="AC116" i="76"/>
  <c r="AK116" i="76"/>
  <c r="AS116" i="76"/>
  <c r="BA116" i="76"/>
  <c r="BI116" i="76"/>
  <c r="AJ117" i="76"/>
  <c r="AR117" i="76"/>
  <c r="AZ117" i="76"/>
  <c r="BH117" i="76"/>
  <c r="AJ85" i="76"/>
  <c r="AR85" i="76"/>
  <c r="AZ85" i="76"/>
  <c r="BH85" i="76"/>
  <c r="AH87" i="76"/>
  <c r="AD91" i="76"/>
  <c r="BI92" i="76"/>
  <c r="BG94" i="76"/>
  <c r="BE96" i="76"/>
  <c r="BD97" i="76"/>
  <c r="BC98" i="76"/>
  <c r="BB99" i="76"/>
  <c r="BA100" i="76"/>
  <c r="AZ101" i="76"/>
  <c r="AO102" i="76"/>
  <c r="BE102" i="76"/>
  <c r="AN103" i="76"/>
  <c r="BD103" i="76"/>
  <c r="AM104" i="76"/>
  <c r="BC104" i="76"/>
  <c r="AL105" i="76"/>
  <c r="BB105" i="76"/>
  <c r="AK106" i="76"/>
  <c r="BA106" i="76"/>
  <c r="AJ107" i="76"/>
  <c r="AZ107" i="76"/>
  <c r="AI108" i="76"/>
  <c r="AY108" i="76"/>
  <c r="AH109" i="76"/>
  <c r="AS109" i="76"/>
  <c r="BA109" i="76"/>
  <c r="BI109" i="76"/>
  <c r="AJ110" i="76"/>
  <c r="AR110" i="76"/>
  <c r="AZ110" i="76"/>
  <c r="BH110" i="76"/>
  <c r="AI111" i="76"/>
  <c r="AQ111" i="76"/>
  <c r="AY111" i="76"/>
  <c r="BG111" i="76"/>
  <c r="AH112" i="76"/>
  <c r="AP112" i="76"/>
  <c r="AX112" i="76"/>
  <c r="BF112" i="76"/>
  <c r="AG113" i="76"/>
  <c r="AO113" i="76"/>
  <c r="AW113" i="76"/>
  <c r="BE113" i="76"/>
  <c r="AF114" i="76"/>
  <c r="AN114" i="76"/>
  <c r="AV114" i="76"/>
  <c r="BD114" i="76"/>
  <c r="AE115" i="76"/>
  <c r="AM115" i="76"/>
  <c r="AU115" i="76"/>
  <c r="BC115" i="76"/>
  <c r="AD116" i="76"/>
  <c r="AL116" i="76"/>
  <c r="AT116" i="76"/>
  <c r="BB116" i="76"/>
  <c r="AC117" i="76"/>
  <c r="AK117" i="76"/>
  <c r="AS117" i="76"/>
  <c r="BA117" i="76"/>
  <c r="BI117" i="76"/>
  <c r="AK85" i="76"/>
  <c r="AS85" i="76"/>
  <c r="BA85" i="76"/>
  <c r="BI85" i="76"/>
  <c r="AP87" i="76"/>
  <c r="AN89" i="76"/>
  <c r="AL91" i="76"/>
  <c r="AJ93" i="76"/>
  <c r="AH95" i="76"/>
  <c r="BH96" i="76"/>
  <c r="BG97" i="76"/>
  <c r="BF98" i="76"/>
  <c r="BE99" i="76"/>
  <c r="BD100" i="76"/>
  <c r="BC101" i="76"/>
  <c r="AQ102" i="76"/>
  <c r="BG102" i="76"/>
  <c r="AP103" i="76"/>
  <c r="BF103" i="76"/>
  <c r="AO104" i="76"/>
  <c r="BE104" i="76"/>
  <c r="AN105" i="76"/>
  <c r="BD105" i="76"/>
  <c r="AM106" i="76"/>
  <c r="BC106" i="76"/>
  <c r="AL107" i="76"/>
  <c r="BB107" i="76"/>
  <c r="AK108" i="76"/>
  <c r="BA108" i="76"/>
  <c r="AJ109" i="76"/>
  <c r="AT109" i="76"/>
  <c r="BB109" i="76"/>
  <c r="AC110" i="76"/>
  <c r="AK110" i="76"/>
  <c r="AS110" i="76"/>
  <c r="BA110" i="76"/>
  <c r="BI110" i="76"/>
  <c r="AJ111" i="76"/>
  <c r="AR111" i="76"/>
  <c r="AZ111" i="76"/>
  <c r="BH111" i="76"/>
  <c r="AI112" i="76"/>
  <c r="AQ112" i="76"/>
  <c r="AY112" i="76"/>
  <c r="BG112" i="76"/>
  <c r="AH113" i="76"/>
  <c r="AP113" i="76"/>
  <c r="AX113" i="76"/>
  <c r="BF113" i="76"/>
  <c r="AG114" i="76"/>
  <c r="AO114" i="76"/>
  <c r="AW114" i="76"/>
  <c r="BE114" i="76"/>
  <c r="AF115" i="76"/>
  <c r="AN115" i="76"/>
  <c r="AV115" i="76"/>
  <c r="BD115" i="76"/>
  <c r="AE116" i="76"/>
  <c r="AM116" i="76"/>
  <c r="AU116" i="76"/>
  <c r="BC116" i="76"/>
  <c r="AD117" i="76"/>
  <c r="AL117" i="76"/>
  <c r="AT117" i="76"/>
  <c r="BB117" i="76"/>
  <c r="AD85" i="76"/>
  <c r="AL85" i="76"/>
  <c r="AT85" i="76"/>
  <c r="BB85" i="76"/>
  <c r="AC85" i="76"/>
  <c r="AX87" i="76"/>
  <c r="AV89" i="76"/>
  <c r="AT91" i="76"/>
  <c r="AR93" i="76"/>
  <c r="AP95" i="76"/>
  <c r="AF97" i="76"/>
  <c r="AE98" i="76"/>
  <c r="AD99" i="76"/>
  <c r="AC100" i="76"/>
  <c r="BI100" i="76"/>
  <c r="BH101" i="76"/>
  <c r="AT102" i="76"/>
  <c r="AC103" i="76"/>
  <c r="AS103" i="76"/>
  <c r="BI103" i="76"/>
  <c r="AR104" i="76"/>
  <c r="BH104" i="76"/>
  <c r="AQ105" i="76"/>
  <c r="BG105" i="76"/>
  <c r="AP106" i="76"/>
  <c r="BF106" i="76"/>
  <c r="AO107" i="76"/>
  <c r="BE107" i="76"/>
  <c r="AN108" i="76"/>
  <c r="BD108" i="76"/>
  <c r="AM109" i="76"/>
  <c r="AU109" i="76"/>
  <c r="BC109" i="76"/>
  <c r="AD110" i="76"/>
  <c r="AL110" i="76"/>
  <c r="AT110" i="76"/>
  <c r="BB110" i="76"/>
  <c r="AC111" i="76"/>
  <c r="AK111" i="76"/>
  <c r="AS111" i="76"/>
  <c r="BA111" i="76"/>
  <c r="BI111" i="76"/>
  <c r="AJ112" i="76"/>
  <c r="AR112" i="76"/>
  <c r="AZ112" i="76"/>
  <c r="BH112" i="76"/>
  <c r="AI113" i="76"/>
  <c r="AQ113" i="76"/>
  <c r="AY113" i="76"/>
  <c r="BG113" i="76"/>
  <c r="AH114" i="76"/>
  <c r="AP114" i="76"/>
  <c r="AX114" i="76"/>
  <c r="BF114" i="76"/>
  <c r="AG115" i="76"/>
  <c r="AO115" i="76"/>
  <c r="AW115" i="76"/>
  <c r="BE115" i="76"/>
  <c r="AN116" i="76"/>
  <c r="AV116" i="76"/>
  <c r="BD116" i="76"/>
  <c r="AE117" i="76"/>
  <c r="AM117" i="76"/>
  <c r="AU117" i="76"/>
  <c r="BC117" i="76"/>
  <c r="AE85" i="76"/>
  <c r="AM85" i="76"/>
  <c r="AU85" i="76"/>
  <c r="BC85" i="76"/>
  <c r="BF87" i="76"/>
  <c r="BD89" i="76"/>
  <c r="BB91" i="76"/>
  <c r="AZ93" i="76"/>
  <c r="AX95" i="76"/>
  <c r="AI97" i="76"/>
  <c r="AH98" i="76"/>
  <c r="AG99" i="76"/>
  <c r="AF100" i="76"/>
  <c r="AE101" i="76"/>
  <c r="AD102" i="76"/>
  <c r="AU102" i="76"/>
  <c r="AD103" i="76"/>
  <c r="AT103" i="76"/>
  <c r="AC104" i="76"/>
  <c r="AS104" i="76"/>
  <c r="BI104" i="76"/>
  <c r="AR105" i="76"/>
  <c r="BH105" i="76"/>
  <c r="AQ106" i="76"/>
  <c r="BG106" i="76"/>
  <c r="AP107" i="76"/>
  <c r="BF107" i="76"/>
  <c r="AO108" i="76"/>
  <c r="BE108" i="76"/>
  <c r="AN109" i="76"/>
  <c r="AV109" i="76"/>
  <c r="BD109" i="76"/>
  <c r="AE110" i="76"/>
  <c r="AM110" i="76"/>
  <c r="AU110" i="76"/>
  <c r="BC110" i="76"/>
  <c r="AD111" i="76"/>
  <c r="AL111" i="76"/>
  <c r="AT111" i="76"/>
  <c r="BB111" i="76"/>
  <c r="AC112" i="76"/>
  <c r="AK112" i="76"/>
  <c r="AS112" i="76"/>
  <c r="BA112" i="76"/>
  <c r="BI112" i="76"/>
  <c r="AJ113" i="76"/>
  <c r="AR113" i="76"/>
  <c r="AZ113" i="76"/>
  <c r="BH113" i="76"/>
  <c r="AI114" i="76"/>
  <c r="AQ114" i="76"/>
  <c r="AY114" i="76"/>
  <c r="BG114" i="76"/>
  <c r="AH115" i="76"/>
  <c r="AP115" i="76"/>
  <c r="AX115" i="76"/>
  <c r="BF115" i="76"/>
  <c r="AO116" i="76"/>
  <c r="AW116" i="76"/>
  <c r="BE116" i="76"/>
  <c r="AF117" i="76"/>
  <c r="AN117" i="76"/>
  <c r="AV117" i="76"/>
  <c r="BD117" i="76"/>
  <c r="AF85" i="76"/>
  <c r="AN85" i="76"/>
  <c r="AV85" i="76"/>
  <c r="BD85" i="76"/>
  <c r="AI86" i="76"/>
  <c r="AE90" i="76"/>
  <c r="AC92" i="76"/>
  <c r="BH93" i="76"/>
  <c r="BF95" i="76"/>
  <c r="AN97" i="76"/>
  <c r="AM98" i="76"/>
  <c r="AL99" i="76"/>
  <c r="AK100" i="76"/>
  <c r="AJ101" i="76"/>
  <c r="AG102" i="76"/>
  <c r="AW102" i="76"/>
  <c r="AF103" i="76"/>
  <c r="AV103" i="76"/>
  <c r="AE104" i="76"/>
  <c r="AU104" i="76"/>
  <c r="AD105" i="76"/>
  <c r="AT105" i="76"/>
  <c r="AC106" i="76"/>
  <c r="AS106" i="76"/>
  <c r="BI106" i="76"/>
  <c r="AR107" i="76"/>
  <c r="BH107" i="76"/>
  <c r="AQ108" i="76"/>
  <c r="BG108" i="76"/>
  <c r="AO109" i="76"/>
  <c r="AW109" i="76"/>
  <c r="BE109" i="76"/>
  <c r="AF110" i="76"/>
  <c r="AN110" i="76"/>
  <c r="AV110" i="76"/>
  <c r="BD110" i="76"/>
  <c r="AE111" i="76"/>
  <c r="AM111" i="76"/>
  <c r="AU111" i="76"/>
  <c r="BC111" i="76"/>
  <c r="AD112" i="76"/>
  <c r="AL112" i="76"/>
  <c r="AT112" i="76"/>
  <c r="BB112" i="76"/>
  <c r="AC113" i="76"/>
  <c r="AK113" i="76"/>
  <c r="AS113" i="76"/>
  <c r="BA113" i="76"/>
  <c r="BI113" i="76"/>
  <c r="AJ114" i="76"/>
  <c r="AR114" i="76"/>
  <c r="AZ114" i="76"/>
  <c r="BH114" i="76"/>
  <c r="AI115" i="76"/>
  <c r="AQ115" i="76"/>
  <c r="AY115" i="76"/>
  <c r="BG115" i="76"/>
  <c r="AP116" i="76"/>
  <c r="AX116" i="76"/>
  <c r="BF116" i="76"/>
  <c r="AG117" i="76"/>
  <c r="AO117" i="76"/>
  <c r="AW117" i="76"/>
  <c r="BE117" i="76"/>
  <c r="AG85" i="76"/>
  <c r="AO85" i="76"/>
  <c r="AW85" i="76"/>
  <c r="BE85" i="76"/>
  <c r="AM90" i="76"/>
  <c r="AM101" i="76"/>
  <c r="AV105" i="76"/>
  <c r="AP109" i="76"/>
  <c r="AN111" i="76"/>
  <c r="AL113" i="76"/>
  <c r="AJ115" i="76"/>
  <c r="AH117" i="76"/>
  <c r="AK92" i="76"/>
  <c r="AI102" i="76"/>
  <c r="AE106" i="76"/>
  <c r="AX109" i="76"/>
  <c r="AV111" i="76"/>
  <c r="AT113" i="76"/>
  <c r="AR115" i="76"/>
  <c r="AP117" i="76"/>
  <c r="AI94" i="76"/>
  <c r="AY102" i="76"/>
  <c r="AU106" i="76"/>
  <c r="BF109" i="76"/>
  <c r="BD111" i="76"/>
  <c r="BB113" i="76"/>
  <c r="AZ115" i="76"/>
  <c r="AX117" i="76"/>
  <c r="AG96" i="76"/>
  <c r="AH103" i="76"/>
  <c r="AD107" i="76"/>
  <c r="AG110" i="76"/>
  <c r="AE112" i="76"/>
  <c r="AC114" i="76"/>
  <c r="BH115" i="76"/>
  <c r="BF117" i="76"/>
  <c r="AQ97" i="76"/>
  <c r="AX103" i="76"/>
  <c r="AT107" i="76"/>
  <c r="AO110" i="76"/>
  <c r="AM112" i="76"/>
  <c r="AK114" i="76"/>
  <c r="AH85" i="76"/>
  <c r="AP98" i="76"/>
  <c r="AG104" i="76"/>
  <c r="AC108" i="76"/>
  <c r="AW110" i="76"/>
  <c r="AU112" i="76"/>
  <c r="AS114" i="76"/>
  <c r="AQ116" i="76"/>
  <c r="AP85" i="76"/>
  <c r="AN100" i="76"/>
  <c r="BI108" i="76"/>
  <c r="AD113" i="76"/>
  <c r="BG116" i="76"/>
  <c r="AQ86" i="76"/>
  <c r="AO99" i="76"/>
  <c r="AW104" i="76"/>
  <c r="AS108" i="76"/>
  <c r="BE110" i="76"/>
  <c r="BC112" i="76"/>
  <c r="BA114" i="76"/>
  <c r="AY116" i="76"/>
  <c r="AX85" i="76"/>
  <c r="AO88" i="76"/>
  <c r="AF105" i="76"/>
  <c r="AF111" i="76"/>
  <c r="BI114" i="76"/>
  <c r="BF85" i="76"/>
  <c r="AF133" i="76"/>
  <c r="BF138" i="76"/>
  <c r="BG142" i="76"/>
  <c r="AU145" i="76"/>
  <c r="AG148" i="76"/>
  <c r="AE150" i="76"/>
  <c r="AG132" i="76"/>
  <c r="BC118" i="76"/>
  <c r="AW119" i="76"/>
  <c r="AU121" i="76"/>
  <c r="AS123" i="76"/>
  <c r="AP119" i="76"/>
  <c r="AN121" i="76"/>
  <c r="AQ119" i="76"/>
  <c r="AO121" i="76"/>
  <c r="AR119" i="76"/>
  <c r="AP121" i="76"/>
  <c r="AN123" i="76"/>
  <c r="AK119" i="76"/>
  <c r="AI121" i="76"/>
  <c r="AG123" i="76"/>
  <c r="AE125" i="76"/>
  <c r="BA120" i="76"/>
  <c r="AY122" i="76"/>
  <c r="AW124" i="76"/>
  <c r="BB120" i="76"/>
  <c r="BG124" i="76"/>
  <c r="BG126" i="76"/>
  <c r="BE128" i="76"/>
  <c r="BC130" i="76"/>
  <c r="BA132" i="76"/>
  <c r="AY134" i="76"/>
  <c r="AW136" i="76"/>
  <c r="AU138" i="76"/>
  <c r="AS140" i="76"/>
  <c r="AN119" i="76"/>
  <c r="BA125" i="76"/>
  <c r="AY127" i="76"/>
  <c r="AW129" i="76"/>
  <c r="AU131" i="76"/>
  <c r="AS133" i="76"/>
  <c r="AQ135" i="76"/>
  <c r="AO137" i="76"/>
  <c r="AM139" i="76"/>
  <c r="AK141" i="76"/>
  <c r="AI143" i="76"/>
  <c r="AG145" i="76"/>
  <c r="AT142" i="76"/>
  <c r="AV120" i="76"/>
  <c r="AT122" i="76"/>
  <c r="AR124" i="76"/>
  <c r="AO120" i="76"/>
  <c r="AM122" i="76"/>
  <c r="AP120" i="76"/>
  <c r="AN122" i="76"/>
  <c r="AQ120" i="76"/>
  <c r="AO122" i="76"/>
  <c r="AJ120" i="76"/>
  <c r="AH122" i="76"/>
  <c r="AF124" i="76"/>
  <c r="BB119" i="76"/>
  <c r="AZ121" i="76"/>
  <c r="AX123" i="76"/>
  <c r="BC119" i="76"/>
  <c r="AD121" i="76"/>
  <c r="BH125" i="76"/>
  <c r="BF127" i="76"/>
  <c r="BD129" i="76"/>
  <c r="BB131" i="76"/>
  <c r="AZ133" i="76"/>
  <c r="AX135" i="76"/>
  <c r="AV137" i="76"/>
  <c r="AT139" i="76"/>
  <c r="AR141" i="76"/>
  <c r="AZ126" i="76"/>
  <c r="AX128" i="76"/>
  <c r="AV149" i="76"/>
  <c r="AT150" i="76"/>
  <c r="AV148" i="76"/>
  <c r="AH146" i="76"/>
  <c r="AU143" i="76"/>
  <c r="AF140" i="76"/>
  <c r="BI134" i="76"/>
  <c r="BI118" i="76"/>
  <c r="AC150" i="76"/>
  <c r="AE148" i="76"/>
  <c r="AR145" i="76"/>
  <c r="BC142" i="76"/>
  <c r="AY138" i="76"/>
  <c r="BE132" i="76"/>
  <c r="AR118" i="76"/>
  <c r="AS149" i="76"/>
  <c r="AO147" i="76"/>
  <c r="BB144" i="76"/>
  <c r="BG141" i="76"/>
  <c r="AP137" i="76"/>
  <c r="AW130" i="76"/>
  <c r="BG150" i="76"/>
  <c r="BI148" i="76"/>
  <c r="AY146" i="76"/>
  <c r="AF144" i="76"/>
  <c r="BE140" i="76"/>
  <c r="BI135" i="76"/>
  <c r="AS126" i="76"/>
  <c r="AP150" i="76"/>
  <c r="AR148" i="76"/>
  <c r="BI145" i="76"/>
  <c r="AP143" i="76"/>
  <c r="BD139" i="76"/>
  <c r="AS134" i="76"/>
  <c r="BE118" i="76"/>
  <c r="BF149" i="76"/>
  <c r="BF147" i="76"/>
  <c r="AM145" i="76"/>
  <c r="AX142" i="76"/>
  <c r="AP138" i="76"/>
  <c r="AO132" i="76"/>
  <c r="AN118" i="76"/>
  <c r="AO149" i="76"/>
  <c r="AI147" i="76"/>
  <c r="AW144" i="76"/>
  <c r="AY141" i="76"/>
  <c r="BI136" i="76"/>
  <c r="AX129" i="76"/>
  <c r="AC139" i="76"/>
  <c r="AE137" i="76"/>
  <c r="AG135" i="76"/>
  <c r="AI133" i="76"/>
  <c r="AK131" i="76"/>
  <c r="AM129" i="76"/>
  <c r="AO127" i="76"/>
  <c r="AQ125" i="76"/>
  <c r="AZ147" i="76"/>
  <c r="BB145" i="76"/>
  <c r="BD143" i="76"/>
  <c r="BF141" i="76"/>
  <c r="BH139" i="76"/>
  <c r="AC138" i="76"/>
  <c r="AE136" i="76"/>
  <c r="AG134" i="76"/>
  <c r="AI132" i="76"/>
  <c r="AK130" i="76"/>
  <c r="AO126" i="76"/>
  <c r="BH122" i="76"/>
  <c r="BE141" i="76"/>
  <c r="BG139" i="76"/>
  <c r="BI137" i="76"/>
  <c r="AD136" i="76"/>
  <c r="AF134" i="76"/>
  <c r="AH132" i="76"/>
  <c r="AJ130" i="76"/>
  <c r="AN126" i="76"/>
  <c r="BA122" i="76"/>
  <c r="AZ129" i="76"/>
  <c r="BB127" i="76"/>
  <c r="BD125" i="76"/>
  <c r="AE120" i="76"/>
  <c r="AE133" i="76"/>
  <c r="AG131" i="76"/>
  <c r="AI129" i="76"/>
  <c r="BC147" i="76"/>
  <c r="BE145" i="76"/>
  <c r="AY143" i="76"/>
  <c r="AS141" i="76"/>
  <c r="AE139" i="76"/>
  <c r="BF136" i="76"/>
  <c r="AZ134" i="76"/>
  <c r="AT132" i="76"/>
  <c r="AN130" i="76"/>
  <c r="BG127" i="76"/>
  <c r="AJ141" i="76"/>
  <c r="BC138" i="76"/>
  <c r="AG136" i="76"/>
  <c r="AR133" i="76"/>
  <c r="AD131" i="76"/>
  <c r="AO128" i="76"/>
  <c r="AZ125" i="76"/>
  <c r="AC121" i="76"/>
  <c r="AG124" i="76"/>
  <c r="AR121" i="76"/>
  <c r="AD119" i="76"/>
  <c r="AX122" i="76"/>
  <c r="BI119" i="76"/>
  <c r="AV123" i="76"/>
  <c r="BG120" i="76"/>
  <c r="AD124" i="76"/>
  <c r="AW121" i="76"/>
  <c r="BA124" i="76"/>
  <c r="AE122" i="76"/>
  <c r="AX119" i="76"/>
  <c r="AC123" i="76"/>
  <c r="AN120" i="76"/>
  <c r="BD149" i="76"/>
  <c r="AY188" i="76"/>
  <c r="AI211" i="76"/>
  <c r="AM199" i="76"/>
  <c r="AJ215" i="76"/>
  <c r="BG203" i="76"/>
  <c r="AL184" i="76"/>
  <c r="BI209" i="76"/>
  <c r="AT200" i="76"/>
  <c r="AU215" i="76"/>
  <c r="AX204" i="76"/>
  <c r="AY184" i="76"/>
  <c r="BB208" i="76"/>
  <c r="BA184" i="76"/>
  <c r="BB215" i="76"/>
  <c r="BD213" i="76"/>
  <c r="BF211" i="76"/>
  <c r="BH209" i="76"/>
  <c r="AC208" i="76"/>
  <c r="AE206" i="76"/>
  <c r="AG204" i="76"/>
  <c r="AI202" i="76"/>
  <c r="AH200" i="76"/>
  <c r="AL196" i="76"/>
  <c r="AU191" i="76"/>
  <c r="AZ184" i="76"/>
  <c r="BA215" i="76"/>
  <c r="BC213" i="76"/>
  <c r="BE211" i="76"/>
  <c r="BG209" i="76"/>
  <c r="BI207" i="76"/>
  <c r="AD206" i="76"/>
  <c r="AF204" i="76"/>
  <c r="AH202" i="76"/>
  <c r="AF200" i="76"/>
  <c r="AJ196" i="76"/>
  <c r="AN191" i="76"/>
  <c r="BA214" i="76"/>
  <c r="BC212" i="76"/>
  <c r="BE210" i="76"/>
  <c r="BG208" i="76"/>
  <c r="BI206" i="76"/>
  <c r="AD205" i="76"/>
  <c r="AF203" i="76"/>
  <c r="AH201" i="76"/>
  <c r="AG198" i="76"/>
  <c r="AK194" i="76"/>
  <c r="AQ187" i="76"/>
  <c r="AX216" i="76"/>
  <c r="AZ214" i="76"/>
  <c r="BB212" i="76"/>
  <c r="BD210" i="76"/>
  <c r="BF208" i="76"/>
  <c r="BH206" i="76"/>
  <c r="AC205" i="76"/>
  <c r="AE203" i="76"/>
  <c r="AG201" i="76"/>
  <c r="AF198" i="76"/>
  <c r="AJ194" i="76"/>
  <c r="AJ187" i="76"/>
  <c r="AW216" i="76"/>
  <c r="AY214" i="76"/>
  <c r="BA212" i="76"/>
  <c r="BC210" i="76"/>
  <c r="BE208" i="76"/>
  <c r="BG206" i="76"/>
  <c r="BI204" i="76"/>
  <c r="AD203" i="76"/>
  <c r="AF201" i="76"/>
  <c r="BI197" i="76"/>
  <c r="AF194" i="76"/>
  <c r="AI187" i="76"/>
  <c r="AV216" i="76"/>
  <c r="AX214" i="76"/>
  <c r="AZ212" i="76"/>
  <c r="BB210" i="76"/>
  <c r="BD208" i="76"/>
  <c r="BF206" i="76"/>
  <c r="BH204" i="76"/>
  <c r="AC203" i="76"/>
  <c r="AE201" i="76"/>
  <c r="BG197" i="76"/>
  <c r="AD194" i="76"/>
  <c r="BI186" i="76"/>
  <c r="AU216" i="76"/>
  <c r="AW214" i="76"/>
  <c r="AY212" i="76"/>
  <c r="BA210" i="76"/>
  <c r="BC208" i="76"/>
  <c r="BE206" i="76"/>
  <c r="BG204" i="76"/>
  <c r="BI202" i="76"/>
  <c r="AD201" i="76"/>
  <c r="BF197" i="76"/>
  <c r="AC194" i="76"/>
  <c r="BH186" i="76"/>
  <c r="AD199" i="76"/>
  <c r="AF197" i="76"/>
  <c r="AH195" i="76"/>
  <c r="AJ193" i="76"/>
  <c r="AL191" i="76"/>
  <c r="AN189" i="76"/>
  <c r="AP187" i="76"/>
  <c r="AR185" i="76"/>
  <c r="AT198" i="76"/>
  <c r="AV196" i="76"/>
  <c r="AX194" i="76"/>
  <c r="AZ192" i="76"/>
  <c r="BB190" i="76"/>
  <c r="BD188" i="76"/>
  <c r="BF186" i="76"/>
  <c r="AI200" i="76"/>
  <c r="AK198" i="76"/>
  <c r="AM196" i="76"/>
  <c r="AO194" i="76"/>
  <c r="AQ192" i="76"/>
  <c r="AS190" i="76"/>
  <c r="AU188" i="76"/>
  <c r="AW186" i="76"/>
  <c r="AW193" i="76"/>
  <c r="AY191" i="76"/>
  <c r="BA189" i="76"/>
  <c r="BC187" i="76"/>
  <c r="BE185" i="76"/>
  <c r="AT195" i="76"/>
  <c r="AV193" i="76"/>
  <c r="AX191" i="76"/>
  <c r="AZ189" i="76"/>
  <c r="BB187" i="76"/>
  <c r="BD185" i="76"/>
  <c r="AW191" i="76"/>
  <c r="AY189" i="76"/>
  <c r="BA187" i="76"/>
  <c r="BC185" i="76"/>
  <c r="AO148" i="76"/>
  <c r="AT125" i="76"/>
  <c r="AR127" i="76"/>
  <c r="AP129" i="76"/>
  <c r="AU118" i="76"/>
  <c r="AL150" i="76"/>
  <c r="AN148" i="76"/>
  <c r="BD145" i="76"/>
  <c r="AK143" i="76"/>
  <c r="AP139" i="76"/>
  <c r="AC134" i="76"/>
  <c r="BA118" i="76"/>
  <c r="BB149" i="76"/>
  <c r="BA147" i="76"/>
  <c r="AH145" i="76"/>
  <c r="AQ142" i="76"/>
  <c r="AG138" i="76"/>
  <c r="BF131" i="76"/>
  <c r="AJ118" i="76"/>
  <c r="AK149" i="76"/>
  <c r="AD147" i="76"/>
  <c r="AR144" i="76"/>
  <c r="AQ141" i="76"/>
  <c r="AZ136" i="76"/>
  <c r="AY128" i="76"/>
  <c r="AY150" i="76"/>
  <c r="BA148" i="76"/>
  <c r="AO146" i="76"/>
  <c r="BB143" i="76"/>
  <c r="AO140" i="76"/>
  <c r="AL135" i="76"/>
  <c r="AQ123" i="76"/>
  <c r="AH150" i="76"/>
  <c r="AJ148" i="76"/>
  <c r="AY145" i="76"/>
  <c r="AD143" i="76"/>
  <c r="AG139" i="76"/>
  <c r="AT133" i="76"/>
  <c r="AW118" i="76"/>
  <c r="AX149" i="76"/>
  <c r="AV147" i="76"/>
  <c r="BI144" i="76"/>
  <c r="AK142" i="76"/>
  <c r="AZ137" i="76"/>
  <c r="AP131" i="76"/>
  <c r="AF118" i="76"/>
  <c r="AG149" i="76"/>
  <c r="BF146" i="76"/>
  <c r="AL144" i="76"/>
  <c r="AI141" i="76"/>
  <c r="AQ136" i="76"/>
  <c r="AZ127" i="76"/>
  <c r="BB138" i="76"/>
  <c r="BD136" i="76"/>
  <c r="BF134" i="76"/>
  <c r="BH132" i="76"/>
  <c r="AC131" i="76"/>
  <c r="AE129" i="76"/>
  <c r="AG127" i="76"/>
  <c r="AR147" i="76"/>
  <c r="AT145" i="76"/>
  <c r="AV143" i="76"/>
  <c r="AX141" i="76"/>
  <c r="AZ139" i="76"/>
  <c r="BB137" i="76"/>
  <c r="BD135" i="76"/>
  <c r="BF133" i="76"/>
  <c r="BH131" i="76"/>
  <c r="AC130" i="76"/>
  <c r="AE128" i="76"/>
  <c r="AG126" i="76"/>
  <c r="BI121" i="76"/>
  <c r="AW141" i="76"/>
  <c r="AY139" i="76"/>
  <c r="BA137" i="76"/>
  <c r="BC135" i="76"/>
  <c r="BE133" i="76"/>
  <c r="BG131" i="76"/>
  <c r="BI129" i="76"/>
  <c r="AD128" i="76"/>
  <c r="AF126" i="76"/>
  <c r="BB121" i="76"/>
  <c r="AR129" i="76"/>
  <c r="AT127" i="76"/>
  <c r="AV125" i="76"/>
  <c r="BB134" i="76"/>
  <c r="BD132" i="76"/>
  <c r="BF130" i="76"/>
  <c r="BH128" i="76"/>
  <c r="AC127" i="76"/>
  <c r="AD125" i="76"/>
  <c r="AU147" i="76"/>
  <c r="AW145" i="76"/>
  <c r="AQ143" i="76"/>
  <c r="AC141" i="76"/>
  <c r="BD138" i="76"/>
  <c r="AX136" i="76"/>
  <c r="AR134" i="76"/>
  <c r="AL132" i="76"/>
  <c r="AF130" i="76"/>
  <c r="AQ127" i="76"/>
  <c r="BI124" i="76"/>
  <c r="BI140" i="76"/>
  <c r="AM138" i="76"/>
  <c r="BF135" i="76"/>
  <c r="AJ133" i="76"/>
  <c r="AU130" i="76"/>
  <c r="AG128" i="76"/>
  <c r="AR125" i="76"/>
  <c r="AT120" i="76"/>
  <c r="BF123" i="76"/>
  <c r="AJ121" i="76"/>
  <c r="BD124" i="76"/>
  <c r="AP122" i="76"/>
  <c r="BA119" i="76"/>
  <c r="AF123" i="76"/>
  <c r="AY120" i="76"/>
  <c r="BC123" i="76"/>
  <c r="AG121" i="76"/>
  <c r="AS124" i="76"/>
  <c r="BD121" i="76"/>
  <c r="AH119" i="76"/>
  <c r="BB122" i="76"/>
  <c r="AF120" i="76"/>
  <c r="BH194" i="76"/>
  <c r="AG213" i="76"/>
  <c r="BA201" i="76"/>
  <c r="AI216" i="76"/>
  <c r="BE205" i="76"/>
  <c r="AV191" i="76"/>
  <c r="BG211" i="76"/>
  <c r="AR202" i="76"/>
  <c r="AT216" i="76"/>
  <c r="AV206" i="76"/>
  <c r="BA186" i="76"/>
  <c r="AZ210" i="76"/>
  <c r="AS184" i="76"/>
  <c r="AT215" i="76"/>
  <c r="AV213" i="76"/>
  <c r="AX211" i="76"/>
  <c r="AZ209" i="76"/>
  <c r="BB207" i="76"/>
  <c r="BD205" i="76"/>
  <c r="BF203" i="76"/>
  <c r="BH201" i="76"/>
  <c r="AY199" i="76"/>
  <c r="BC195" i="76"/>
  <c r="AV190" i="76"/>
  <c r="AR184" i="76"/>
  <c r="AS215" i="76"/>
  <c r="AU213" i="76"/>
  <c r="AW211" i="76"/>
  <c r="AY209" i="76"/>
  <c r="BA207" i="76"/>
  <c r="BC205" i="76"/>
  <c r="BE203" i="76"/>
  <c r="BG201" i="76"/>
  <c r="AW199" i="76"/>
  <c r="BA195" i="76"/>
  <c r="AO190" i="76"/>
  <c r="AS214" i="76"/>
  <c r="AU212" i="76"/>
  <c r="AW210" i="76"/>
  <c r="AY208" i="76"/>
  <c r="BA206" i="76"/>
  <c r="BC204" i="76"/>
  <c r="BE202" i="76"/>
  <c r="BG200" i="76"/>
  <c r="AX197" i="76"/>
  <c r="BA193" i="76"/>
  <c r="AR186" i="76"/>
  <c r="AP216" i="76"/>
  <c r="AR214" i="76"/>
  <c r="AT212" i="76"/>
  <c r="AV210" i="76"/>
  <c r="AX208" i="76"/>
  <c r="AZ206" i="76"/>
  <c r="BB204" i="76"/>
  <c r="BD202" i="76"/>
  <c r="BF200" i="76"/>
  <c r="AW197" i="76"/>
  <c r="AU193" i="76"/>
  <c r="AK186" i="76"/>
  <c r="AO216" i="76"/>
  <c r="AQ214" i="76"/>
  <c r="AS212" i="76"/>
  <c r="AU210" i="76"/>
  <c r="AW208" i="76"/>
  <c r="AY206" i="76"/>
  <c r="BA204" i="76"/>
  <c r="BC202" i="76"/>
  <c r="BE200" i="76"/>
  <c r="AT193" i="76"/>
  <c r="AJ186" i="76"/>
  <c r="AN216" i="76"/>
  <c r="AP214" i="76"/>
  <c r="AR212" i="76"/>
  <c r="AT210" i="76"/>
  <c r="AV208" i="76"/>
  <c r="AX206" i="76"/>
  <c r="AZ204" i="76"/>
  <c r="BB202" i="76"/>
  <c r="BD200" i="76"/>
  <c r="AS193" i="76"/>
  <c r="AC186" i="76"/>
  <c r="AM216" i="76"/>
  <c r="AO214" i="76"/>
  <c r="AQ212" i="76"/>
  <c r="AS210" i="76"/>
  <c r="AU208" i="76"/>
  <c r="AW206" i="76"/>
  <c r="AY204" i="76"/>
  <c r="BA202" i="76"/>
  <c r="BC200" i="76"/>
  <c r="AM193" i="76"/>
  <c r="BI185" i="76"/>
  <c r="BC198" i="76"/>
  <c r="BE196" i="76"/>
  <c r="BG194" i="76"/>
  <c r="BI192" i="76"/>
  <c r="AD191" i="76"/>
  <c r="AF189" i="76"/>
  <c r="AH187" i="76"/>
  <c r="AJ185" i="76"/>
  <c r="AL198" i="76"/>
  <c r="AP194" i="76"/>
  <c r="AR192" i="76"/>
  <c r="AT190" i="76"/>
  <c r="AV188" i="76"/>
  <c r="AX186" i="76"/>
  <c r="BH199" i="76"/>
  <c r="AC198" i="76"/>
  <c r="AE196" i="76"/>
  <c r="AG194" i="76"/>
  <c r="AI192" i="76"/>
  <c r="AK190" i="76"/>
  <c r="AM188" i="76"/>
  <c r="AO186" i="76"/>
  <c r="AO193" i="76"/>
  <c r="AQ191" i="76"/>
  <c r="AS189" i="76"/>
  <c r="AU187" i="76"/>
  <c r="AW185" i="76"/>
  <c r="AH199" i="76"/>
  <c r="AJ197" i="76"/>
  <c r="AL195" i="76"/>
  <c r="AN193" i="76"/>
  <c r="AP191" i="76"/>
  <c r="AR189" i="76"/>
  <c r="AT187" i="76"/>
  <c r="AV185" i="76"/>
  <c r="AO191" i="76"/>
  <c r="AQ189" i="76"/>
  <c r="AS187" i="76"/>
  <c r="AU185" i="76"/>
  <c r="AC118" i="76"/>
  <c r="AD150" i="76"/>
  <c r="AF148" i="76"/>
  <c r="AS145" i="76"/>
  <c r="BF142" i="76"/>
  <c r="BE138" i="76"/>
  <c r="AD133" i="76"/>
  <c r="AS118" i="76"/>
  <c r="AT149" i="76"/>
  <c r="AP147" i="76"/>
  <c r="BD144" i="76"/>
  <c r="AC142" i="76"/>
  <c r="AQ137" i="76"/>
  <c r="BE130" i="76"/>
  <c r="BH150" i="76"/>
  <c r="AC149" i="76"/>
  <c r="AZ146" i="76"/>
  <c r="AG144" i="76"/>
  <c r="BH140" i="76"/>
  <c r="AC136" i="76"/>
  <c r="BA126" i="76"/>
  <c r="AQ150" i="76"/>
  <c r="AS148" i="76"/>
  <c r="AD146" i="76"/>
  <c r="AR143" i="76"/>
  <c r="BE139" i="76"/>
  <c r="AU134" i="76"/>
  <c r="BF118" i="76"/>
  <c r="BG149" i="76"/>
  <c r="BG147" i="76"/>
  <c r="AN145" i="76"/>
  <c r="AY142" i="76"/>
  <c r="AQ138" i="76"/>
  <c r="AU132" i="76"/>
  <c r="AO118" i="76"/>
  <c r="AP149" i="76"/>
  <c r="AK147" i="76"/>
  <c r="AY144" i="76"/>
  <c r="BB141" i="76"/>
  <c r="AH137" i="76"/>
  <c r="BF129" i="76"/>
  <c r="BD150" i="76"/>
  <c r="BF148" i="76"/>
  <c r="AU146" i="76"/>
  <c r="BI143" i="76"/>
  <c r="AZ140" i="76"/>
  <c r="BA135" i="76"/>
  <c r="BB125" i="76"/>
  <c r="AT138" i="76"/>
  <c r="AV136" i="76"/>
  <c r="AX134" i="76"/>
  <c r="AZ132" i="76"/>
  <c r="BB130" i="76"/>
  <c r="BD128" i="76"/>
  <c r="BF126" i="76"/>
  <c r="BF124" i="76"/>
  <c r="AJ147" i="76"/>
  <c r="AL145" i="76"/>
  <c r="AN143" i="76"/>
  <c r="AP141" i="76"/>
  <c r="AR139" i="76"/>
  <c r="AT137" i="76"/>
  <c r="AV135" i="76"/>
  <c r="AX133" i="76"/>
  <c r="AZ131" i="76"/>
  <c r="BB129" i="76"/>
  <c r="BD127" i="76"/>
  <c r="BF125" i="76"/>
  <c r="AU120" i="76"/>
  <c r="AO141" i="76"/>
  <c r="AQ139" i="76"/>
  <c r="AS137" i="76"/>
  <c r="AU135" i="76"/>
  <c r="AW133" i="76"/>
  <c r="AY131" i="76"/>
  <c r="BA129" i="76"/>
  <c r="BC127" i="76"/>
  <c r="BE125" i="76"/>
  <c r="AM120" i="76"/>
  <c r="AJ129" i="76"/>
  <c r="AN125" i="76"/>
  <c r="AT134" i="76"/>
  <c r="AV132" i="76"/>
  <c r="AX130" i="76"/>
  <c r="AZ128" i="76"/>
  <c r="BB126" i="76"/>
  <c r="AQ124" i="76"/>
  <c r="AM147" i="76"/>
  <c r="AO145" i="76"/>
  <c r="BH142" i="76"/>
  <c r="BB140" i="76"/>
  <c r="AV138" i="76"/>
  <c r="AP136" i="76"/>
  <c r="AJ134" i="76"/>
  <c r="AD132" i="76"/>
  <c r="BE129" i="76"/>
  <c r="BA140" i="76"/>
  <c r="AE138" i="76"/>
  <c r="AP135" i="76"/>
  <c r="BI132" i="76"/>
  <c r="AM130" i="76"/>
  <c r="AX127" i="76"/>
  <c r="AL120" i="76"/>
  <c r="AP123" i="76"/>
  <c r="BI120" i="76"/>
  <c r="AV124" i="76"/>
  <c r="BG121" i="76"/>
  <c r="AS119" i="76"/>
  <c r="BE122" i="76"/>
  <c r="AI120" i="76"/>
  <c r="AU123" i="76"/>
  <c r="BF120" i="76"/>
  <c r="AC124" i="76"/>
  <c r="AV121" i="76"/>
  <c r="BH124" i="76"/>
  <c r="AL122" i="76"/>
  <c r="BE119" i="76"/>
  <c r="BD198" i="76"/>
  <c r="AE215" i="76"/>
  <c r="AY203" i="76"/>
  <c r="AI184" i="76"/>
  <c r="BC207" i="76"/>
  <c r="BE213" i="76"/>
  <c r="AP204" i="76"/>
  <c r="AT184" i="76"/>
  <c r="AT208" i="76"/>
  <c r="BI193" i="76"/>
  <c r="AX212" i="76"/>
  <c r="AK184" i="76"/>
  <c r="AL215" i="76"/>
  <c r="AN213" i="76"/>
  <c r="AP211" i="76"/>
  <c r="AR209" i="76"/>
  <c r="AT207" i="76"/>
  <c r="AV205" i="76"/>
  <c r="AX203" i="76"/>
  <c r="AZ201" i="76"/>
  <c r="AI199" i="76"/>
  <c r="AM195" i="76"/>
  <c r="AW189" i="76"/>
  <c r="AJ184" i="76"/>
  <c r="AK215" i="76"/>
  <c r="AM213" i="76"/>
  <c r="AO211" i="76"/>
  <c r="AQ209" i="76"/>
  <c r="AS207" i="76"/>
  <c r="AU205" i="76"/>
  <c r="AW203" i="76"/>
  <c r="AY201" i="76"/>
  <c r="AG199" i="76"/>
  <c r="AK195" i="76"/>
  <c r="AP189" i="76"/>
  <c r="AK214" i="76"/>
  <c r="AM212" i="76"/>
  <c r="AO210" i="76"/>
  <c r="AQ208" i="76"/>
  <c r="AS206" i="76"/>
  <c r="AU204" i="76"/>
  <c r="AW202" i="76"/>
  <c r="AY200" i="76"/>
  <c r="AH197" i="76"/>
  <c r="AD193" i="76"/>
  <c r="AS185" i="76"/>
  <c r="AH216" i="76"/>
  <c r="AJ214" i="76"/>
  <c r="AL212" i="76"/>
  <c r="AN210" i="76"/>
  <c r="AP208" i="76"/>
  <c r="AR206" i="76"/>
  <c r="AT204" i="76"/>
  <c r="AV202" i="76"/>
  <c r="AX200" i="76"/>
  <c r="AG197" i="76"/>
  <c r="AC193" i="76"/>
  <c r="AL185" i="76"/>
  <c r="AG216" i="76"/>
  <c r="AI214" i="76"/>
  <c r="AK212" i="76"/>
  <c r="AM210" i="76"/>
  <c r="AO208" i="76"/>
  <c r="AQ206" i="76"/>
  <c r="AS204" i="76"/>
  <c r="AU202" i="76"/>
  <c r="AW200" i="76"/>
  <c r="AC197" i="76"/>
  <c r="BD192" i="76"/>
  <c r="AK185" i="76"/>
  <c r="AF216" i="76"/>
  <c r="AH214" i="76"/>
  <c r="AJ212" i="76"/>
  <c r="AL210" i="76"/>
  <c r="AN208" i="76"/>
  <c r="AP206" i="76"/>
  <c r="AR204" i="76"/>
  <c r="AT202" i="76"/>
  <c r="AV200" i="76"/>
  <c r="BH196" i="76"/>
  <c r="BC192" i="76"/>
  <c r="AD185" i="76"/>
  <c r="AE216" i="76"/>
  <c r="AG214" i="76"/>
  <c r="AI212" i="76"/>
  <c r="AK210" i="76"/>
  <c r="AM208" i="76"/>
  <c r="AO206" i="76"/>
  <c r="AQ204" i="76"/>
  <c r="AS202" i="76"/>
  <c r="AU200" i="76"/>
  <c r="BG196" i="76"/>
  <c r="BB192" i="76"/>
  <c r="AC185" i="76"/>
  <c r="AU198" i="76"/>
  <c r="AW196" i="76"/>
  <c r="AY194" i="76"/>
  <c r="BA192" i="76"/>
  <c r="BC190" i="76"/>
  <c r="BE188" i="76"/>
  <c r="BG186" i="76"/>
  <c r="BI199" i="76"/>
  <c r="AD198" i="76"/>
  <c r="AF196" i="76"/>
  <c r="AH194" i="76"/>
  <c r="AJ192" i="76"/>
  <c r="AL190" i="76"/>
  <c r="AN188" i="76"/>
  <c r="AP186" i="76"/>
  <c r="AZ199" i="76"/>
  <c r="BB197" i="76"/>
  <c r="BD195" i="76"/>
  <c r="BF193" i="76"/>
  <c r="BH191" i="76"/>
  <c r="AC190" i="76"/>
  <c r="AE188" i="76"/>
  <c r="AG186" i="76"/>
  <c r="AG193" i="76"/>
  <c r="AI191" i="76"/>
  <c r="AK189" i="76"/>
  <c r="AM187" i="76"/>
  <c r="AO185" i="76"/>
  <c r="BG198" i="76"/>
  <c r="BI196" i="76"/>
  <c r="AD195" i="76"/>
  <c r="AF193" i="76"/>
  <c r="AH191" i="76"/>
  <c r="AJ189" i="76"/>
  <c r="AL187" i="76"/>
  <c r="AN185" i="76"/>
  <c r="AG191" i="76"/>
  <c r="AI189" i="76"/>
  <c r="AK187" i="76"/>
  <c r="AM185" i="76"/>
  <c r="AC135" i="76"/>
  <c r="AW140" i="76"/>
  <c r="AF141" i="76"/>
  <c r="AV141" i="76"/>
  <c r="AH131" i="76"/>
  <c r="BB118" i="76"/>
  <c r="BC149" i="76"/>
  <c r="BB147" i="76"/>
  <c r="AI145" i="76"/>
  <c r="AS142" i="76"/>
  <c r="AH138" i="76"/>
  <c r="AE132" i="76"/>
  <c r="AK118" i="76"/>
  <c r="AL149" i="76"/>
  <c r="AF147" i="76"/>
  <c r="AS144" i="76"/>
  <c r="AT141" i="76"/>
  <c r="BA136" i="76"/>
  <c r="BG128" i="76"/>
  <c r="AZ150" i="76"/>
  <c r="BB148" i="76"/>
  <c r="AP146" i="76"/>
  <c r="BC143" i="76"/>
  <c r="AR140" i="76"/>
  <c r="AR135" i="76"/>
  <c r="AP124" i="76"/>
  <c r="AI150" i="76"/>
  <c r="AK148" i="76"/>
  <c r="AZ145" i="76"/>
  <c r="AG143" i="76"/>
  <c r="AH139" i="76"/>
  <c r="AV133" i="76"/>
  <c r="AX118" i="76"/>
  <c r="AY149" i="76"/>
  <c r="AW147" i="76"/>
  <c r="AC145" i="76"/>
  <c r="AL142" i="76"/>
  <c r="BF137" i="76"/>
  <c r="AV131" i="76"/>
  <c r="AG118" i="76"/>
  <c r="AH149" i="76"/>
  <c r="BG146" i="76"/>
  <c r="AN144" i="76"/>
  <c r="AL141" i="76"/>
  <c r="AR136" i="76"/>
  <c r="BH127" i="76"/>
  <c r="AV150" i="76"/>
  <c r="AX148" i="76"/>
  <c r="AJ146" i="76"/>
  <c r="AX143" i="76"/>
  <c r="AJ140" i="76"/>
  <c r="AD135" i="76"/>
  <c r="AV119" i="76"/>
  <c r="AL138" i="76"/>
  <c r="AN136" i="76"/>
  <c r="AP134" i="76"/>
  <c r="AR132" i="76"/>
  <c r="AT130" i="76"/>
  <c r="AV128" i="76"/>
  <c r="AX126" i="76"/>
  <c r="BH123" i="76"/>
  <c r="BI146" i="76"/>
  <c r="AD145" i="76"/>
  <c r="AF143" i="76"/>
  <c r="AH141" i="76"/>
  <c r="AJ139" i="76"/>
  <c r="AL137" i="76"/>
  <c r="AN135" i="76"/>
  <c r="AP133" i="76"/>
  <c r="AR131" i="76"/>
  <c r="AT129" i="76"/>
  <c r="AV127" i="76"/>
  <c r="AX125" i="76"/>
  <c r="AE143" i="76"/>
  <c r="AG141" i="76"/>
  <c r="AI139" i="76"/>
  <c r="AK137" i="76"/>
  <c r="AM135" i="76"/>
  <c r="AO133" i="76"/>
  <c r="AQ131" i="76"/>
  <c r="AS129" i="76"/>
  <c r="AU127" i="76"/>
  <c r="AW125" i="76"/>
  <c r="BG130" i="76"/>
  <c r="BI128" i="76"/>
  <c r="AD127" i="76"/>
  <c r="AF125" i="76"/>
  <c r="AL134" i="76"/>
  <c r="AN132" i="76"/>
  <c r="AP130" i="76"/>
  <c r="AR128" i="76"/>
  <c r="AT126" i="76"/>
  <c r="AR123" i="76"/>
  <c r="AE147" i="76"/>
  <c r="BF144" i="76"/>
  <c r="AZ142" i="76"/>
  <c r="AT140" i="76"/>
  <c r="AN138" i="76"/>
  <c r="AH136" i="76"/>
  <c r="BI133" i="76"/>
  <c r="BC131" i="76"/>
  <c r="AO129" i="76"/>
  <c r="BH126" i="76"/>
  <c r="AK122" i="76"/>
  <c r="AK140" i="76"/>
  <c r="BD137" i="76"/>
  <c r="AH135" i="76"/>
  <c r="AS132" i="76"/>
  <c r="AE130" i="76"/>
  <c r="AP127" i="76"/>
  <c r="AD120" i="76"/>
  <c r="AS120" i="76"/>
  <c r="AN124" i="76"/>
  <c r="AY121" i="76"/>
  <c r="AC119" i="76"/>
  <c r="AW122" i="76"/>
  <c r="BH119" i="76"/>
  <c r="AE123" i="76"/>
  <c r="AX120" i="76"/>
  <c r="BB123" i="76"/>
  <c r="AF121" i="76"/>
  <c r="AZ124" i="76"/>
  <c r="AD122" i="76"/>
  <c r="AO119" i="76"/>
  <c r="AS201" i="76"/>
  <c r="AD216" i="76"/>
  <c r="AW205" i="76"/>
  <c r="AI152" i="76"/>
  <c r="AQ152" i="76"/>
  <c r="AY152" i="76"/>
  <c r="BG152" i="76"/>
  <c r="AH153" i="76"/>
  <c r="AP153" i="76"/>
  <c r="AX153" i="76"/>
  <c r="BF153" i="76"/>
  <c r="AG154" i="76"/>
  <c r="AO154" i="76"/>
  <c r="AW154" i="76"/>
  <c r="BE154" i="76"/>
  <c r="AF155" i="76"/>
  <c r="AN155" i="76"/>
  <c r="AV155" i="76"/>
  <c r="BD155" i="76"/>
  <c r="AE156" i="76"/>
  <c r="AM156" i="76"/>
  <c r="AU156" i="76"/>
  <c r="BC156" i="76"/>
  <c r="AD157" i="76"/>
  <c r="AL157" i="76"/>
  <c r="AT157" i="76"/>
  <c r="BB157" i="76"/>
  <c r="AC158" i="76"/>
  <c r="AK158" i="76"/>
  <c r="AS158" i="76"/>
  <c r="BA158" i="76"/>
  <c r="BI158" i="76"/>
  <c r="AJ159" i="76"/>
  <c r="AR159" i="76"/>
  <c r="AZ159" i="76"/>
  <c r="BH159" i="76"/>
  <c r="AI160" i="76"/>
  <c r="AQ160" i="76"/>
  <c r="AY160" i="76"/>
  <c r="BG160" i="76"/>
  <c r="AH161" i="76"/>
  <c r="AX161" i="76"/>
  <c r="AJ152" i="76"/>
  <c r="AR152" i="76"/>
  <c r="AZ152" i="76"/>
  <c r="BH152" i="76"/>
  <c r="AI153" i="76"/>
  <c r="AQ153" i="76"/>
  <c r="AY153" i="76"/>
  <c r="BG153" i="76"/>
  <c r="AH154" i="76"/>
  <c r="AP154" i="76"/>
  <c r="AX154" i="76"/>
  <c r="BF154" i="76"/>
  <c r="AG155" i="76"/>
  <c r="AO155" i="76"/>
  <c r="AW155" i="76"/>
  <c r="BE155" i="76"/>
  <c r="AF156" i="76"/>
  <c r="AN156" i="76"/>
  <c r="AV156" i="76"/>
  <c r="BD156" i="76"/>
  <c r="AE157" i="76"/>
  <c r="AM157" i="76"/>
  <c r="AU157" i="76"/>
  <c r="BC157" i="76"/>
  <c r="AD158" i="76"/>
  <c r="AL158" i="76"/>
  <c r="AC152" i="76"/>
  <c r="AK152" i="76"/>
  <c r="AS152" i="76"/>
  <c r="BA152" i="76"/>
  <c r="BI152" i="76"/>
  <c r="AJ153" i="76"/>
  <c r="AR153" i="76"/>
  <c r="AZ153" i="76"/>
  <c r="BH153" i="76"/>
  <c r="AI154" i="76"/>
  <c r="AQ154" i="76"/>
  <c r="AY154" i="76"/>
  <c r="BG154" i="76"/>
  <c r="AH155" i="76"/>
  <c r="AP155" i="76"/>
  <c r="AX155" i="76"/>
  <c r="BF155" i="76"/>
  <c r="AG156" i="76"/>
  <c r="AO156" i="76"/>
  <c r="AW156" i="76"/>
  <c r="BE156" i="76"/>
  <c r="AF157" i="76"/>
  <c r="AN157" i="76"/>
  <c r="AV157" i="76"/>
  <c r="BD157" i="76"/>
  <c r="AE158" i="76"/>
  <c r="AM158" i="76"/>
  <c r="AU158" i="76"/>
  <c r="BC158" i="76"/>
  <c r="AD159" i="76"/>
  <c r="AT159" i="76"/>
  <c r="BB159" i="76"/>
  <c r="AC160" i="76"/>
  <c r="AS160" i="76"/>
  <c r="BA160" i="76"/>
  <c r="BI160" i="76"/>
  <c r="AJ161" i="76"/>
  <c r="AR161" i="76"/>
  <c r="AZ161" i="76"/>
  <c r="BH161" i="76"/>
  <c r="AD152" i="76"/>
  <c r="AL152" i="76"/>
  <c r="AT152" i="76"/>
  <c r="BB152" i="76"/>
  <c r="AC153" i="76"/>
  <c r="AK153" i="76"/>
  <c r="AS153" i="76"/>
  <c r="BA153" i="76"/>
  <c r="BI153" i="76"/>
  <c r="AJ154" i="76"/>
  <c r="AR154" i="76"/>
  <c r="AZ154" i="76"/>
  <c r="BH154" i="76"/>
  <c r="AI155" i="76"/>
  <c r="AQ155" i="76"/>
  <c r="AY155" i="76"/>
  <c r="BG155" i="76"/>
  <c r="AH156" i="76"/>
  <c r="AP156" i="76"/>
  <c r="AX156" i="76"/>
  <c r="BF156" i="76"/>
  <c r="AG157" i="76"/>
  <c r="AO157" i="76"/>
  <c r="AW157" i="76"/>
  <c r="BE157" i="76"/>
  <c r="AF158" i="76"/>
  <c r="AN158" i="76"/>
  <c r="AV158" i="76"/>
  <c r="BD158" i="76"/>
  <c r="AE159" i="76"/>
  <c r="AU159" i="76"/>
  <c r="BC159" i="76"/>
  <c r="AD160" i="76"/>
  <c r="AT160" i="76"/>
  <c r="BB160" i="76"/>
  <c r="AC161" i="76"/>
  <c r="AS161" i="76"/>
  <c r="BA161" i="76"/>
  <c r="BI161" i="76"/>
  <c r="AJ162" i="76"/>
  <c r="AF152" i="76"/>
  <c r="AN152" i="76"/>
  <c r="AV152" i="76"/>
  <c r="BD152" i="76"/>
  <c r="AE153" i="76"/>
  <c r="AM153" i="76"/>
  <c r="AU153" i="76"/>
  <c r="BC153" i="76"/>
  <c r="AD154" i="76"/>
  <c r="AL154" i="76"/>
  <c r="AT154" i="76"/>
  <c r="BB154" i="76"/>
  <c r="AC155" i="76"/>
  <c r="AK155" i="76"/>
  <c r="AS155" i="76"/>
  <c r="BA155" i="76"/>
  <c r="BI155" i="76"/>
  <c r="AJ156" i="76"/>
  <c r="AR156" i="76"/>
  <c r="AZ156" i="76"/>
  <c r="BH156" i="76"/>
  <c r="AI157" i="76"/>
  <c r="AQ157" i="76"/>
  <c r="AY157" i="76"/>
  <c r="BG157" i="76"/>
  <c r="AH158" i="76"/>
  <c r="AP158" i="76"/>
  <c r="AX158" i="76"/>
  <c r="BF158" i="76"/>
  <c r="AG159" i="76"/>
  <c r="AW159" i="76"/>
  <c r="BE159" i="76"/>
  <c r="AF160" i="76"/>
  <c r="AV160" i="76"/>
  <c r="BD160" i="76"/>
  <c r="AE161" i="76"/>
  <c r="AG152" i="76"/>
  <c r="AO152" i="76"/>
  <c r="AW152" i="76"/>
  <c r="BE152" i="76"/>
  <c r="AF153" i="76"/>
  <c r="AN153" i="76"/>
  <c r="AV153" i="76"/>
  <c r="BD153" i="76"/>
  <c r="AE154" i="76"/>
  <c r="AM154" i="76"/>
  <c r="AU154" i="76"/>
  <c r="BC154" i="76"/>
  <c r="AD155" i="76"/>
  <c r="AL155" i="76"/>
  <c r="AT155" i="76"/>
  <c r="BB155" i="76"/>
  <c r="AC156" i="76"/>
  <c r="AK156" i="76"/>
  <c r="AS156" i="76"/>
  <c r="BA156" i="76"/>
  <c r="BI156" i="76"/>
  <c r="AJ157" i="76"/>
  <c r="AR157" i="76"/>
  <c r="AZ157" i="76"/>
  <c r="BH157" i="76"/>
  <c r="AI158" i="76"/>
  <c r="AQ158" i="76"/>
  <c r="AY158" i="76"/>
  <c r="BG158" i="76"/>
  <c r="AH159" i="76"/>
  <c r="AX159" i="76"/>
  <c r="BF159" i="76"/>
  <c r="AG160" i="76"/>
  <c r="AW160" i="76"/>
  <c r="BE160" i="76"/>
  <c r="AF161" i="76"/>
  <c r="AV161" i="76"/>
  <c r="BD161" i="76"/>
  <c r="AE162" i="76"/>
  <c r="BF152" i="76"/>
  <c r="BE153" i="76"/>
  <c r="BD154" i="76"/>
  <c r="BC155" i="76"/>
  <c r="BB156" i="76"/>
  <c r="BA157" i="76"/>
  <c r="AW158" i="76"/>
  <c r="BG159" i="76"/>
  <c r="AU160" i="76"/>
  <c r="AI161" i="76"/>
  <c r="BB161" i="76"/>
  <c r="AG162" i="76"/>
  <c r="AX162" i="76"/>
  <c r="BF162" i="76"/>
  <c r="AG163" i="76"/>
  <c r="AW163" i="76"/>
  <c r="BE163" i="76"/>
  <c r="AF164" i="76"/>
  <c r="AV164" i="76"/>
  <c r="BD164" i="76"/>
  <c r="AE165" i="76"/>
  <c r="AM165" i="76"/>
  <c r="AU165" i="76"/>
  <c r="BC165" i="76"/>
  <c r="AD166" i="76"/>
  <c r="AL166" i="76"/>
  <c r="AT166" i="76"/>
  <c r="BB166" i="76"/>
  <c r="AC167" i="76"/>
  <c r="AK167" i="76"/>
  <c r="AS167" i="76"/>
  <c r="BA167" i="76"/>
  <c r="BI167" i="76"/>
  <c r="AJ168" i="76"/>
  <c r="AR168" i="76"/>
  <c r="AZ168" i="76"/>
  <c r="BH168" i="76"/>
  <c r="AI169" i="76"/>
  <c r="AQ169" i="76"/>
  <c r="AY169" i="76"/>
  <c r="BG169" i="76"/>
  <c r="AH170" i="76"/>
  <c r="AP170" i="76"/>
  <c r="AX170" i="76"/>
  <c r="BF170" i="76"/>
  <c r="AG171" i="76"/>
  <c r="AO171" i="76"/>
  <c r="AW171" i="76"/>
  <c r="BE171" i="76"/>
  <c r="AF172" i="76"/>
  <c r="AN172" i="76"/>
  <c r="AV172" i="76"/>
  <c r="BD172" i="76"/>
  <c r="AE173" i="76"/>
  <c r="AM173" i="76"/>
  <c r="AU173" i="76"/>
  <c r="BC173" i="76"/>
  <c r="AD174" i="76"/>
  <c r="AL174" i="76"/>
  <c r="AT174" i="76"/>
  <c r="BB174" i="76"/>
  <c r="AC175" i="76"/>
  <c r="AK175" i="76"/>
  <c r="AS175" i="76"/>
  <c r="BA175" i="76"/>
  <c r="BI175" i="76"/>
  <c r="AJ176" i="76"/>
  <c r="AR176" i="76"/>
  <c r="AZ176" i="76"/>
  <c r="BH176" i="76"/>
  <c r="AI177" i="76"/>
  <c r="AQ177" i="76"/>
  <c r="AY177" i="76"/>
  <c r="BG177" i="76"/>
  <c r="AH178" i="76"/>
  <c r="AP178" i="76"/>
  <c r="AX178" i="76"/>
  <c r="BF178" i="76"/>
  <c r="AG179" i="76"/>
  <c r="AO179" i="76"/>
  <c r="AW179" i="76"/>
  <c r="BE179" i="76"/>
  <c r="AF180" i="76"/>
  <c r="AN180" i="76"/>
  <c r="AV180" i="76"/>
  <c r="BD180" i="76"/>
  <c r="AE181" i="76"/>
  <c r="AM181" i="76"/>
  <c r="AU181" i="76"/>
  <c r="BC181" i="76"/>
  <c r="AD182" i="76"/>
  <c r="AL182" i="76"/>
  <c r="AT182" i="76"/>
  <c r="BB182" i="76"/>
  <c r="AC183" i="76"/>
  <c r="AK183" i="76"/>
  <c r="AS183" i="76"/>
  <c r="BA183" i="76"/>
  <c r="BI183" i="76"/>
  <c r="AK151" i="76"/>
  <c r="AS151" i="76"/>
  <c r="BA151" i="76"/>
  <c r="BI151" i="76"/>
  <c r="AE152" i="76"/>
  <c r="AD153" i="76"/>
  <c r="AC154" i="76"/>
  <c r="BI154" i="76"/>
  <c r="BH155" i="76"/>
  <c r="BG156" i="76"/>
  <c r="BF157" i="76"/>
  <c r="AZ158" i="76"/>
  <c r="BI159" i="76"/>
  <c r="AX160" i="76"/>
  <c r="BC161" i="76"/>
  <c r="AH162" i="76"/>
  <c r="AQ162" i="76"/>
  <c r="AY162" i="76"/>
  <c r="BG162" i="76"/>
  <c r="AH163" i="76"/>
  <c r="AX163" i="76"/>
  <c r="BF163" i="76"/>
  <c r="AG164" i="76"/>
  <c r="AW164" i="76"/>
  <c r="BE164" i="76"/>
  <c r="AF165" i="76"/>
  <c r="AN165" i="76"/>
  <c r="AV165" i="76"/>
  <c r="BD165" i="76"/>
  <c r="AE166" i="76"/>
  <c r="AM166" i="76"/>
  <c r="AU166" i="76"/>
  <c r="BC166" i="76"/>
  <c r="AD167" i="76"/>
  <c r="AL167" i="76"/>
  <c r="AT167" i="76"/>
  <c r="BB167" i="76"/>
  <c r="AC168" i="76"/>
  <c r="AK168" i="76"/>
  <c r="AS168" i="76"/>
  <c r="BA168" i="76"/>
  <c r="BI168" i="76"/>
  <c r="AJ169" i="76"/>
  <c r="AR169" i="76"/>
  <c r="AZ169" i="76"/>
  <c r="BH169" i="76"/>
  <c r="AI170" i="76"/>
  <c r="AQ170" i="76"/>
  <c r="AY170" i="76"/>
  <c r="BG170" i="76"/>
  <c r="AH171" i="76"/>
  <c r="AP171" i="76"/>
  <c r="AX171" i="76"/>
  <c r="BF171" i="76"/>
  <c r="AG172" i="76"/>
  <c r="AO172" i="76"/>
  <c r="AW172" i="76"/>
  <c r="BE172" i="76"/>
  <c r="AF173" i="76"/>
  <c r="AN173" i="76"/>
  <c r="AV173" i="76"/>
  <c r="BD173" i="76"/>
  <c r="AE174" i="76"/>
  <c r="AM174" i="76"/>
  <c r="AU174" i="76"/>
  <c r="BC174" i="76"/>
  <c r="AD175" i="76"/>
  <c r="AL175" i="76"/>
  <c r="AT175" i="76"/>
  <c r="BB175" i="76"/>
  <c r="AC176" i="76"/>
  <c r="AK176" i="76"/>
  <c r="AS176" i="76"/>
  <c r="BA176" i="76"/>
  <c r="BI176" i="76"/>
  <c r="AJ177" i="76"/>
  <c r="AR177" i="76"/>
  <c r="AZ177" i="76"/>
  <c r="BH177" i="76"/>
  <c r="AI178" i="76"/>
  <c r="AQ178" i="76"/>
  <c r="AY178" i="76"/>
  <c r="BG178" i="76"/>
  <c r="AH179" i="76"/>
  <c r="AP179" i="76"/>
  <c r="AX179" i="76"/>
  <c r="BF179" i="76"/>
  <c r="AG180" i="76"/>
  <c r="AO180" i="76"/>
  <c r="AW180" i="76"/>
  <c r="BE180" i="76"/>
  <c r="AF181" i="76"/>
  <c r="AN181" i="76"/>
  <c r="AV181" i="76"/>
  <c r="BD181" i="76"/>
  <c r="AE182" i="76"/>
  <c r="AM182" i="76"/>
  <c r="AU182" i="76"/>
  <c r="BC182" i="76"/>
  <c r="AD183" i="76"/>
  <c r="AL183" i="76"/>
  <c r="AT183" i="76"/>
  <c r="BB183" i="76"/>
  <c r="AD151" i="76"/>
  <c r="AL151" i="76"/>
  <c r="AT151" i="76"/>
  <c r="BB151" i="76"/>
  <c r="AC151" i="76"/>
  <c r="AH152" i="76"/>
  <c r="AG153" i="76"/>
  <c r="AF154" i="76"/>
  <c r="AE155" i="76"/>
  <c r="AD156" i="76"/>
  <c r="AC157" i="76"/>
  <c r="BI157" i="76"/>
  <c r="BB158" i="76"/>
  <c r="AQ159" i="76"/>
  <c r="AE160" i="76"/>
  <c r="AZ160" i="76"/>
  <c r="BE161" i="76"/>
  <c r="AI162" i="76"/>
  <c r="AR162" i="76"/>
  <c r="AZ162" i="76"/>
  <c r="BH162" i="76"/>
  <c r="AI163" i="76"/>
  <c r="AQ163" i="76"/>
  <c r="AY163" i="76"/>
  <c r="BG163" i="76"/>
  <c r="AH164" i="76"/>
  <c r="AX164" i="76"/>
  <c r="BF164" i="76"/>
  <c r="AG165" i="76"/>
  <c r="AO165" i="76"/>
  <c r="AW165" i="76"/>
  <c r="BE165" i="76"/>
  <c r="AF166" i="76"/>
  <c r="AN166" i="76"/>
  <c r="AV166" i="76"/>
  <c r="BD166" i="76"/>
  <c r="AE167" i="76"/>
  <c r="AM167" i="76"/>
  <c r="AU167" i="76"/>
  <c r="BC167" i="76"/>
  <c r="AD168" i="76"/>
  <c r="AL168" i="76"/>
  <c r="AT168" i="76"/>
  <c r="BB168" i="76"/>
  <c r="AC169" i="76"/>
  <c r="AK169" i="76"/>
  <c r="AS169" i="76"/>
  <c r="BA169" i="76"/>
  <c r="BI169" i="76"/>
  <c r="AJ170" i="76"/>
  <c r="AR170" i="76"/>
  <c r="AZ170" i="76"/>
  <c r="BH170" i="76"/>
  <c r="AI171" i="76"/>
  <c r="AQ171" i="76"/>
  <c r="AY171" i="76"/>
  <c r="BG171" i="76"/>
  <c r="AH172" i="76"/>
  <c r="AP172" i="76"/>
  <c r="AX172" i="76"/>
  <c r="BF172" i="76"/>
  <c r="AG173" i="76"/>
  <c r="AO173" i="76"/>
  <c r="AW173" i="76"/>
  <c r="BE173" i="76"/>
  <c r="AF174" i="76"/>
  <c r="AN174" i="76"/>
  <c r="AV174" i="76"/>
  <c r="BD174" i="76"/>
  <c r="AE175" i="76"/>
  <c r="AM175" i="76"/>
  <c r="AU175" i="76"/>
  <c r="BC175" i="76"/>
  <c r="AD176" i="76"/>
  <c r="AL176" i="76"/>
  <c r="AT176" i="76"/>
  <c r="BB176" i="76"/>
  <c r="AC177" i="76"/>
  <c r="AK177" i="76"/>
  <c r="AS177" i="76"/>
  <c r="BA177" i="76"/>
  <c r="BI177" i="76"/>
  <c r="AJ178" i="76"/>
  <c r="AR178" i="76"/>
  <c r="AZ178" i="76"/>
  <c r="BH178" i="76"/>
  <c r="AI179" i="76"/>
  <c r="AQ179" i="76"/>
  <c r="AY179" i="76"/>
  <c r="BG179" i="76"/>
  <c r="AH180" i="76"/>
  <c r="AP180" i="76"/>
  <c r="AX180" i="76"/>
  <c r="BF180" i="76"/>
  <c r="AG181" i="76"/>
  <c r="AO181" i="76"/>
  <c r="AW181" i="76"/>
  <c r="BE181" i="76"/>
  <c r="AF182" i="76"/>
  <c r="AN182" i="76"/>
  <c r="AV182" i="76"/>
  <c r="BD182" i="76"/>
  <c r="AE183" i="76"/>
  <c r="AM183" i="76"/>
  <c r="AU183" i="76"/>
  <c r="BC183" i="76"/>
  <c r="AE151" i="76"/>
  <c r="AM151" i="76"/>
  <c r="AU151" i="76"/>
  <c r="BC151" i="76"/>
  <c r="AM152" i="76"/>
  <c r="AL153" i="76"/>
  <c r="AK154" i="76"/>
  <c r="AJ155" i="76"/>
  <c r="AI156" i="76"/>
  <c r="AH157" i="76"/>
  <c r="AG158" i="76"/>
  <c r="BE158" i="76"/>
  <c r="AS159" i="76"/>
  <c r="AH160" i="76"/>
  <c r="BC160" i="76"/>
  <c r="AQ161" i="76"/>
  <c r="BF161" i="76"/>
  <c r="AS162" i="76"/>
  <c r="BA162" i="76"/>
  <c r="BI162" i="76"/>
  <c r="AJ163" i="76"/>
  <c r="AR163" i="76"/>
  <c r="AZ163" i="76"/>
  <c r="BH163" i="76"/>
  <c r="AI164" i="76"/>
  <c r="AQ164" i="76"/>
  <c r="AY164" i="76"/>
  <c r="BG164" i="76"/>
  <c r="AH165" i="76"/>
  <c r="AP165" i="76"/>
  <c r="AX165" i="76"/>
  <c r="BF165" i="76"/>
  <c r="AG166" i="76"/>
  <c r="AO166" i="76"/>
  <c r="AW166" i="76"/>
  <c r="BE166" i="76"/>
  <c r="AF167" i="76"/>
  <c r="AN167" i="76"/>
  <c r="AV167" i="76"/>
  <c r="BD167" i="76"/>
  <c r="AE168" i="76"/>
  <c r="AM168" i="76"/>
  <c r="AU168" i="76"/>
  <c r="BC168" i="76"/>
  <c r="AD169" i="76"/>
  <c r="AL169" i="76"/>
  <c r="AT169" i="76"/>
  <c r="BB169" i="76"/>
  <c r="AC170" i="76"/>
  <c r="AK170" i="76"/>
  <c r="AS170" i="76"/>
  <c r="BA170" i="76"/>
  <c r="BI170" i="76"/>
  <c r="AJ171" i="76"/>
  <c r="AR171" i="76"/>
  <c r="AZ171" i="76"/>
  <c r="BH171" i="76"/>
  <c r="AI172" i="76"/>
  <c r="AQ172" i="76"/>
  <c r="AY172" i="76"/>
  <c r="BG172" i="76"/>
  <c r="AH173" i="76"/>
  <c r="AP173" i="76"/>
  <c r="AX173" i="76"/>
  <c r="BF173" i="76"/>
  <c r="AG174" i="76"/>
  <c r="AO174" i="76"/>
  <c r="AW174" i="76"/>
  <c r="BE174" i="76"/>
  <c r="AF175" i="76"/>
  <c r="AN175" i="76"/>
  <c r="AV175" i="76"/>
  <c r="BD175" i="76"/>
  <c r="AE176" i="76"/>
  <c r="AM176" i="76"/>
  <c r="AU176" i="76"/>
  <c r="BC176" i="76"/>
  <c r="AD177" i="76"/>
  <c r="AL177" i="76"/>
  <c r="AT177" i="76"/>
  <c r="BB177" i="76"/>
  <c r="AC178" i="76"/>
  <c r="AK178" i="76"/>
  <c r="AS178" i="76"/>
  <c r="BA178" i="76"/>
  <c r="BI178" i="76"/>
  <c r="AJ179" i="76"/>
  <c r="AR179" i="76"/>
  <c r="AZ179" i="76"/>
  <c r="BH179" i="76"/>
  <c r="AI180" i="76"/>
  <c r="AQ180" i="76"/>
  <c r="AY180" i="76"/>
  <c r="BG180" i="76"/>
  <c r="AH181" i="76"/>
  <c r="AP181" i="76"/>
  <c r="AX181" i="76"/>
  <c r="BF181" i="76"/>
  <c r="AG182" i="76"/>
  <c r="AO182" i="76"/>
  <c r="AW182" i="76"/>
  <c r="BE182" i="76"/>
  <c r="AF183" i="76"/>
  <c r="AN183" i="76"/>
  <c r="AV183" i="76"/>
  <c r="BD183" i="76"/>
  <c r="AF151" i="76"/>
  <c r="AN151" i="76"/>
  <c r="AV151" i="76"/>
  <c r="BD151" i="76"/>
  <c r="AP152" i="76"/>
  <c r="AO153" i="76"/>
  <c r="AN154" i="76"/>
  <c r="AM155" i="76"/>
  <c r="AL156" i="76"/>
  <c r="AK157" i="76"/>
  <c r="AJ158" i="76"/>
  <c r="BH158" i="76"/>
  <c r="AV159" i="76"/>
  <c r="AJ160" i="76"/>
  <c r="BF160" i="76"/>
  <c r="AT161" i="76"/>
  <c r="BG161" i="76"/>
  <c r="AT162" i="76"/>
  <c r="BB162" i="76"/>
  <c r="AC163" i="76"/>
  <c r="AS163" i="76"/>
  <c r="BA163" i="76"/>
  <c r="BI163" i="76"/>
  <c r="AJ164" i="76"/>
  <c r="AR164" i="76"/>
  <c r="AZ164" i="76"/>
  <c r="BH164" i="76"/>
  <c r="AI165" i="76"/>
  <c r="AQ165" i="76"/>
  <c r="AY165" i="76"/>
  <c r="BG165" i="76"/>
  <c r="AH166" i="76"/>
  <c r="AP166" i="76"/>
  <c r="AX166" i="76"/>
  <c r="BF166" i="76"/>
  <c r="AG167" i="76"/>
  <c r="AO167" i="76"/>
  <c r="AW167" i="76"/>
  <c r="BE167" i="76"/>
  <c r="AF168" i="76"/>
  <c r="AN168" i="76"/>
  <c r="AV168" i="76"/>
  <c r="BD168" i="76"/>
  <c r="AE169" i="76"/>
  <c r="AM169" i="76"/>
  <c r="AU169" i="76"/>
  <c r="BC169" i="76"/>
  <c r="AD170" i="76"/>
  <c r="AL170" i="76"/>
  <c r="AT170" i="76"/>
  <c r="BB170" i="76"/>
  <c r="AC171" i="76"/>
  <c r="AK171" i="76"/>
  <c r="AS171" i="76"/>
  <c r="BA171" i="76"/>
  <c r="BI171" i="76"/>
  <c r="AJ172" i="76"/>
  <c r="AR172" i="76"/>
  <c r="AZ172" i="76"/>
  <c r="BH172" i="76"/>
  <c r="AI173" i="76"/>
  <c r="AQ173" i="76"/>
  <c r="AY173" i="76"/>
  <c r="BG173" i="76"/>
  <c r="AH174" i="76"/>
  <c r="AP174" i="76"/>
  <c r="AX174" i="76"/>
  <c r="BF174" i="76"/>
  <c r="AG175" i="76"/>
  <c r="AO175" i="76"/>
  <c r="AW175" i="76"/>
  <c r="BE175" i="76"/>
  <c r="AF176" i="76"/>
  <c r="AN176" i="76"/>
  <c r="AV176" i="76"/>
  <c r="BD176" i="76"/>
  <c r="AE177" i="76"/>
  <c r="AM177" i="76"/>
  <c r="AU177" i="76"/>
  <c r="BC177" i="76"/>
  <c r="AD178" i="76"/>
  <c r="AL178" i="76"/>
  <c r="AT178" i="76"/>
  <c r="BB178" i="76"/>
  <c r="AC179" i="76"/>
  <c r="AK179" i="76"/>
  <c r="AS179" i="76"/>
  <c r="BA179" i="76"/>
  <c r="BI179" i="76"/>
  <c r="AJ180" i="76"/>
  <c r="AR180" i="76"/>
  <c r="AZ180" i="76"/>
  <c r="BH180" i="76"/>
  <c r="AI181" i="76"/>
  <c r="AQ181" i="76"/>
  <c r="AY181" i="76"/>
  <c r="BG181" i="76"/>
  <c r="AH182" i="76"/>
  <c r="AP182" i="76"/>
  <c r="AX182" i="76"/>
  <c r="BF182" i="76"/>
  <c r="AG183" i="76"/>
  <c r="AO183" i="76"/>
  <c r="AW183" i="76"/>
  <c r="BE183" i="76"/>
  <c r="AG151" i="76"/>
  <c r="AO151" i="76"/>
  <c r="AW151" i="76"/>
  <c r="BE151" i="76"/>
  <c r="AU152" i="76"/>
  <c r="AT153" i="76"/>
  <c r="AS154" i="76"/>
  <c r="AR155" i="76"/>
  <c r="AQ156" i="76"/>
  <c r="AP157" i="76"/>
  <c r="AO158" i="76"/>
  <c r="AC159" i="76"/>
  <c r="AY159" i="76"/>
  <c r="BH160" i="76"/>
  <c r="AU161" i="76"/>
  <c r="AC162" i="76"/>
  <c r="AU162" i="76"/>
  <c r="BC162" i="76"/>
  <c r="AD163" i="76"/>
  <c r="AT163" i="76"/>
  <c r="BB163" i="76"/>
  <c r="AC164" i="76"/>
  <c r="AS164" i="76"/>
  <c r="BA164" i="76"/>
  <c r="BI164" i="76"/>
  <c r="AJ165" i="76"/>
  <c r="AR165" i="76"/>
  <c r="AZ165" i="76"/>
  <c r="BH165" i="76"/>
  <c r="AI166" i="76"/>
  <c r="AQ166" i="76"/>
  <c r="AY166" i="76"/>
  <c r="BG166" i="76"/>
  <c r="AH167" i="76"/>
  <c r="AP167" i="76"/>
  <c r="AX167" i="76"/>
  <c r="BF167" i="76"/>
  <c r="AG168" i="76"/>
  <c r="AO168" i="76"/>
  <c r="AW168" i="76"/>
  <c r="BE168" i="76"/>
  <c r="AF169" i="76"/>
  <c r="AN169" i="76"/>
  <c r="AV169" i="76"/>
  <c r="BD169" i="76"/>
  <c r="AE170" i="76"/>
  <c r="AM170" i="76"/>
  <c r="AU170" i="76"/>
  <c r="BC170" i="76"/>
  <c r="AD171" i="76"/>
  <c r="AL171" i="76"/>
  <c r="AT171" i="76"/>
  <c r="BB171" i="76"/>
  <c r="AC172" i="76"/>
  <c r="AK172" i="76"/>
  <c r="AS172" i="76"/>
  <c r="BA172" i="76"/>
  <c r="BI172" i="76"/>
  <c r="AJ173" i="76"/>
  <c r="AR173" i="76"/>
  <c r="AZ173" i="76"/>
  <c r="BH173" i="76"/>
  <c r="AI174" i="76"/>
  <c r="AQ174" i="76"/>
  <c r="AY174" i="76"/>
  <c r="BG174" i="76"/>
  <c r="AH175" i="76"/>
  <c r="AP175" i="76"/>
  <c r="AX175" i="76"/>
  <c r="BF175" i="76"/>
  <c r="AG176" i="76"/>
  <c r="AO176" i="76"/>
  <c r="AW176" i="76"/>
  <c r="BE176" i="76"/>
  <c r="AF177" i="76"/>
  <c r="AN177" i="76"/>
  <c r="AV177" i="76"/>
  <c r="BD177" i="76"/>
  <c r="AE178" i="76"/>
  <c r="AM178" i="76"/>
  <c r="AU178" i="76"/>
  <c r="BC178" i="76"/>
  <c r="AD179" i="76"/>
  <c r="AL179" i="76"/>
  <c r="AT179" i="76"/>
  <c r="BB179" i="76"/>
  <c r="AC180" i="76"/>
  <c r="AK180" i="76"/>
  <c r="AS180" i="76"/>
  <c r="BA180" i="76"/>
  <c r="BI180" i="76"/>
  <c r="AJ181" i="76"/>
  <c r="AR181" i="76"/>
  <c r="AZ181" i="76"/>
  <c r="BH181" i="76"/>
  <c r="AI182" i="76"/>
  <c r="AQ182" i="76"/>
  <c r="AY182" i="76"/>
  <c r="BG182" i="76"/>
  <c r="AH183" i="76"/>
  <c r="AP183" i="76"/>
  <c r="AX183" i="76"/>
  <c r="BF183" i="76"/>
  <c r="AH151" i="76"/>
  <c r="AP151" i="76"/>
  <c r="AX151" i="76"/>
  <c r="BF151" i="76"/>
  <c r="AX152" i="76"/>
  <c r="AW153" i="76"/>
  <c r="AV154" i="76"/>
  <c r="AU155" i="76"/>
  <c r="AT156" i="76"/>
  <c r="AS157" i="76"/>
  <c r="AR158" i="76"/>
  <c r="AF159" i="76"/>
  <c r="BA159" i="76"/>
  <c r="AD161" i="76"/>
  <c r="AW161" i="76"/>
  <c r="AD162" i="76"/>
  <c r="AV162" i="76"/>
  <c r="BD162" i="76"/>
  <c r="AE163" i="76"/>
  <c r="AU163" i="76"/>
  <c r="BC163" i="76"/>
  <c r="AD164" i="76"/>
  <c r="AT164" i="76"/>
  <c r="BB164" i="76"/>
  <c r="AC165" i="76"/>
  <c r="AK165" i="76"/>
  <c r="AS165" i="76"/>
  <c r="BA165" i="76"/>
  <c r="BI165" i="76"/>
  <c r="AJ166" i="76"/>
  <c r="AR166" i="76"/>
  <c r="AZ166" i="76"/>
  <c r="BH166" i="76"/>
  <c r="AI167" i="76"/>
  <c r="AQ167" i="76"/>
  <c r="AY167" i="76"/>
  <c r="BG167" i="76"/>
  <c r="AH168" i="76"/>
  <c r="AP168" i="76"/>
  <c r="AX168" i="76"/>
  <c r="BF168" i="76"/>
  <c r="AG169" i="76"/>
  <c r="AO169" i="76"/>
  <c r="AW169" i="76"/>
  <c r="BE169" i="76"/>
  <c r="AF170" i="76"/>
  <c r="AN170" i="76"/>
  <c r="AV170" i="76"/>
  <c r="BD170" i="76"/>
  <c r="AE171" i="76"/>
  <c r="AM171" i="76"/>
  <c r="AU171" i="76"/>
  <c r="BC171" i="76"/>
  <c r="AD172" i="76"/>
  <c r="AL172" i="76"/>
  <c r="AT172" i="76"/>
  <c r="BB172" i="76"/>
  <c r="AC173" i="76"/>
  <c r="AK173" i="76"/>
  <c r="AS173" i="76"/>
  <c r="BA173" i="76"/>
  <c r="BI173" i="76"/>
  <c r="AJ174" i="76"/>
  <c r="AR174" i="76"/>
  <c r="AZ174" i="76"/>
  <c r="BH174" i="76"/>
  <c r="AI175" i="76"/>
  <c r="AQ175" i="76"/>
  <c r="AY175" i="76"/>
  <c r="BG175" i="76"/>
  <c r="AH176" i="76"/>
  <c r="AP176" i="76"/>
  <c r="AX176" i="76"/>
  <c r="BF176" i="76"/>
  <c r="AG177" i="76"/>
  <c r="AO177" i="76"/>
  <c r="AW177" i="76"/>
  <c r="BE177" i="76"/>
  <c r="AF178" i="76"/>
  <c r="AN178" i="76"/>
  <c r="AV178" i="76"/>
  <c r="BD178" i="76"/>
  <c r="AE179" i="76"/>
  <c r="AM179" i="76"/>
  <c r="AU179" i="76"/>
  <c r="BC179" i="76"/>
  <c r="AD180" i="76"/>
  <c r="AL180" i="76"/>
  <c r="AT180" i="76"/>
  <c r="BB180" i="76"/>
  <c r="AC181" i="76"/>
  <c r="AK181" i="76"/>
  <c r="AS181" i="76"/>
  <c r="BA181" i="76"/>
  <c r="BI181" i="76"/>
  <c r="AJ182" i="76"/>
  <c r="AR182" i="76"/>
  <c r="AZ182" i="76"/>
  <c r="BH182" i="76"/>
  <c r="AI183" i="76"/>
  <c r="AQ183" i="76"/>
  <c r="AY183" i="76"/>
  <c r="BG183" i="76"/>
  <c r="AI151" i="76"/>
  <c r="AQ151" i="76"/>
  <c r="AY151" i="76"/>
  <c r="BG151" i="76"/>
  <c r="BA154" i="76"/>
  <c r="AG161" i="76"/>
  <c r="AV163" i="76"/>
  <c r="AT165" i="76"/>
  <c r="AR167" i="76"/>
  <c r="AP169" i="76"/>
  <c r="AN171" i="76"/>
  <c r="AL173" i="76"/>
  <c r="AJ175" i="76"/>
  <c r="AH177" i="76"/>
  <c r="AF179" i="76"/>
  <c r="AD181" i="76"/>
  <c r="BI182" i="76"/>
  <c r="BH151" i="76"/>
  <c r="AZ155" i="76"/>
  <c r="AY161" i="76"/>
  <c r="BD163" i="76"/>
  <c r="BB165" i="76"/>
  <c r="AZ167" i="76"/>
  <c r="AX169" i="76"/>
  <c r="AV171" i="76"/>
  <c r="AT173" i="76"/>
  <c r="AR175" i="76"/>
  <c r="AP177" i="76"/>
  <c r="AN179" i="76"/>
  <c r="AL181" i="76"/>
  <c r="AJ183" i="76"/>
  <c r="AY156" i="76"/>
  <c r="AF162" i="76"/>
  <c r="AE164" i="76"/>
  <c r="AC166" i="76"/>
  <c r="BH167" i="76"/>
  <c r="BF169" i="76"/>
  <c r="BD171" i="76"/>
  <c r="BB173" i="76"/>
  <c r="AZ175" i="76"/>
  <c r="AX157" i="76"/>
  <c r="AK166" i="76"/>
  <c r="AI168" i="76"/>
  <c r="AG170" i="76"/>
  <c r="AE172" i="76"/>
  <c r="AC174" i="76"/>
  <c r="BH175" i="76"/>
  <c r="BF177" i="76"/>
  <c r="BD179" i="76"/>
  <c r="BB181" i="76"/>
  <c r="AZ183" i="76"/>
  <c r="AT158" i="76"/>
  <c r="AW162" i="76"/>
  <c r="AU164" i="76"/>
  <c r="AS166" i="76"/>
  <c r="AQ168" i="76"/>
  <c r="AO170" i="76"/>
  <c r="AM172" i="76"/>
  <c r="AK174" i="76"/>
  <c r="AI176" i="76"/>
  <c r="AG178" i="76"/>
  <c r="AE180" i="76"/>
  <c r="AC182" i="76"/>
  <c r="BH183" i="76"/>
  <c r="AI159" i="76"/>
  <c r="BE162" i="76"/>
  <c r="BC164" i="76"/>
  <c r="BA166" i="76"/>
  <c r="AY168" i="76"/>
  <c r="AW170" i="76"/>
  <c r="AU172" i="76"/>
  <c r="AS174" i="76"/>
  <c r="AQ176" i="76"/>
  <c r="AO178" i="76"/>
  <c r="AM180" i="76"/>
  <c r="AK182" i="76"/>
  <c r="AJ151" i="76"/>
  <c r="BC152" i="76"/>
  <c r="BD159" i="76"/>
  <c r="AF163" i="76"/>
  <c r="AD165" i="76"/>
  <c r="BI166" i="76"/>
  <c r="BG168" i="76"/>
  <c r="BE170" i="76"/>
  <c r="BC172" i="76"/>
  <c r="BA174" i="76"/>
  <c r="AY176" i="76"/>
  <c r="AW178" i="76"/>
  <c r="AU180" i="76"/>
  <c r="AS182" i="76"/>
  <c r="AR151" i="76"/>
  <c r="BB153" i="76"/>
  <c r="AR160" i="76"/>
  <c r="AL165" i="76"/>
  <c r="AJ167" i="76"/>
  <c r="AH169" i="76"/>
  <c r="AF171" i="76"/>
  <c r="AD173" i="76"/>
  <c r="BI174" i="76"/>
  <c r="BG176" i="76"/>
  <c r="BE178" i="76"/>
  <c r="BC180" i="76"/>
  <c r="BA182" i="76"/>
  <c r="AZ151" i="76"/>
  <c r="AX177" i="76"/>
  <c r="AV179" i="76"/>
  <c r="AT181" i="76"/>
  <c r="AR183" i="76"/>
  <c r="BA209" i="76"/>
  <c r="AJ200" i="76"/>
  <c r="AR215" i="76"/>
  <c r="AN206" i="76"/>
  <c r="BB185" i="76"/>
  <c r="AR210" i="76"/>
  <c r="BE197" i="76"/>
  <c r="AV214" i="76"/>
  <c r="BI216" i="76"/>
  <c r="AD215" i="76"/>
  <c r="AF213" i="76"/>
  <c r="AH211" i="76"/>
  <c r="AJ209" i="76"/>
  <c r="AL207" i="76"/>
  <c r="AN205" i="76"/>
  <c r="AP203" i="76"/>
  <c r="AR201" i="76"/>
  <c r="AZ198" i="76"/>
  <c r="BD194" i="76"/>
  <c r="AX188" i="76"/>
  <c r="BH216" i="76"/>
  <c r="AC215" i="76"/>
  <c r="AE213" i="76"/>
  <c r="AG211" i="76"/>
  <c r="AI209" i="76"/>
  <c r="AK207" i="76"/>
  <c r="AM205" i="76"/>
  <c r="AO203" i="76"/>
  <c r="AQ201" i="76"/>
  <c r="AX198" i="76"/>
  <c r="BB194" i="76"/>
  <c r="AQ188" i="76"/>
  <c r="AC214" i="76"/>
  <c r="AE212" i="76"/>
  <c r="AG210" i="76"/>
  <c r="AI208" i="76"/>
  <c r="AK206" i="76"/>
  <c r="AM204" i="76"/>
  <c r="AO202" i="76"/>
  <c r="AY196" i="76"/>
  <c r="AL192" i="76"/>
  <c r="BF184" i="76"/>
  <c r="BG215" i="76"/>
  <c r="BI213" i="76"/>
  <c r="AD212" i="76"/>
  <c r="AF210" i="76"/>
  <c r="AH208" i="76"/>
  <c r="AJ206" i="76"/>
  <c r="AL204" i="76"/>
  <c r="AN202" i="76"/>
  <c r="AX196" i="76"/>
  <c r="AE192" i="76"/>
  <c r="BE184" i="76"/>
  <c r="BF215" i="76"/>
  <c r="BH213" i="76"/>
  <c r="AC212" i="76"/>
  <c r="AE210" i="76"/>
  <c r="AG208" i="76"/>
  <c r="AI206" i="76"/>
  <c r="AK204" i="76"/>
  <c r="AM202" i="76"/>
  <c r="AT196" i="76"/>
  <c r="AD192" i="76"/>
  <c r="BD184" i="76"/>
  <c r="BE215" i="76"/>
  <c r="BG213" i="76"/>
  <c r="BI211" i="76"/>
  <c r="AD210" i="76"/>
  <c r="AF208" i="76"/>
  <c r="AH206" i="76"/>
  <c r="AJ204" i="76"/>
  <c r="AL202" i="76"/>
  <c r="AM200" i="76"/>
  <c r="BD191" i="76"/>
  <c r="BC184" i="76"/>
  <c r="BD215" i="76"/>
  <c r="BF213" i="76"/>
  <c r="BH211" i="76"/>
  <c r="AC210" i="76"/>
  <c r="AE208" i="76"/>
  <c r="AG206" i="76"/>
  <c r="AI204" i="76"/>
  <c r="AK202" i="76"/>
  <c r="AL200" i="76"/>
  <c r="BC191" i="76"/>
  <c r="AK200" i="76"/>
  <c r="AM198" i="76"/>
  <c r="AQ194" i="76"/>
  <c r="AS192" i="76"/>
  <c r="AU190" i="76"/>
  <c r="AW188" i="76"/>
  <c r="AY186" i="76"/>
  <c r="BA199" i="76"/>
  <c r="BC197" i="76"/>
  <c r="BE195" i="76"/>
  <c r="BG193" i="76"/>
  <c r="BI191" i="76"/>
  <c r="AD190" i="76"/>
  <c r="AF188" i="76"/>
  <c r="AH186" i="76"/>
  <c r="AT197" i="76"/>
  <c r="AV195" i="76"/>
  <c r="AX193" i="76"/>
  <c r="AZ191" i="76"/>
  <c r="BB189" i="76"/>
  <c r="BD187" i="76"/>
  <c r="BF185" i="76"/>
  <c r="BF192" i="76"/>
  <c r="BH190" i="76"/>
  <c r="AC189" i="76"/>
  <c r="AE187" i="76"/>
  <c r="AG185" i="76"/>
  <c r="AY198" i="76"/>
  <c r="BA196" i="76"/>
  <c r="BC194" i="76"/>
  <c r="BE192" i="76"/>
  <c r="BG190" i="76"/>
  <c r="BI188" i="76"/>
  <c r="AD187" i="76"/>
  <c r="AF185" i="76"/>
  <c r="BF190" i="76"/>
  <c r="BH188" i="76"/>
  <c r="AC187" i="76"/>
  <c r="AE185" i="76"/>
  <c r="AG140" i="76"/>
  <c r="BH143" i="76"/>
  <c r="AK144" i="76"/>
  <c r="AV144" i="76"/>
  <c r="AX137" i="76"/>
  <c r="AT118" i="76"/>
  <c r="AU149" i="76"/>
  <c r="AQ147" i="76"/>
  <c r="BE144" i="76"/>
  <c r="AD142" i="76"/>
  <c r="AR137" i="76"/>
  <c r="AF131" i="76"/>
  <c r="BI150" i="76"/>
  <c r="AD149" i="76"/>
  <c r="BB146" i="76"/>
  <c r="AI144" i="76"/>
  <c r="AD141" i="76"/>
  <c r="AI136" i="76"/>
  <c r="BI126" i="76"/>
  <c r="AR150" i="76"/>
  <c r="AT148" i="76"/>
  <c r="AE146" i="76"/>
  <c r="AS143" i="76"/>
  <c r="BF139" i="76"/>
  <c r="BA134" i="76"/>
  <c r="BG118" i="76"/>
  <c r="BH149" i="76"/>
  <c r="BI147" i="76"/>
  <c r="AP145" i="76"/>
  <c r="BA142" i="76"/>
  <c r="AW138" i="76"/>
  <c r="AW132" i="76"/>
  <c r="AP118" i="76"/>
  <c r="AQ149" i="76"/>
  <c r="AL147" i="76"/>
  <c r="AZ144" i="76"/>
  <c r="BC141" i="76"/>
  <c r="AI137" i="76"/>
  <c r="AG130" i="76"/>
  <c r="BE150" i="76"/>
  <c r="BG148" i="76"/>
  <c r="AW146" i="76"/>
  <c r="AC144" i="76"/>
  <c r="BC140" i="76"/>
  <c r="BB135" i="76"/>
  <c r="AC126" i="76"/>
  <c r="AN150" i="76"/>
  <c r="AP148" i="76"/>
  <c r="BG145" i="76"/>
  <c r="AM143" i="76"/>
  <c r="AW139" i="76"/>
  <c r="AK134" i="76"/>
  <c r="BI139" i="76"/>
  <c r="AD138" i="76"/>
  <c r="AF136" i="76"/>
  <c r="AH134" i="76"/>
  <c r="AJ132" i="76"/>
  <c r="AL130" i="76"/>
  <c r="AN128" i="76"/>
  <c r="AP126" i="76"/>
  <c r="BI122" i="76"/>
  <c r="BA146" i="76"/>
  <c r="BC144" i="76"/>
  <c r="BE142" i="76"/>
  <c r="BG140" i="76"/>
  <c r="BI138" i="76"/>
  <c r="AD137" i="76"/>
  <c r="AF135" i="76"/>
  <c r="AH133" i="76"/>
  <c r="AJ131" i="76"/>
  <c r="AL129" i="76"/>
  <c r="AN127" i="76"/>
  <c r="AP125" i="76"/>
  <c r="BD142" i="76"/>
  <c r="BF140" i="76"/>
  <c r="BH138" i="76"/>
  <c r="AC137" i="76"/>
  <c r="AE135" i="76"/>
  <c r="AG133" i="76"/>
  <c r="AI131" i="76"/>
  <c r="AK129" i="76"/>
  <c r="AO125" i="76"/>
  <c r="AY130" i="76"/>
  <c r="BA128" i="76"/>
  <c r="BC126" i="76"/>
  <c r="AX124" i="76"/>
  <c r="AD134" i="76"/>
  <c r="AF132" i="76"/>
  <c r="AH130" i="76"/>
  <c r="AS122" i="76"/>
  <c r="BD146" i="76"/>
  <c r="AX144" i="76"/>
  <c r="AR142" i="76"/>
  <c r="AL140" i="76"/>
  <c r="AF138" i="76"/>
  <c r="BG135" i="76"/>
  <c r="BA133" i="76"/>
  <c r="AM131" i="76"/>
  <c r="AG129" i="76"/>
  <c r="AR126" i="76"/>
  <c r="AL121" i="76"/>
  <c r="AC140" i="76"/>
  <c r="AN137" i="76"/>
  <c r="BG134" i="76"/>
  <c r="AK132" i="76"/>
  <c r="AV129" i="76"/>
  <c r="AU119" i="76"/>
  <c r="BG122" i="76"/>
  <c r="AK120" i="76"/>
  <c r="BE123" i="76"/>
  <c r="AQ121" i="76"/>
  <c r="BC124" i="76"/>
  <c r="AG122" i="76"/>
  <c r="AZ119" i="76"/>
  <c r="BD122" i="76"/>
  <c r="AH120" i="76"/>
  <c r="AT123" i="76"/>
  <c r="BE120" i="76"/>
  <c r="BC121" i="76"/>
  <c r="AG119" i="76"/>
  <c r="AL208" i="76"/>
  <c r="AL193" i="76"/>
  <c r="AP212" i="76"/>
  <c r="AC201" i="76"/>
  <c r="BC215" i="76"/>
  <c r="BA216" i="76"/>
  <c r="BC214" i="76"/>
  <c r="BE212" i="76"/>
  <c r="BG210" i="76"/>
  <c r="BI208" i="76"/>
  <c r="AD207" i="76"/>
  <c r="AF205" i="76"/>
  <c r="AH203" i="76"/>
  <c r="AJ201" i="76"/>
  <c r="AJ198" i="76"/>
  <c r="AN194" i="76"/>
  <c r="AY187" i="76"/>
  <c r="AZ216" i="76"/>
  <c r="BB214" i="76"/>
  <c r="BD212" i="76"/>
  <c r="BF210" i="76"/>
  <c r="BH208" i="76"/>
  <c r="AC207" i="76"/>
  <c r="AE205" i="76"/>
  <c r="AG203" i="76"/>
  <c r="AI201" i="76"/>
  <c r="AH198" i="76"/>
  <c r="AL194" i="76"/>
  <c r="AR187" i="76"/>
  <c r="BB213" i="76"/>
  <c r="BD211" i="76"/>
  <c r="BF209" i="76"/>
  <c r="BH207" i="76"/>
  <c r="AC206" i="76"/>
  <c r="AE204" i="76"/>
  <c r="AG202" i="76"/>
  <c r="AE200" i="76"/>
  <c r="AI196" i="76"/>
  <c r="AM191" i="76"/>
  <c r="AX184" i="76"/>
  <c r="AY215" i="76"/>
  <c r="BA213" i="76"/>
  <c r="BC211" i="76"/>
  <c r="BE209" i="76"/>
  <c r="BG207" i="76"/>
  <c r="BI205" i="76"/>
  <c r="AD204" i="76"/>
  <c r="AF202" i="76"/>
  <c r="AD200" i="76"/>
  <c r="AH196" i="76"/>
  <c r="AF191" i="76"/>
  <c r="AW184" i="76"/>
  <c r="AX215" i="76"/>
  <c r="AZ213" i="76"/>
  <c r="BB211" i="76"/>
  <c r="BD209" i="76"/>
  <c r="BF207" i="76"/>
  <c r="BH205" i="76"/>
  <c r="AC204" i="76"/>
  <c r="AE202" i="76"/>
  <c r="BG199" i="76"/>
  <c r="AD196" i="76"/>
  <c r="AE191" i="76"/>
  <c r="AV184" i="76"/>
  <c r="AW215" i="76"/>
  <c r="AY213" i="76"/>
  <c r="BA211" i="76"/>
  <c r="BC209" i="76"/>
  <c r="BE207" i="76"/>
  <c r="BG205" i="76"/>
  <c r="BI203" i="76"/>
  <c r="AD202" i="76"/>
  <c r="BE199" i="76"/>
  <c r="BI195" i="76"/>
  <c r="BE190" i="76"/>
  <c r="AU184" i="76"/>
  <c r="AV215" i="76"/>
  <c r="AX213" i="76"/>
  <c r="AZ211" i="76"/>
  <c r="BB209" i="76"/>
  <c r="BD207" i="76"/>
  <c r="BF205" i="76"/>
  <c r="BH203" i="76"/>
  <c r="AC202" i="76"/>
  <c r="BD199" i="76"/>
  <c r="BH195" i="76"/>
  <c r="BD190" i="76"/>
  <c r="AC200" i="76"/>
  <c r="AE198" i="76"/>
  <c r="AG196" i="76"/>
  <c r="AI194" i="76"/>
  <c r="AK192" i="76"/>
  <c r="AM190" i="76"/>
  <c r="AO188" i="76"/>
  <c r="AQ186" i="76"/>
  <c r="AU197" i="76"/>
  <c r="AW195" i="76"/>
  <c r="AY193" i="76"/>
  <c r="BA191" i="76"/>
  <c r="BC189" i="76"/>
  <c r="BE187" i="76"/>
  <c r="BG185" i="76"/>
  <c r="AJ199" i="76"/>
  <c r="AL197" i="76"/>
  <c r="AP193" i="76"/>
  <c r="AR191" i="76"/>
  <c r="AT189" i="76"/>
  <c r="AV187" i="76"/>
  <c r="AX185" i="76"/>
  <c r="AX192" i="76"/>
  <c r="AZ190" i="76"/>
  <c r="BB188" i="76"/>
  <c r="BD186" i="76"/>
  <c r="AU194" i="76"/>
  <c r="AW192" i="76"/>
  <c r="AY190" i="76"/>
  <c r="BA188" i="76"/>
  <c r="BC186" i="76"/>
  <c r="AV192" i="76"/>
  <c r="AX190" i="76"/>
  <c r="AZ188" i="76"/>
  <c r="BB186" i="76"/>
  <c r="AH129" i="76"/>
  <c r="BA150" i="76"/>
  <c r="BC148" i="76"/>
  <c r="AQ146" i="76"/>
  <c r="BE143" i="76"/>
  <c r="AU140" i="76"/>
  <c r="AS135" i="76"/>
  <c r="AC125" i="76"/>
  <c r="AJ150" i="76"/>
  <c r="AL148" i="76"/>
  <c r="BA145" i="76"/>
  <c r="AH143" i="76"/>
  <c r="AN139" i="76"/>
  <c r="BB133" i="76"/>
  <c r="AY118" i="76"/>
  <c r="AZ149" i="76"/>
  <c r="AX147" i="76"/>
  <c r="AE145" i="76"/>
  <c r="AM142" i="76"/>
  <c r="BG137" i="76"/>
  <c r="AX131" i="76"/>
  <c r="AH118" i="76"/>
  <c r="AI149" i="76"/>
  <c r="BH146" i="76"/>
  <c r="AO144" i="76"/>
  <c r="AM141" i="76"/>
  <c r="AS136" i="76"/>
  <c r="AW150" i="76"/>
  <c r="AY148" i="76"/>
  <c r="AL146" i="76"/>
  <c r="AZ143" i="76"/>
  <c r="AM140" i="76"/>
  <c r="AJ135" i="76"/>
  <c r="AS121" i="76"/>
  <c r="AF150" i="76"/>
  <c r="AH148" i="76"/>
  <c r="AV145" i="76"/>
  <c r="BI142" i="76"/>
  <c r="BG138" i="76"/>
  <c r="AL133" i="76"/>
  <c r="BA139" i="76"/>
  <c r="BC137" i="76"/>
  <c r="BE135" i="76"/>
  <c r="BG133" i="76"/>
  <c r="BI131" i="76"/>
  <c r="AD130" i="76"/>
  <c r="AF128" i="76"/>
  <c r="AC122" i="76"/>
  <c r="AS146" i="76"/>
  <c r="AU144" i="76"/>
  <c r="AW142" i="76"/>
  <c r="AY140" i="76"/>
  <c r="BA138" i="76"/>
  <c r="BC136" i="76"/>
  <c r="BE134" i="76"/>
  <c r="BG132" i="76"/>
  <c r="BI130" i="76"/>
  <c r="AD129" i="76"/>
  <c r="AF127" i="76"/>
  <c r="AV142" i="76"/>
  <c r="AX140" i="76"/>
  <c r="AZ138" i="76"/>
  <c r="BB136" i="76"/>
  <c r="BD134" i="76"/>
  <c r="BF132" i="76"/>
  <c r="BH130" i="76"/>
  <c r="AC129" i="76"/>
  <c r="AE127" i="76"/>
  <c r="AG125" i="76"/>
  <c r="AQ130" i="76"/>
  <c r="AS128" i="76"/>
  <c r="AU126" i="76"/>
  <c r="AY123" i="76"/>
  <c r="BC133" i="76"/>
  <c r="BE131" i="76"/>
  <c r="BG129" i="76"/>
  <c r="BI127" i="76"/>
  <c r="AD126" i="76"/>
  <c r="AT121" i="76"/>
  <c r="AV146" i="76"/>
  <c r="AP144" i="76"/>
  <c r="AJ142" i="76"/>
  <c r="AD140" i="76"/>
  <c r="BE137" i="76"/>
  <c r="AY135" i="76"/>
  <c r="AK133" i="76"/>
  <c r="AE131" i="76"/>
  <c r="BF128" i="76"/>
  <c r="AI142" i="76"/>
  <c r="BB139" i="76"/>
  <c r="AF137" i="76"/>
  <c r="AQ134" i="76"/>
  <c r="AC132" i="76"/>
  <c r="AN129" i="76"/>
  <c r="AY126" i="76"/>
  <c r="AJ122" i="76"/>
  <c r="AM119" i="76"/>
  <c r="AQ122" i="76"/>
  <c r="AC120" i="76"/>
  <c r="AW123" i="76"/>
  <c r="BH120" i="76"/>
  <c r="AU124" i="76"/>
  <c r="BF121" i="76"/>
  <c r="AJ119" i="76"/>
  <c r="AV122" i="76"/>
  <c r="BG119" i="76"/>
  <c r="AD123" i="76"/>
  <c r="AW120" i="76"/>
  <c r="BI123" i="76"/>
  <c r="AM121" i="76"/>
  <c r="AI138" i="76"/>
  <c r="AO205" i="76"/>
  <c r="AC184" i="76"/>
  <c r="AS209" i="76"/>
  <c r="BG195" i="76"/>
  <c r="AW213" i="76"/>
  <c r="AH204" i="76"/>
  <c r="AQ184" i="76"/>
  <c r="AJ210" i="76"/>
  <c r="AN214" i="76"/>
  <c r="BH202" i="76"/>
  <c r="BB216" i="76"/>
  <c r="AS216" i="76"/>
  <c r="AU214" i="76"/>
  <c r="AW212" i="76"/>
  <c r="AY210" i="76"/>
  <c r="BA208" i="76"/>
  <c r="BC206" i="76"/>
  <c r="BE204" i="76"/>
  <c r="BG202" i="76"/>
  <c r="BI200" i="76"/>
  <c r="BA197" i="76"/>
  <c r="BC193" i="76"/>
  <c r="AZ186" i="76"/>
  <c r="AR216" i="76"/>
  <c r="AT214" i="76"/>
  <c r="AV212" i="76"/>
  <c r="AX210" i="76"/>
  <c r="AZ208" i="76"/>
  <c r="BB206" i="76"/>
  <c r="BD204" i="76"/>
  <c r="BF202" i="76"/>
  <c r="BH200" i="76"/>
  <c r="AY197" i="76"/>
  <c r="BB193" i="76"/>
  <c r="AS186" i="76"/>
  <c r="AT213" i="76"/>
  <c r="AV211" i="76"/>
  <c r="AX209" i="76"/>
  <c r="AZ207" i="76"/>
  <c r="BB205" i="76"/>
  <c r="BD203" i="76"/>
  <c r="BF201" i="76"/>
  <c r="AV199" i="76"/>
  <c r="AZ195" i="76"/>
  <c r="AN190" i="76"/>
  <c r="AP184" i="76"/>
  <c r="AQ215" i="76"/>
  <c r="AS213" i="76"/>
  <c r="AU211" i="76"/>
  <c r="AW209" i="76"/>
  <c r="AY207" i="76"/>
  <c r="BA205" i="76"/>
  <c r="BC203" i="76"/>
  <c r="BE201" i="76"/>
  <c r="AU199" i="76"/>
  <c r="AY195" i="76"/>
  <c r="AG190" i="76"/>
  <c r="AO184" i="76"/>
  <c r="AP215" i="76"/>
  <c r="AR213" i="76"/>
  <c r="AT211" i="76"/>
  <c r="AV209" i="76"/>
  <c r="AX207" i="76"/>
  <c r="AZ205" i="76"/>
  <c r="BB203" i="76"/>
  <c r="BD201" i="76"/>
  <c r="AU195" i="76"/>
  <c r="AF190" i="76"/>
  <c r="AN184" i="76"/>
  <c r="AO215" i="76"/>
  <c r="AQ213" i="76"/>
  <c r="AS211" i="76"/>
  <c r="AU209" i="76"/>
  <c r="AW207" i="76"/>
  <c r="AY205" i="76"/>
  <c r="BA203" i="76"/>
  <c r="BC201" i="76"/>
  <c r="BF189" i="76"/>
  <c r="AM184" i="76"/>
  <c r="AN215" i="76"/>
  <c r="AP213" i="76"/>
  <c r="AR211" i="76"/>
  <c r="AT209" i="76"/>
  <c r="AV207" i="76"/>
  <c r="AX205" i="76"/>
  <c r="AZ203" i="76"/>
  <c r="BB201" i="76"/>
  <c r="BE189" i="76"/>
  <c r="BB199" i="76"/>
  <c r="BD197" i="76"/>
  <c r="BF195" i="76"/>
  <c r="BH193" i="76"/>
  <c r="AC192" i="76"/>
  <c r="AE190" i="76"/>
  <c r="AG188" i="76"/>
  <c r="AI186" i="76"/>
  <c r="AK199" i="76"/>
  <c r="AQ193" i="76"/>
  <c r="AS191" i="76"/>
  <c r="AU189" i="76"/>
  <c r="AW187" i="76"/>
  <c r="AY185" i="76"/>
  <c r="BI198" i="76"/>
  <c r="AD197" i="76"/>
  <c r="AF195" i="76"/>
  <c r="AH193" i="76"/>
  <c r="AJ191" i="76"/>
  <c r="AL189" i="76"/>
  <c r="AN187" i="76"/>
  <c r="AP185" i="76"/>
  <c r="AP192" i="76"/>
  <c r="AR190" i="76"/>
  <c r="AT188" i="76"/>
  <c r="AV186" i="76"/>
  <c r="AG200" i="76"/>
  <c r="AI198" i="76"/>
  <c r="AK196" i="76"/>
  <c r="AM194" i="76"/>
  <c r="AO192" i="76"/>
  <c r="AQ190" i="76"/>
  <c r="AS188" i="76"/>
  <c r="AU186" i="76"/>
  <c r="AN192" i="76"/>
  <c r="AP190" i="76"/>
  <c r="AR188" i="76"/>
  <c r="AT186" i="76"/>
  <c r="AI146" i="76"/>
  <c r="BE148" i="76"/>
  <c r="AF149" i="76"/>
  <c r="AN149" i="76"/>
  <c r="BG144" i="76"/>
  <c r="AD118" i="76"/>
  <c r="AE149" i="76"/>
  <c r="BC146" i="76"/>
  <c r="AJ144" i="76"/>
  <c r="AE141" i="76"/>
  <c r="AJ136" i="76"/>
  <c r="AS150" i="76"/>
  <c r="AU148" i="76"/>
  <c r="AG146" i="76"/>
  <c r="AT143" i="76"/>
  <c r="AE140" i="76"/>
  <c r="BC134" i="76"/>
  <c r="BH118" i="76"/>
  <c r="BI149" i="76"/>
  <c r="AC148" i="76"/>
  <c r="AQ145" i="76"/>
  <c r="BB142" i="76"/>
  <c r="AX138" i="76"/>
  <c r="BC132" i="76"/>
  <c r="AQ118" i="76"/>
  <c r="AR149" i="76"/>
  <c r="AN147" i="76"/>
  <c r="BA144" i="76"/>
  <c r="BD141" i="76"/>
  <c r="AJ137" i="76"/>
  <c r="AO130" i="76"/>
  <c r="BF150" i="76"/>
  <c r="BH148" i="76"/>
  <c r="AX146" i="76"/>
  <c r="AD144" i="76"/>
  <c r="BD140" i="76"/>
  <c r="AO150" i="76"/>
  <c r="AQ148" i="76"/>
  <c r="BH145" i="76"/>
  <c r="AO143" i="76"/>
  <c r="AX139" i="76"/>
  <c r="AM134" i="76"/>
  <c r="BD118" i="76"/>
  <c r="BE149" i="76"/>
  <c r="BE147" i="76"/>
  <c r="AK145" i="76"/>
  <c r="AU142" i="76"/>
  <c r="AO138" i="76"/>
  <c r="AM132" i="76"/>
  <c r="AS139" i="76"/>
  <c r="AU137" i="76"/>
  <c r="AW135" i="76"/>
  <c r="AY133" i="76"/>
  <c r="BA131" i="76"/>
  <c r="BC129" i="76"/>
  <c r="BE127" i="76"/>
  <c r="BG125" i="76"/>
  <c r="BC120" i="76"/>
  <c r="AK146" i="76"/>
  <c r="AM144" i="76"/>
  <c r="AO142" i="76"/>
  <c r="AQ140" i="76"/>
  <c r="AS138" i="76"/>
  <c r="AU136" i="76"/>
  <c r="AW134" i="76"/>
  <c r="AY132" i="76"/>
  <c r="BA130" i="76"/>
  <c r="BC128" i="76"/>
  <c r="BE126" i="76"/>
  <c r="BE124" i="76"/>
  <c r="AN142" i="76"/>
  <c r="AP140" i="76"/>
  <c r="AR138" i="76"/>
  <c r="AT136" i="76"/>
  <c r="AV134" i="76"/>
  <c r="AX132" i="76"/>
  <c r="AZ130" i="76"/>
  <c r="BB128" i="76"/>
  <c r="BD126" i="76"/>
  <c r="AY124" i="76"/>
  <c r="AI130" i="76"/>
  <c r="AZ122" i="76"/>
  <c r="AU133" i="76"/>
  <c r="AW131" i="76"/>
  <c r="AY129" i="76"/>
  <c r="BA127" i="76"/>
  <c r="BC125" i="76"/>
  <c r="BD119" i="76"/>
  <c r="AH144" i="76"/>
  <c r="BI141" i="76"/>
  <c r="BC139" i="76"/>
  <c r="AW137" i="76"/>
  <c r="AI135" i="76"/>
  <c r="AC133" i="76"/>
  <c r="BD130" i="76"/>
  <c r="AP128" i="76"/>
  <c r="BI125" i="76"/>
  <c r="BH141" i="76"/>
  <c r="AL139" i="76"/>
  <c r="BE136" i="76"/>
  <c r="AI134" i="76"/>
  <c r="AT131" i="76"/>
  <c r="AF129" i="76"/>
  <c r="AQ126" i="76"/>
  <c r="AF119" i="76"/>
  <c r="AE119" i="76"/>
  <c r="AI122" i="76"/>
  <c r="AT119" i="76"/>
  <c r="AO123" i="76"/>
  <c r="AZ120" i="76"/>
  <c r="AE124" i="76"/>
  <c r="AX121" i="76"/>
  <c r="BB124" i="76"/>
  <c r="AF122" i="76"/>
  <c r="AY119" i="76"/>
  <c r="BC122" i="76"/>
  <c r="AG120" i="76"/>
  <c r="BA123" i="76"/>
  <c r="AE121" i="76"/>
  <c r="AJ145" i="76"/>
  <c r="AN53" i="76"/>
  <c r="AZ80" i="76"/>
  <c r="BB78" i="76"/>
  <c r="BD76" i="76"/>
  <c r="BF74" i="76"/>
  <c r="BH72" i="76"/>
  <c r="AC71" i="76"/>
  <c r="AE69" i="76"/>
  <c r="AG67" i="76"/>
  <c r="AI65" i="76"/>
  <c r="AK63" i="76"/>
  <c r="AM61" i="76"/>
  <c r="AO59" i="76"/>
  <c r="AQ57" i="76"/>
  <c r="AS55" i="76"/>
  <c r="AU53" i="76"/>
  <c r="AF65" i="76"/>
  <c r="AO72" i="76"/>
  <c r="AT77" i="76"/>
  <c r="AP81" i="76"/>
  <c r="AU83" i="76"/>
  <c r="AT52" i="76"/>
  <c r="AW58" i="76"/>
  <c r="AJ69" i="76"/>
  <c r="AF75" i="76"/>
  <c r="AZ79" i="76"/>
  <c r="AX82" i="76"/>
  <c r="AV84" i="76"/>
  <c r="AO66" i="76"/>
  <c r="AM73" i="76"/>
  <c r="AP78" i="76"/>
  <c r="BE81" i="76"/>
  <c r="BF83" i="76"/>
  <c r="AK54" i="76"/>
  <c r="AU66" i="76"/>
  <c r="BF79" i="76"/>
  <c r="AL53" i="76"/>
  <c r="AG81" i="76"/>
  <c r="AH84" i="76"/>
  <c r="AV83" i="76"/>
  <c r="AD69" i="76"/>
  <c r="AE84" i="76"/>
  <c r="AE68" i="76"/>
  <c r="AR69" i="76"/>
  <c r="BA75" i="76"/>
  <c r="BF73" i="76"/>
  <c r="BF78" i="76"/>
  <c r="AI82" i="76"/>
  <c r="AG84" i="76"/>
  <c r="AP52" i="76"/>
  <c r="AV65" i="76"/>
  <c r="BG77" i="76"/>
  <c r="AX84" i="76"/>
  <c r="AZ78" i="76"/>
  <c r="AZ82" i="76"/>
  <c r="BE82" i="76"/>
  <c r="AO58" i="76"/>
  <c r="AK62" i="76"/>
  <c r="AU52" i="76"/>
  <c r="AF73" i="76"/>
  <c r="BG56" i="76"/>
  <c r="AM68" i="76"/>
  <c r="AU74" i="76"/>
  <c r="AO79" i="76"/>
  <c r="AQ82" i="76"/>
  <c r="AO84" i="76"/>
  <c r="AY83" i="76"/>
  <c r="BI62" i="76"/>
  <c r="AW74" i="76"/>
  <c r="AR82" i="76"/>
  <c r="AD75" i="76"/>
  <c r="AK81" i="76"/>
  <c r="AR81" i="76"/>
  <c r="BF52" i="76"/>
  <c r="AF82" i="76"/>
  <c r="AH52" i="76"/>
  <c r="AM84" i="76"/>
  <c r="BI70" i="76"/>
  <c r="AH81" i="76"/>
  <c r="AO83" i="76"/>
  <c r="AN52" i="76"/>
  <c r="BE58" i="76"/>
  <c r="AL69" i="76"/>
  <c r="AK75" i="76"/>
  <c r="BE79" i="76"/>
  <c r="AY82" i="76"/>
  <c r="AW84" i="76"/>
  <c r="AJ82" i="76"/>
  <c r="AF59" i="76"/>
  <c r="AF72" i="76"/>
  <c r="AP79" i="76"/>
  <c r="AC70" i="76"/>
  <c r="AQ78" i="76"/>
  <c r="AH80" i="76"/>
  <c r="AP84" i="76"/>
  <c r="AX80" i="76"/>
  <c r="BG83" i="76"/>
  <c r="AN83" i="76"/>
  <c r="AF67" i="76"/>
  <c r="G250" i="76" a="1"/>
  <c r="G217" i="76" a="1"/>
  <c r="G151" i="76" a="1"/>
  <c r="AK56" i="76"/>
  <c r="AM54" i="76"/>
  <c r="AY81" i="76"/>
  <c r="BA79" i="76"/>
  <c r="BC77" i="76"/>
  <c r="BE75" i="76"/>
  <c r="BG73" i="76"/>
  <c r="BI71" i="76"/>
  <c r="AD70" i="76"/>
  <c r="AF68" i="76"/>
  <c r="AH66" i="76"/>
  <c r="AJ64" i="76"/>
  <c r="AL62" i="76"/>
  <c r="AN60" i="76"/>
  <c r="AP58" i="76"/>
  <c r="AR56" i="76"/>
  <c r="AT54" i="76"/>
  <c r="AG58" i="76"/>
  <c r="BI68" i="76"/>
  <c r="AC75" i="76"/>
  <c r="AX79" i="76"/>
  <c r="AV82" i="76"/>
  <c r="AT84" i="76"/>
  <c r="AQ56" i="76"/>
  <c r="AN65" i="76"/>
  <c r="AV72" i="76"/>
  <c r="AZ77" i="76"/>
  <c r="AS81" i="76"/>
  <c r="AW83" i="76"/>
  <c r="AV52" i="76"/>
  <c r="BC60" i="76"/>
  <c r="AK70" i="76"/>
  <c r="BD75" i="76"/>
  <c r="AN80" i="76"/>
  <c r="BG82" i="76"/>
  <c r="BE84" i="76"/>
  <c r="AO80" i="76"/>
  <c r="AJ55" i="76"/>
  <c r="AT67" i="76"/>
  <c r="AY72" i="76"/>
  <c r="AG66" i="76"/>
  <c r="BI75" i="76"/>
  <c r="AJ78" i="76"/>
  <c r="AI83" i="76"/>
  <c r="AI79" i="76"/>
  <c r="BH82" i="76"/>
  <c r="AW82" i="76"/>
  <c r="AI64" i="76"/>
  <c r="G349" i="76" a="1"/>
  <c r="BA62" i="76"/>
  <c r="AJ71" i="76"/>
  <c r="AS76" i="76"/>
  <c r="BD80" i="76"/>
  <c r="AH83" i="76"/>
  <c r="AJ77" i="76"/>
  <c r="BF84" i="76"/>
  <c r="AW64" i="76"/>
  <c r="AH65" i="76"/>
  <c r="AS68" i="76"/>
  <c r="AM76" i="76"/>
  <c r="BE80" i="76"/>
  <c r="BI76" i="76"/>
  <c r="AV81" i="76"/>
  <c r="BC81" i="76"/>
  <c r="AU76" i="76"/>
  <c r="G283" i="76" a="1"/>
  <c r="G184" i="76" a="1"/>
  <c r="AL67" i="76"/>
  <c r="BD73" i="76"/>
  <c r="BA78" i="76"/>
  <c r="AG82" i="76"/>
  <c r="AF84" i="76"/>
  <c r="BE52" i="76"/>
  <c r="AQ64" i="76"/>
  <c r="BH71" i="76"/>
  <c r="AI77" i="76"/>
  <c r="AJ81" i="76"/>
  <c r="AP83" i="76"/>
  <c r="AO52" i="76"/>
  <c r="AD74" i="76"/>
  <c r="AQ83" i="76"/>
  <c r="AD61" i="76"/>
  <c r="BD83" i="76"/>
  <c r="AM60" i="76"/>
  <c r="BC52" i="76"/>
  <c r="BC73" i="76"/>
  <c r="AN73" i="76"/>
  <c r="AO74" i="76"/>
  <c r="BG78" i="76"/>
  <c r="AY79" i="76"/>
  <c r="AP65" i="76"/>
  <c r="AW72" i="76"/>
  <c r="BB77" i="76"/>
  <c r="AU81" i="76"/>
  <c r="AX83" i="76"/>
  <c r="AW52" i="76"/>
  <c r="AP71" i="76"/>
  <c r="BF81" i="76"/>
  <c r="AH57" i="76"/>
  <c r="AO82" i="76"/>
  <c r="AX52" i="76"/>
  <c r="AU84" i="76"/>
  <c r="BE71" i="76"/>
  <c r="AM52" i="76"/>
  <c r="AQ72" i="76"/>
  <c r="AL75" i="76"/>
  <c r="AY77" i="76"/>
  <c r="BC84" i="76"/>
  <c r="G316" i="76" a="1"/>
  <c r="P5" i="77"/>
  <c r="P6" i="77"/>
  <c r="P7" i="77"/>
  <c r="O5" i="77"/>
  <c r="O6" i="77"/>
  <c r="O7" i="77"/>
  <c r="N5" i="77"/>
  <c r="N6" i="77"/>
  <c r="N7" i="77"/>
  <c r="M5" i="77"/>
  <c r="M6" i="77"/>
  <c r="M7" i="77"/>
  <c r="L5" i="77"/>
  <c r="L6" i="77"/>
  <c r="L7" i="77"/>
  <c r="K5" i="77"/>
  <c r="K6" i="77"/>
  <c r="K7" i="77"/>
  <c r="E57" i="77"/>
  <c r="E53" i="77"/>
  <c r="E49" i="77"/>
  <c r="E51" i="77"/>
  <c r="E55" i="77"/>
  <c r="E52" i="77"/>
  <c r="E50" i="77"/>
  <c r="E56" i="77"/>
  <c r="E54" i="77"/>
  <c r="F13" i="77"/>
  <c r="J38" i="77" s="1" a="1"/>
  <c r="I24" i="77"/>
  <c r="I23" i="77"/>
  <c r="F12" i="77"/>
  <c r="J29" i="77" s="1" a="1"/>
  <c r="N34" i="77" l="1"/>
  <c r="M33" i="77"/>
  <c r="O29" i="77"/>
  <c r="J34" i="77"/>
  <c r="N31" i="77"/>
  <c r="K29" i="77"/>
  <c r="O34" i="77"/>
  <c r="K31" i="77"/>
  <c r="J33" i="77"/>
  <c r="M34" i="77"/>
  <c r="O31" i="77"/>
  <c r="M32" i="77"/>
  <c r="K30" i="77"/>
  <c r="L34" i="77"/>
  <c r="N29" i="77"/>
  <c r="O33" i="77"/>
  <c r="M31" i="77"/>
  <c r="L29" i="77"/>
  <c r="J31" i="77"/>
  <c r="O32" i="77"/>
  <c r="K33" i="77"/>
  <c r="N30" i="77"/>
  <c r="M29" i="77"/>
  <c r="L32" i="77"/>
  <c r="J30" i="77"/>
  <c r="K34" i="77"/>
  <c r="J32" i="77"/>
  <c r="O30" i="77"/>
  <c r="N33" i="77"/>
  <c r="L31" i="77"/>
  <c r="J29" i="77"/>
  <c r="L33" i="77"/>
  <c r="K32" i="77"/>
  <c r="M30" i="77"/>
  <c r="N32" i="77"/>
  <c r="L30" i="77"/>
  <c r="O42" i="77"/>
  <c r="J43" i="77"/>
  <c r="J42" i="77"/>
  <c r="M43" i="77"/>
  <c r="O39" i="77"/>
  <c r="N38" i="77"/>
  <c r="K39" i="77"/>
  <c r="L43" i="77"/>
  <c r="K41" i="77"/>
  <c r="L38" i="77"/>
  <c r="M40" i="77"/>
  <c r="J40" i="77"/>
  <c r="N39" i="77"/>
  <c r="M42" i="77"/>
  <c r="J39" i="77"/>
  <c r="N43" i="77"/>
  <c r="O41" i="77"/>
  <c r="L41" i="77"/>
  <c r="J41" i="77"/>
  <c r="O43" i="77"/>
  <c r="K43" i="77"/>
  <c r="K38" i="77"/>
  <c r="L42" i="77"/>
  <c r="O38" i="77"/>
  <c r="L40" i="77"/>
  <c r="L39" i="77"/>
  <c r="O40" i="77"/>
  <c r="N42" i="77"/>
  <c r="M41" i="77"/>
  <c r="N41" i="77"/>
  <c r="N40" i="77"/>
  <c r="K42" i="77"/>
  <c r="M38" i="77"/>
  <c r="J38" i="77"/>
  <c r="M39" i="77"/>
  <c r="K40" i="77"/>
  <c r="N49" i="77"/>
  <c r="N50" i="77"/>
  <c r="O49" i="77"/>
  <c r="M49" i="77"/>
  <c r="N51" i="77"/>
  <c r="BA407" i="76"/>
  <c r="AU402" i="76"/>
  <c r="AP411" i="76"/>
  <c r="AW394" i="76"/>
  <c r="AT399" i="76"/>
  <c r="AG421" i="76"/>
  <c r="AC404" i="76"/>
  <c r="AH408" i="76"/>
  <c r="BA411" i="76"/>
  <c r="AI410" i="76"/>
  <c r="AR414" i="76"/>
  <c r="BG403" i="76"/>
  <c r="AC420" i="76"/>
  <c r="BB424" i="76"/>
  <c r="AE418" i="76"/>
  <c r="BG415" i="76"/>
  <c r="AR399" i="76"/>
  <c r="AX403" i="76"/>
  <c r="AF410" i="76"/>
  <c r="AK409" i="76"/>
  <c r="BI398" i="76"/>
  <c r="AN425" i="76"/>
  <c r="AZ407" i="76"/>
  <c r="AL413" i="76"/>
  <c r="AI411" i="76"/>
  <c r="AS420" i="76"/>
  <c r="AR420" i="76"/>
  <c r="AT423" i="76"/>
  <c r="AS400" i="76"/>
  <c r="AZ394" i="76"/>
  <c r="AF415" i="76"/>
  <c r="AH405" i="76"/>
  <c r="BI401" i="76"/>
  <c r="AD412" i="76"/>
  <c r="BI413" i="76"/>
  <c r="BB412" i="76"/>
  <c r="AH412" i="76"/>
  <c r="AJ415" i="76"/>
  <c r="BB425" i="76"/>
  <c r="BC415" i="76"/>
  <c r="BH418" i="76"/>
  <c r="AM410" i="76"/>
  <c r="AI407" i="76"/>
  <c r="AF401" i="76"/>
  <c r="AQ421" i="76"/>
  <c r="BF400" i="76"/>
  <c r="AS403" i="76"/>
  <c r="AN397" i="76"/>
  <c r="BC406" i="76"/>
  <c r="AK412" i="76"/>
  <c r="BD407" i="76"/>
  <c r="AS399" i="76"/>
  <c r="AN400" i="76"/>
  <c r="BB406" i="76"/>
  <c r="AM397" i="76"/>
  <c r="AC422" i="76"/>
  <c r="AL420" i="76"/>
  <c r="AE423" i="76"/>
  <c r="AQ417" i="76"/>
  <c r="BH414" i="76"/>
  <c r="AV394" i="76"/>
  <c r="BE408" i="76"/>
  <c r="BG406" i="76"/>
  <c r="AC403" i="76"/>
  <c r="BF404" i="76"/>
  <c r="AV403" i="76"/>
  <c r="AS414" i="76"/>
  <c r="BH404" i="76"/>
  <c r="AR425" i="76"/>
  <c r="AM413" i="76"/>
  <c r="AC410" i="76"/>
  <c r="BF405" i="76"/>
  <c r="BG411" i="76"/>
  <c r="AY396" i="76"/>
  <c r="AX401" i="76"/>
  <c r="AD407" i="76"/>
  <c r="AN420" i="76"/>
  <c r="AQ418" i="76"/>
  <c r="AS424" i="76"/>
  <c r="AL396" i="76"/>
  <c r="AD417" i="76"/>
  <c r="AW403" i="76"/>
  <c r="AU403" i="76"/>
  <c r="BH416" i="76"/>
  <c r="BF397" i="76"/>
  <c r="AV404" i="76"/>
  <c r="AM412" i="76"/>
  <c r="AQ402" i="76"/>
  <c r="AS422" i="76"/>
  <c r="AS417" i="76"/>
  <c r="AV397" i="76"/>
  <c r="AE420" i="76"/>
  <c r="AG423" i="76"/>
  <c r="AV416" i="76"/>
  <c r="AX421" i="76"/>
  <c r="AJ416" i="76"/>
  <c r="AN398" i="76"/>
  <c r="AV402" i="76"/>
  <c r="AS394" i="76"/>
  <c r="BD402" i="76"/>
  <c r="AJ395" i="76"/>
  <c r="AH394" i="76"/>
  <c r="AO418" i="76"/>
  <c r="AZ412" i="76"/>
  <c r="BI406" i="76"/>
  <c r="AE400" i="76"/>
  <c r="AG405" i="76"/>
  <c r="BA423" i="76"/>
  <c r="AM417" i="76"/>
  <c r="AE414" i="76"/>
  <c r="AX424" i="76"/>
  <c r="AH407" i="76"/>
  <c r="AN424" i="76"/>
  <c r="AH413" i="76"/>
  <c r="BI402" i="76"/>
  <c r="AS418" i="76"/>
  <c r="AU422" i="76"/>
  <c r="AO415" i="76"/>
  <c r="AN421" i="76"/>
  <c r="AF409" i="76"/>
  <c r="AM425" i="76"/>
  <c r="AO400" i="76"/>
  <c r="BC400" i="76"/>
  <c r="AN417" i="76"/>
  <c r="AW396" i="76"/>
  <c r="AW395" i="76"/>
  <c r="BG408" i="76"/>
  <c r="BI414" i="76"/>
  <c r="BE398" i="76"/>
  <c r="AC415" i="76"/>
  <c r="AJ406" i="76"/>
  <c r="AE421" i="76"/>
  <c r="AD399" i="76"/>
  <c r="AI413" i="76"/>
  <c r="AS423" i="76"/>
  <c r="AW419" i="76"/>
  <c r="BC413" i="76"/>
  <c r="AN419" i="76"/>
  <c r="AP417" i="76"/>
  <c r="AT405" i="76"/>
  <c r="AJ421" i="76"/>
  <c r="AY421" i="76"/>
  <c r="BE403" i="76"/>
  <c r="BE397" i="76"/>
  <c r="AJ422" i="76"/>
  <c r="AJ418" i="76"/>
  <c r="AC413" i="76"/>
  <c r="BB423" i="76"/>
  <c r="AP398" i="76"/>
  <c r="AG411" i="76"/>
  <c r="AL416" i="76"/>
  <c r="AL408" i="76"/>
  <c r="BC414" i="76"/>
  <c r="AN394" i="76"/>
  <c r="AW424" i="76"/>
  <c r="AK422" i="76"/>
  <c r="AJ417" i="76"/>
  <c r="AS396" i="76"/>
  <c r="BI400" i="76"/>
  <c r="BF411" i="76"/>
  <c r="BB397" i="76"/>
  <c r="BF401" i="76"/>
  <c r="AY395" i="76"/>
  <c r="AH420" i="76"/>
  <c r="AH411" i="76"/>
  <c r="AF405" i="76"/>
  <c r="BF417" i="76"/>
  <c r="AC406" i="76"/>
  <c r="AC399" i="76"/>
  <c r="BF412" i="76"/>
  <c r="BA397" i="76"/>
  <c r="BC395" i="76"/>
  <c r="AS395" i="76"/>
  <c r="AF418" i="76"/>
  <c r="AR415" i="76"/>
  <c r="AS419" i="76"/>
  <c r="BB422" i="76"/>
  <c r="AF402" i="76"/>
  <c r="AG402" i="76"/>
  <c r="BI408" i="76"/>
  <c r="AK419" i="76"/>
  <c r="AK394" i="76"/>
  <c r="BG396" i="76"/>
  <c r="AY406" i="76"/>
  <c r="AN418" i="76"/>
  <c r="AX409" i="76"/>
  <c r="AT396" i="76"/>
  <c r="BE405" i="76"/>
  <c r="BA402" i="76"/>
  <c r="AU421" i="76"/>
  <c r="AV400" i="76"/>
  <c r="AP397" i="76"/>
  <c r="AJ408" i="76"/>
  <c r="AC402" i="76"/>
  <c r="BB396" i="76"/>
  <c r="BD410" i="76"/>
  <c r="AE404" i="76"/>
  <c r="AI416" i="76"/>
  <c r="AY425" i="76"/>
  <c r="AT400" i="76"/>
  <c r="AI409" i="76"/>
  <c r="BI418" i="76"/>
  <c r="AN395" i="76"/>
  <c r="AV398" i="76"/>
  <c r="BF416" i="76"/>
  <c r="AI422" i="76"/>
  <c r="AS401" i="76"/>
  <c r="AQ395" i="76"/>
  <c r="AY409" i="76"/>
  <c r="AG412" i="76"/>
  <c r="AG404" i="76"/>
  <c r="AC421" i="76"/>
  <c r="AE419" i="76"/>
  <c r="BG416" i="76"/>
  <c r="AD413" i="76"/>
  <c r="AC408" i="76"/>
  <c r="AX395" i="76"/>
  <c r="AL425" i="76"/>
  <c r="AN423" i="76"/>
  <c r="AP421" i="76"/>
  <c r="BA425" i="76"/>
  <c r="BG402" i="76"/>
  <c r="AE422" i="76"/>
  <c r="AG420" i="76"/>
  <c r="AH415" i="76"/>
  <c r="AL411" i="76"/>
  <c r="AW404" i="76"/>
  <c r="BD412" i="76"/>
  <c r="BF410" i="76"/>
  <c r="BH408" i="76"/>
  <c r="AE405" i="76"/>
  <c r="AX394" i="76"/>
  <c r="AO394" i="76"/>
  <c r="BG399" i="76"/>
  <c r="BA396" i="76"/>
  <c r="AE416" i="76"/>
  <c r="AG414" i="76"/>
  <c r="AK410" i="76"/>
  <c r="AM408" i="76"/>
  <c r="AS402" i="76"/>
  <c r="AU400" i="76"/>
  <c r="AK417" i="76"/>
  <c r="AM418" i="76"/>
  <c r="AU420" i="76"/>
  <c r="AR393" i="76"/>
  <c r="AD405" i="76"/>
  <c r="BE412" i="76"/>
  <c r="AY394" i="76"/>
  <c r="AZ399" i="76"/>
  <c r="AJ407" i="76"/>
  <c r="BC403" i="76"/>
  <c r="BF394" i="76"/>
  <c r="AI415" i="76"/>
  <c r="AG419" i="76"/>
  <c r="BD403" i="76"/>
  <c r="AJ409" i="76"/>
  <c r="AF421" i="76"/>
  <c r="BI415" i="76"/>
  <c r="AD414" i="76"/>
  <c r="AF412" i="76"/>
  <c r="AD406" i="76"/>
  <c r="AT421" i="76"/>
  <c r="AV419" i="76"/>
  <c r="BD411" i="76"/>
  <c r="BF409" i="76"/>
  <c r="AK421" i="76"/>
  <c r="AO417" i="76"/>
  <c r="AY407" i="76"/>
  <c r="AO395" i="76"/>
  <c r="AR421" i="76"/>
  <c r="AT419" i="76"/>
  <c r="BD409" i="76"/>
  <c r="BH405" i="76"/>
  <c r="BA410" i="76"/>
  <c r="AL424" i="76"/>
  <c r="AZ410" i="76"/>
  <c r="AZ403" i="76"/>
  <c r="AR395" i="76"/>
  <c r="AZ401" i="76"/>
  <c r="BH407" i="76"/>
  <c r="BA405" i="76"/>
  <c r="AV417" i="76"/>
  <c r="AD398" i="76"/>
  <c r="BC408" i="76"/>
  <c r="BD406" i="76"/>
  <c r="AS398" i="76"/>
  <c r="AQ399" i="76"/>
  <c r="AS397" i="76"/>
  <c r="AJ394" i="76"/>
  <c r="BD397" i="76"/>
  <c r="AT404" i="76"/>
  <c r="AD420" i="76"/>
  <c r="BC424" i="76"/>
  <c r="AP395" i="76"/>
  <c r="AW408" i="76"/>
  <c r="AR398" i="76"/>
  <c r="BI394" i="76"/>
  <c r="BC404" i="76"/>
  <c r="BC412" i="76"/>
  <c r="BD405" i="76"/>
  <c r="AT420" i="76"/>
  <c r="AQ424" i="76"/>
  <c r="AQ422" i="76"/>
  <c r="AF404" i="76"/>
  <c r="AC401" i="76"/>
  <c r="AV393" i="76"/>
  <c r="BH415" i="76"/>
  <c r="AK408" i="76"/>
  <c r="AI394" i="76"/>
  <c r="AD419" i="76"/>
  <c r="AT417" i="76"/>
  <c r="BD413" i="76"/>
  <c r="BE410" i="76"/>
  <c r="BH425" i="76"/>
  <c r="AQ393" i="76"/>
  <c r="AD422" i="76"/>
  <c r="AF420" i="76"/>
  <c r="AH418" i="76"/>
  <c r="AC407" i="76"/>
  <c r="AG403" i="76"/>
  <c r="BB398" i="76"/>
  <c r="BD396" i="76"/>
  <c r="BE402" i="76"/>
  <c r="BG400" i="76"/>
  <c r="AM396" i="76"/>
  <c r="BC411" i="76"/>
  <c r="BE409" i="76"/>
  <c r="BG407" i="76"/>
  <c r="BI405" i="76"/>
  <c r="AD404" i="76"/>
  <c r="AX407" i="76"/>
  <c r="AZ405" i="76"/>
  <c r="BB403" i="76"/>
  <c r="AX399" i="76"/>
  <c r="BC394" i="76"/>
  <c r="AI412" i="76"/>
  <c r="AO398" i="76"/>
  <c r="AZ395" i="76"/>
  <c r="AM415" i="76"/>
  <c r="AY403" i="76"/>
  <c r="BA401" i="76"/>
  <c r="BC399" i="76"/>
  <c r="AW397" i="76"/>
  <c r="AI395" i="76"/>
  <c r="AE398" i="76"/>
  <c r="AT403" i="76"/>
  <c r="AL415" i="76"/>
  <c r="BD398" i="76"/>
  <c r="AY397" i="76"/>
  <c r="AU396" i="76"/>
  <c r="BB399" i="76"/>
  <c r="AN411" i="76"/>
  <c r="AH414" i="76"/>
  <c r="BB401" i="76"/>
  <c r="AI421" i="76"/>
  <c r="AS416" i="76"/>
  <c r="AV396" i="76"/>
  <c r="BH417" i="76"/>
  <c r="BE414" i="76"/>
  <c r="BH410" i="76"/>
  <c r="BD399" i="76"/>
  <c r="AL419" i="76"/>
  <c r="AP396" i="76"/>
  <c r="AF403" i="76"/>
  <c r="BI410" i="76"/>
  <c r="BA395" i="76"/>
  <c r="BD393" i="76"/>
  <c r="BE424" i="76"/>
  <c r="AO416" i="76"/>
  <c r="AV420" i="76"/>
  <c r="AW422" i="76"/>
  <c r="BG412" i="76"/>
  <c r="BI407" i="76"/>
  <c r="AL421" i="76"/>
  <c r="AP415" i="76"/>
  <c r="AE401" i="76"/>
  <c r="AR401" i="76"/>
  <c r="AE412" i="76"/>
  <c r="AD409" i="76"/>
  <c r="AW409" i="76"/>
  <c r="AJ419" i="76"/>
  <c r="BF414" i="76"/>
  <c r="AQ415" i="76"/>
  <c r="BG404" i="76"/>
  <c r="AP423" i="76"/>
  <c r="AY423" i="76"/>
  <c r="AX425" i="76"/>
  <c r="AU419" i="76"/>
  <c r="AL409" i="76"/>
  <c r="AI408" i="76"/>
  <c r="AS413" i="76"/>
  <c r="AT395" i="76"/>
  <c r="AD411" i="76"/>
  <c r="AI417" i="76"/>
  <c r="AY398" i="76"/>
  <c r="AX422" i="76"/>
  <c r="AM393" i="76"/>
  <c r="AF411" i="76"/>
  <c r="AP410" i="76"/>
  <c r="AU406" i="76"/>
  <c r="AE399" i="76"/>
  <c r="BD401" i="76"/>
  <c r="BH420" i="76"/>
  <c r="AN396" i="76"/>
  <c r="AY420" i="76"/>
  <c r="BG414" i="76"/>
  <c r="AI406" i="76"/>
  <c r="BH409" i="76"/>
  <c r="AZ398" i="76"/>
  <c r="AM411" i="76"/>
  <c r="AC418" i="76"/>
  <c r="AM421" i="76"/>
  <c r="AE406" i="76"/>
  <c r="AP416" i="76"/>
  <c r="AR416" i="76"/>
  <c r="BA394" i="76"/>
  <c r="AH395" i="76"/>
  <c r="AX396" i="76"/>
  <c r="AX408" i="76"/>
  <c r="BI399" i="76"/>
  <c r="AE407" i="76"/>
  <c r="AI414" i="76"/>
  <c r="AC405" i="76"/>
  <c r="AR403" i="76"/>
  <c r="AZ424" i="76"/>
  <c r="AK414" i="76"/>
  <c r="AJ411" i="76"/>
  <c r="AE402" i="76"/>
  <c r="BG409" i="76"/>
  <c r="AH417" i="76"/>
  <c r="BE394" i="76"/>
  <c r="AY393" i="76"/>
  <c r="AF419" i="76"/>
  <c r="AV418" i="76"/>
  <c r="AH416" i="76"/>
  <c r="AQ403" i="76"/>
  <c r="AG416" i="76"/>
  <c r="AJ420" i="76"/>
  <c r="AK418" i="76"/>
  <c r="AX404" i="76"/>
  <c r="AY402" i="76"/>
  <c r="BE396" i="76"/>
  <c r="AO411" i="76"/>
  <c r="BA399" i="76"/>
  <c r="BH406" i="76"/>
  <c r="BF399" i="76"/>
  <c r="BB402" i="76"/>
  <c r="AX397" i="76"/>
  <c r="AG409" i="76"/>
  <c r="AR400" i="76"/>
  <c r="BH421" i="76"/>
  <c r="BG401" i="76"/>
  <c r="BB409" i="76"/>
  <c r="AW400" i="76"/>
  <c r="BI397" i="76"/>
  <c r="AU418" i="76"/>
  <c r="AE417" i="76"/>
  <c r="AO412" i="76"/>
  <c r="AI419" i="76"/>
  <c r="BG417" i="76"/>
  <c r="AS415" i="76"/>
  <c r="AK415" i="76"/>
  <c r="AY404" i="76"/>
  <c r="AG418" i="76"/>
  <c r="AW398" i="76"/>
  <c r="AZ411" i="76"/>
  <c r="AR417" i="76"/>
  <c r="AT397" i="76"/>
  <c r="BF403" i="76"/>
  <c r="AX402" i="76"/>
  <c r="AZ400" i="76"/>
  <c r="AJ414" i="76"/>
  <c r="AL412" i="76"/>
  <c r="AN410" i="76"/>
  <c r="AX400" i="76"/>
  <c r="AQ414" i="76"/>
  <c r="BE400" i="76"/>
  <c r="BG398" i="76"/>
  <c r="BD394" i="76"/>
  <c r="AL395" i="76"/>
  <c r="AO396" i="76"/>
  <c r="AV395" i="76"/>
  <c r="AU405" i="76"/>
  <c r="AC409" i="76"/>
  <c r="BA393" i="76"/>
  <c r="AC400" i="76"/>
  <c r="BI404" i="76"/>
  <c r="AZ402" i="76"/>
  <c r="BD404" i="76"/>
  <c r="AP400" i="76"/>
  <c r="BI395" i="76"/>
  <c r="BE404" i="76"/>
  <c r="AW421" i="76"/>
  <c r="AY419" i="76"/>
  <c r="AZ425" i="76"/>
  <c r="BF402" i="76"/>
  <c r="AU404" i="76"/>
  <c r="AY400" i="76"/>
  <c r="BE401" i="76"/>
  <c r="AY399" i="76"/>
  <c r="AV401" i="76"/>
  <c r="AM407" i="76"/>
  <c r="AO397" i="76"/>
  <c r="AZ406" i="76"/>
  <c r="BD395" i="76"/>
  <c r="AF417" i="76"/>
  <c r="AK413" i="76"/>
  <c r="BF418" i="76"/>
  <c r="AP418" i="76"/>
  <c r="AR402" i="76"/>
  <c r="BG410" i="76"/>
  <c r="AQ401" i="76"/>
  <c r="BA408" i="76"/>
  <c r="BA409" i="76"/>
  <c r="AC423" i="76"/>
  <c r="AL422" i="76"/>
  <c r="BA422" i="76"/>
  <c r="AJ413" i="76"/>
  <c r="AK407" i="76"/>
  <c r="AU397" i="76"/>
  <c r="AZ397" i="76"/>
  <c r="BB395" i="76"/>
  <c r="AF407" i="76"/>
  <c r="AM420" i="76"/>
  <c r="BB393" i="76"/>
  <c r="AK425" i="76"/>
  <c r="BF396" i="76"/>
  <c r="AJ404" i="76"/>
  <c r="BB400" i="76"/>
  <c r="BA404" i="76"/>
  <c r="BC393" i="76"/>
  <c r="AQ396" i="76"/>
  <c r="AY401" i="76"/>
  <c r="AU401" i="76"/>
  <c r="AN399" i="76"/>
  <c r="BF395" i="76"/>
  <c r="BB404" i="76"/>
  <c r="BH403" i="76"/>
  <c r="AG417" i="76"/>
  <c r="AH423" i="76"/>
  <c r="AR413" i="76"/>
  <c r="BC402" i="76"/>
  <c r="AK396" i="76"/>
  <c r="BE415" i="76"/>
  <c r="AO414" i="76"/>
  <c r="AW406" i="76"/>
  <c r="BI396" i="76"/>
  <c r="AG401" i="76"/>
  <c r="AD401" i="76"/>
  <c r="BG395" i="76"/>
  <c r="AY408" i="76"/>
  <c r="BA412" i="76"/>
  <c r="AO422" i="76"/>
  <c r="BC397" i="76"/>
  <c r="AC414" i="76"/>
  <c r="AX398" i="76"/>
  <c r="AN416" i="76"/>
  <c r="AM423" i="76"/>
  <c r="AQ425" i="76"/>
  <c r="BC405" i="76"/>
  <c r="BG424" i="76"/>
  <c r="AN393" i="76"/>
  <c r="AV424" i="76"/>
  <c r="AE410" i="76"/>
  <c r="BE411" i="76"/>
  <c r="AT406" i="76"/>
  <c r="AU398" i="76"/>
  <c r="BC396" i="76"/>
  <c r="AN412" i="76"/>
  <c r="BB411" i="76"/>
  <c r="AN422" i="76"/>
  <c r="AW401" i="76"/>
  <c r="AF422" i="76"/>
  <c r="AT402" i="76"/>
  <c r="AQ416" i="76"/>
  <c r="AU399" i="76"/>
  <c r="BF408" i="76"/>
  <c r="AQ394" i="76"/>
  <c r="AQ413" i="76"/>
  <c r="AV422" i="76"/>
  <c r="AH425" i="76"/>
  <c r="AW399" i="76"/>
  <c r="BG394" i="76"/>
  <c r="AM416" i="76"/>
  <c r="AL423" i="76"/>
  <c r="BC398" i="76"/>
  <c r="AE411" i="76"/>
  <c r="AE403" i="76"/>
  <c r="AL414" i="76"/>
  <c r="AD421" i="76"/>
  <c r="BH402" i="76"/>
  <c r="BA424" i="76"/>
  <c r="AV405" i="76"/>
  <c r="AU416" i="76"/>
  <c r="AU395" i="76"/>
  <c r="AD400" i="76"/>
  <c r="AG410" i="76"/>
  <c r="AD425" i="76"/>
  <c r="AO410" i="76"/>
  <c r="AI393" i="76"/>
  <c r="AT398" i="76"/>
  <c r="AC398" i="76"/>
  <c r="AE408" i="76"/>
  <c r="AI404" i="76"/>
  <c r="AF413" i="76"/>
  <c r="BD400" i="76"/>
  <c r="AY422" i="76"/>
  <c r="AO425" i="76"/>
  <c r="AM394" i="76"/>
  <c r="BF407" i="76"/>
  <c r="AS421" i="76"/>
  <c r="AO419" i="76"/>
  <c r="AJ425" i="76"/>
  <c r="AH404" i="76"/>
  <c r="BA400" i="76"/>
  <c r="AE413" i="76"/>
  <c r="BA406" i="76"/>
  <c r="BA398" i="76"/>
  <c r="AT422" i="76"/>
  <c r="AX405" i="76"/>
  <c r="AZ409" i="76"/>
  <c r="AH410" i="76"/>
  <c r="AM419" i="76"/>
  <c r="AD418" i="76"/>
  <c r="AM424" i="76"/>
  <c r="AT416" i="76"/>
  <c r="AX406" i="76"/>
  <c r="AL407" i="76"/>
  <c r="AZ408" i="76"/>
  <c r="AP394" i="76"/>
  <c r="AW402" i="76"/>
  <c r="AG406" i="76"/>
  <c r="BE399" i="76"/>
  <c r="BI416" i="76"/>
  <c r="AM395" i="76"/>
  <c r="AR422" i="76"/>
  <c r="AQ423" i="76"/>
  <c r="AR394" i="76"/>
  <c r="AL397" i="76"/>
  <c r="BD414" i="76"/>
  <c r="AK420" i="76"/>
  <c r="AZ404" i="76"/>
  <c r="AD403" i="76"/>
  <c r="BB405" i="76"/>
  <c r="AL393" i="76"/>
  <c r="BE406" i="76"/>
  <c r="AK393" i="76"/>
  <c r="AQ400" i="76"/>
  <c r="AT401" i="76"/>
  <c r="BH401" i="76"/>
  <c r="AV399" i="76"/>
  <c r="AH409" i="76"/>
  <c r="BD408" i="76"/>
  <c r="BC410" i="76"/>
  <c r="AC417" i="76"/>
  <c r="AD408" i="76"/>
  <c r="BE395" i="76"/>
  <c r="BB407" i="76"/>
  <c r="AP412" i="76"/>
  <c r="BI417" i="76"/>
  <c r="BI409" i="76"/>
  <c r="BF393" i="76"/>
  <c r="AD415" i="76"/>
  <c r="AF425" i="76"/>
  <c r="AN414" i="76"/>
  <c r="AO393" i="76"/>
  <c r="AW393" i="76"/>
  <c r="AP424" i="76"/>
  <c r="AG407" i="76"/>
  <c r="AK397" i="76"/>
  <c r="AJ423" i="76"/>
  <c r="AO424" i="76"/>
  <c r="AO420" i="76"/>
  <c r="AF414" i="76"/>
  <c r="BG418" i="76"/>
  <c r="AG422" i="76"/>
  <c r="AT393" i="76"/>
  <c r="AQ398" i="76"/>
  <c r="BH413" i="76"/>
  <c r="BE407" i="76"/>
  <c r="BH419" i="76"/>
  <c r="AL394" i="76"/>
  <c r="BF415" i="76"/>
  <c r="BD415" i="76"/>
  <c r="AS425" i="76"/>
  <c r="AV421" i="76"/>
  <c r="BG413" i="76"/>
  <c r="AI405" i="76"/>
  <c r="AR397" i="76"/>
  <c r="AP425" i="76"/>
  <c r="AV406" i="76"/>
  <c r="AU425" i="76"/>
  <c r="AI418" i="76"/>
  <c r="AJ412" i="76"/>
  <c r="AW423" i="76"/>
  <c r="BC401" i="76"/>
  <c r="AT425" i="76"/>
  <c r="AP399" i="76"/>
  <c r="AH421" i="76"/>
  <c r="BI411" i="76"/>
  <c r="AM409" i="76"/>
  <c r="AP393" i="76"/>
  <c r="AV425" i="76"/>
  <c r="AP422" i="76"/>
  <c r="AK411" i="76"/>
  <c r="BI412" i="76"/>
  <c r="AW425" i="76"/>
  <c r="AU393" i="76"/>
  <c r="AX393" i="76"/>
  <c r="BD424" i="76"/>
  <c r="BH412" i="76"/>
  <c r="AH406" i="76"/>
  <c r="BA403" i="76"/>
  <c r="BH423" i="76"/>
  <c r="AV423" i="76"/>
  <c r="AQ419" i="76"/>
  <c r="BG397" i="76"/>
  <c r="AE409" i="76"/>
  <c r="AP413" i="76"/>
  <c r="BI393" i="76"/>
  <c r="AQ397" i="76"/>
  <c r="AH422" i="76"/>
  <c r="AO423" i="76"/>
  <c r="AD402" i="76"/>
  <c r="AU417" i="76"/>
  <c r="AW405" i="76"/>
  <c r="AI420" i="76"/>
  <c r="AO421" i="76"/>
  <c r="AX420" i="76"/>
  <c r="AC411" i="76"/>
  <c r="AK416" i="76"/>
  <c r="AH393" i="76"/>
  <c r="AI423" i="76"/>
  <c r="AE425" i="76"/>
  <c r="AK395" i="76"/>
  <c r="AO413" i="76"/>
  <c r="AH419" i="76"/>
  <c r="BB410" i="76"/>
  <c r="BE393" i="76"/>
  <c r="AC416" i="76"/>
  <c r="AJ405" i="76"/>
  <c r="AF408" i="76"/>
  <c r="AP420" i="76"/>
  <c r="AF423" i="76"/>
  <c r="AY424" i="76"/>
  <c r="AZ423" i="76"/>
  <c r="AD410" i="76"/>
  <c r="AF406" i="76"/>
  <c r="BC407" i="76"/>
  <c r="AE415" i="76"/>
  <c r="BF398" i="76"/>
  <c r="AW407" i="76"/>
  <c r="AW420" i="76"/>
  <c r="AD423" i="76"/>
  <c r="BI403" i="76"/>
  <c r="BF424" i="76"/>
  <c r="AF416" i="76"/>
  <c r="AG408" i="76"/>
  <c r="BH422" i="76"/>
  <c r="AG413" i="76"/>
  <c r="AJ410" i="76"/>
  <c r="AU394" i="76"/>
  <c r="AQ420" i="76"/>
  <c r="AU423" i="76"/>
  <c r="AZ422" i="76"/>
  <c r="AR418" i="76"/>
  <c r="AT424" i="76"/>
  <c r="AP419" i="76"/>
  <c r="AC412" i="76"/>
  <c r="AT394" i="76"/>
  <c r="BB408" i="76"/>
  <c r="AX419" i="76"/>
  <c r="BF413" i="76"/>
  <c r="BH411" i="76"/>
  <c r="AZ396" i="76"/>
  <c r="BB394" i="76"/>
  <c r="AL417" i="76"/>
  <c r="AS393" i="76"/>
  <c r="AL418" i="76"/>
  <c r="AM414" i="76"/>
  <c r="BI424" i="76"/>
  <c r="AC419" i="76"/>
  <c r="AR396" i="76"/>
  <c r="BG405" i="76"/>
  <c r="AK423" i="76"/>
  <c r="AR419" i="76"/>
  <c r="AU424" i="76"/>
  <c r="BG393" i="76"/>
  <c r="AN415" i="76"/>
  <c r="AC425" i="76"/>
  <c r="AI425" i="76"/>
  <c r="BE413" i="76"/>
  <c r="AL410" i="76"/>
  <c r="AD416" i="76"/>
  <c r="BC409" i="76"/>
  <c r="AG415" i="76"/>
  <c r="BF406" i="76"/>
  <c r="AN413" i="76"/>
  <c r="AR423" i="76"/>
  <c r="AO399" i="76"/>
  <c r="AG425" i="76"/>
  <c r="AX423" i="76"/>
  <c r="AT418" i="76"/>
  <c r="AZ393" i="76"/>
  <c r="AP414" i="76"/>
  <c r="AJ393" i="76"/>
  <c r="AK424" i="76"/>
  <c r="AM422" i="76"/>
  <c r="AY405" i="76"/>
  <c r="AR424" i="76"/>
  <c r="G217" i="76"/>
  <c r="G218" i="76"/>
  <c r="G219" i="76"/>
  <c r="G220" i="76"/>
  <c r="G221" i="76"/>
  <c r="G222" i="76"/>
  <c r="G350" i="76"/>
  <c r="G351" i="76"/>
  <c r="G352" i="76"/>
  <c r="G353" i="76"/>
  <c r="G349" i="76"/>
  <c r="G354" i="76"/>
  <c r="G255" i="76"/>
  <c r="G250" i="76"/>
  <c r="G251" i="76"/>
  <c r="G252" i="76"/>
  <c r="G253" i="76"/>
  <c r="G254" i="76"/>
  <c r="G186" i="76"/>
  <c r="G187" i="76"/>
  <c r="G188" i="76"/>
  <c r="G189" i="76"/>
  <c r="G184" i="76"/>
  <c r="G185" i="76"/>
  <c r="G316" i="76"/>
  <c r="G317" i="76"/>
  <c r="G318" i="76"/>
  <c r="G319" i="76"/>
  <c r="G320" i="76"/>
  <c r="G321" i="76"/>
  <c r="G283" i="76"/>
  <c r="G284" i="76"/>
  <c r="G285" i="76"/>
  <c r="G286" i="76"/>
  <c r="G287" i="76"/>
  <c r="G288" i="76"/>
  <c r="G151" i="76"/>
  <c r="G152" i="76"/>
  <c r="G153" i="76"/>
  <c r="G154" i="76"/>
  <c r="G155" i="76"/>
  <c r="G156" i="76"/>
  <c r="I29" i="76"/>
  <c r="G29" i="76"/>
  <c r="I28" i="76"/>
  <c r="G28" i="76"/>
  <c r="I27" i="76"/>
  <c r="G27" i="76"/>
  <c r="I26" i="76"/>
  <c r="G26" i="76"/>
  <c r="I25" i="76"/>
  <c r="G25" i="76"/>
  <c r="I24" i="76"/>
  <c r="G24" i="76"/>
  <c r="I23" i="76"/>
  <c r="G23" i="76"/>
  <c r="I22" i="76"/>
  <c r="G22" i="76"/>
  <c r="I21" i="76"/>
  <c r="G21" i="76"/>
  <c r="I20" i="76"/>
  <c r="G20" i="76"/>
  <c r="E47" i="76"/>
  <c r="P5" i="76"/>
  <c r="P6" i="76"/>
  <c r="P7" i="76"/>
  <c r="P8" i="76"/>
  <c r="P9" i="76"/>
  <c r="P10" i="76"/>
  <c r="P11" i="76"/>
  <c r="P12" i="76"/>
  <c r="P13" i="76"/>
  <c r="P14" i="76"/>
  <c r="P15" i="76"/>
  <c r="O5" i="76"/>
  <c r="O6" i="76"/>
  <c r="O7" i="76"/>
  <c r="O8" i="76"/>
  <c r="O9" i="76"/>
  <c r="O10" i="76"/>
  <c r="O11" i="76"/>
  <c r="O12" i="76"/>
  <c r="O13" i="76"/>
  <c r="O14" i="76"/>
  <c r="O15" i="76"/>
  <c r="N5" i="76"/>
  <c r="N6" i="76"/>
  <c r="N7" i="76"/>
  <c r="N8" i="76"/>
  <c r="N9" i="76"/>
  <c r="N10" i="76"/>
  <c r="N11" i="76"/>
  <c r="N12" i="76"/>
  <c r="N13" i="76"/>
  <c r="N14" i="76"/>
  <c r="N15" i="76"/>
  <c r="M5" i="76"/>
  <c r="M6" i="76"/>
  <c r="M7" i="76"/>
  <c r="M8" i="76"/>
  <c r="M9" i="76"/>
  <c r="M10" i="76"/>
  <c r="M11" i="76"/>
  <c r="M12" i="76"/>
  <c r="M13" i="76"/>
  <c r="M14" i="76"/>
  <c r="M15" i="76"/>
  <c r="L5" i="76"/>
  <c r="L6" i="76"/>
  <c r="L7" i="76"/>
  <c r="L8" i="76"/>
  <c r="L9" i="76"/>
  <c r="L10" i="76"/>
  <c r="L11" i="76"/>
  <c r="L12" i="76"/>
  <c r="L13" i="76"/>
  <c r="L14" i="76"/>
  <c r="L15" i="76"/>
  <c r="K5" i="76"/>
  <c r="K6" i="76"/>
  <c r="K7" i="76"/>
  <c r="K8" i="76"/>
  <c r="K9" i="76"/>
  <c r="K10" i="76"/>
  <c r="K11" i="76"/>
  <c r="K12" i="76"/>
  <c r="K13" i="76"/>
  <c r="K14" i="76"/>
  <c r="K15" i="76"/>
  <c r="BH485" i="74"/>
  <c r="BB485" i="74"/>
  <c r="AV485" i="74"/>
  <c r="AP485" i="74"/>
  <c r="AJ485" i="74"/>
  <c r="AD485" i="74"/>
  <c r="X485" i="74"/>
  <c r="R485" i="74"/>
  <c r="L485" i="74"/>
  <c r="F485" i="74"/>
  <c r="BH473" i="74"/>
  <c r="BB473" i="74"/>
  <c r="AV473" i="74"/>
  <c r="AP473" i="74"/>
  <c r="AJ473" i="74"/>
  <c r="AD473" i="74"/>
  <c r="X473" i="74"/>
  <c r="R473" i="74"/>
  <c r="L473" i="74"/>
  <c r="F473" i="74"/>
  <c r="BH461" i="74"/>
  <c r="BB461" i="74"/>
  <c r="AV461" i="74"/>
  <c r="AP461" i="74"/>
  <c r="AJ461" i="74"/>
  <c r="AD461" i="74"/>
  <c r="X461" i="74"/>
  <c r="R461" i="74"/>
  <c r="L461" i="74"/>
  <c r="F461" i="74"/>
  <c r="BH449" i="74"/>
  <c r="BB449" i="74"/>
  <c r="AV449" i="74"/>
  <c r="AP449" i="74"/>
  <c r="AJ449" i="74"/>
  <c r="AD449" i="74"/>
  <c r="X449" i="74"/>
  <c r="R449" i="74"/>
  <c r="L449" i="74"/>
  <c r="F449" i="74"/>
  <c r="BH437" i="74"/>
  <c r="BB437" i="74"/>
  <c r="AV437" i="74"/>
  <c r="AP437" i="74"/>
  <c r="AJ437" i="74"/>
  <c r="AD437" i="74"/>
  <c r="X437" i="74"/>
  <c r="R437" i="74"/>
  <c r="L437" i="74"/>
  <c r="F437" i="74"/>
  <c r="L403" i="74"/>
  <c r="J403" i="74"/>
  <c r="L402" i="74"/>
  <c r="K402" i="74"/>
  <c r="J402" i="74"/>
  <c r="L401" i="74"/>
  <c r="K401" i="74"/>
  <c r="J401" i="74"/>
  <c r="L400" i="74"/>
  <c r="K400" i="74"/>
  <c r="J400" i="74"/>
  <c r="L399" i="74"/>
  <c r="K399" i="74"/>
  <c r="J399" i="74"/>
  <c r="L398" i="74"/>
  <c r="K398" i="74"/>
  <c r="J398" i="74"/>
  <c r="L397" i="74"/>
  <c r="K397" i="74"/>
  <c r="J397" i="74"/>
  <c r="L396" i="74"/>
  <c r="K396" i="74"/>
  <c r="J396" i="74"/>
  <c r="L395" i="74"/>
  <c r="K395" i="74"/>
  <c r="J395" i="74"/>
  <c r="L394" i="74"/>
  <c r="K394" i="74"/>
  <c r="L393" i="74"/>
  <c r="K393" i="74"/>
  <c r="J393" i="74"/>
  <c r="BI389" i="74"/>
  <c r="BH389" i="74"/>
  <c r="BG389" i="74"/>
  <c r="BF389" i="74"/>
  <c r="BE389" i="74"/>
  <c r="BD389" i="74"/>
  <c r="BB389" i="74"/>
  <c r="BA389" i="74"/>
  <c r="AZ389" i="74"/>
  <c r="AY389" i="74"/>
  <c r="AX389" i="74"/>
  <c r="AW389" i="74"/>
  <c r="AV389" i="74"/>
  <c r="AU389" i="74"/>
  <c r="AT389" i="74"/>
  <c r="AS389" i="74"/>
  <c r="AR389" i="74"/>
  <c r="AQ389" i="74"/>
  <c r="AP389" i="74"/>
  <c r="AO389" i="74"/>
  <c r="AN389" i="74"/>
  <c r="AM389" i="74"/>
  <c r="AL389" i="74"/>
  <c r="AK389" i="74"/>
  <c r="AJ389" i="74"/>
  <c r="AI389" i="74"/>
  <c r="AH389" i="74"/>
  <c r="AG389" i="74"/>
  <c r="AF389" i="74"/>
  <c r="AE389" i="74"/>
  <c r="AD389" i="74"/>
  <c r="AC389" i="74"/>
  <c r="BI388" i="74"/>
  <c r="BH388" i="74"/>
  <c r="BG388" i="74"/>
  <c r="BF388" i="74"/>
  <c r="BE388" i="74"/>
  <c r="BD388" i="74"/>
  <c r="BC388" i="74"/>
  <c r="BB388" i="74"/>
  <c r="BA388" i="74"/>
  <c r="AY388" i="74"/>
  <c r="AX388" i="74"/>
  <c r="AW388" i="74"/>
  <c r="AV388" i="74"/>
  <c r="AU388" i="74"/>
  <c r="AT388" i="74"/>
  <c r="AS388" i="74"/>
  <c r="AR388" i="74"/>
  <c r="AQ388" i="74"/>
  <c r="AP388" i="74"/>
  <c r="AO388" i="74"/>
  <c r="AN388" i="74"/>
  <c r="AM388" i="74"/>
  <c r="AL388" i="74"/>
  <c r="AK388" i="74"/>
  <c r="AJ388" i="74"/>
  <c r="AI388" i="74"/>
  <c r="AH388" i="74"/>
  <c r="AG388" i="74"/>
  <c r="AF388" i="74"/>
  <c r="AE388" i="74"/>
  <c r="AD388" i="74"/>
  <c r="AC388" i="74"/>
  <c r="BI387" i="74"/>
  <c r="BH387" i="74"/>
  <c r="BG387" i="74"/>
  <c r="BF387" i="74"/>
  <c r="BE387" i="74"/>
  <c r="BD387" i="74"/>
  <c r="BC387" i="74"/>
  <c r="BB387" i="74"/>
  <c r="BA387" i="74"/>
  <c r="AZ387" i="74"/>
  <c r="AY387" i="74"/>
  <c r="AX387" i="74"/>
  <c r="AV387" i="74"/>
  <c r="AU387" i="74"/>
  <c r="AT387" i="74"/>
  <c r="AS387" i="74"/>
  <c r="AR387" i="74"/>
  <c r="AQ387" i="74"/>
  <c r="AP387" i="74"/>
  <c r="AO387" i="74"/>
  <c r="AN387" i="74"/>
  <c r="AM387" i="74"/>
  <c r="AL387" i="74"/>
  <c r="AK387" i="74"/>
  <c r="AJ387" i="74"/>
  <c r="AI387" i="74"/>
  <c r="AH387" i="74"/>
  <c r="AG387" i="74"/>
  <c r="AF387" i="74"/>
  <c r="AE387" i="74"/>
  <c r="AD387" i="74"/>
  <c r="AC387" i="74"/>
  <c r="BI386" i="74"/>
  <c r="BH386" i="74"/>
  <c r="BG386" i="74"/>
  <c r="BF386" i="74"/>
  <c r="BE386" i="74"/>
  <c r="BD386" i="74"/>
  <c r="BC386" i="74"/>
  <c r="BB386" i="74"/>
  <c r="BA386" i="74"/>
  <c r="AZ386" i="74"/>
  <c r="AY386" i="74"/>
  <c r="AX386" i="74"/>
  <c r="AW386" i="74"/>
  <c r="AV386" i="74"/>
  <c r="AU386" i="74"/>
  <c r="AS386" i="74"/>
  <c r="AR386" i="74"/>
  <c r="AQ386" i="74"/>
  <c r="AP386" i="74"/>
  <c r="AO386" i="74"/>
  <c r="AN386" i="74"/>
  <c r="AM386" i="74"/>
  <c r="AL386" i="74"/>
  <c r="AK386" i="74"/>
  <c r="AJ386" i="74"/>
  <c r="AI386" i="74"/>
  <c r="AH386" i="74"/>
  <c r="AG386" i="74"/>
  <c r="AF386" i="74"/>
  <c r="AE386" i="74"/>
  <c r="AD386" i="74"/>
  <c r="AC386" i="74"/>
  <c r="BI385" i="74"/>
  <c r="BH385" i="74"/>
  <c r="BG385" i="74"/>
  <c r="BF385" i="74"/>
  <c r="BE385" i="74"/>
  <c r="BD385" i="74"/>
  <c r="BC385" i="74"/>
  <c r="BB385" i="74"/>
  <c r="BA385" i="74"/>
  <c r="AZ385" i="74"/>
  <c r="AY385" i="74"/>
  <c r="AX385" i="74"/>
  <c r="AW385" i="74"/>
  <c r="AV385" i="74"/>
  <c r="AU385" i="74"/>
  <c r="AT385" i="74"/>
  <c r="AS385" i="74"/>
  <c r="AR385" i="74"/>
  <c r="AP385" i="74"/>
  <c r="AO385" i="74"/>
  <c r="AN385" i="74"/>
  <c r="AM385" i="74"/>
  <c r="AL385" i="74"/>
  <c r="AK385" i="74"/>
  <c r="AJ385" i="74"/>
  <c r="AI385" i="74"/>
  <c r="AH385" i="74"/>
  <c r="AG385" i="74"/>
  <c r="AF385" i="74"/>
  <c r="AE385" i="74"/>
  <c r="AD385" i="74"/>
  <c r="AC385" i="74"/>
  <c r="BI384" i="74"/>
  <c r="BH384" i="74"/>
  <c r="BG384" i="74"/>
  <c r="BF384" i="74"/>
  <c r="BE384" i="74"/>
  <c r="BD384" i="74"/>
  <c r="BC384" i="74"/>
  <c r="BB384" i="74"/>
  <c r="BA384" i="74"/>
  <c r="AZ384" i="74"/>
  <c r="AY384" i="74"/>
  <c r="AX384" i="74"/>
  <c r="AW384" i="74"/>
  <c r="AV384" i="74"/>
  <c r="AU384" i="74"/>
  <c r="AT384" i="74"/>
  <c r="AS384" i="74"/>
  <c r="AR384" i="74"/>
  <c r="AQ384" i="74"/>
  <c r="AP384" i="74"/>
  <c r="AO384" i="74"/>
  <c r="AM384" i="74"/>
  <c r="AL384" i="74"/>
  <c r="AK384" i="74"/>
  <c r="AJ384" i="74"/>
  <c r="AI384" i="74"/>
  <c r="AH384" i="74"/>
  <c r="AG384" i="74"/>
  <c r="AF384" i="74"/>
  <c r="AE384" i="74"/>
  <c r="AD384" i="74"/>
  <c r="AC384" i="74"/>
  <c r="BI383" i="74"/>
  <c r="BH383" i="74"/>
  <c r="BG383" i="74"/>
  <c r="BF383" i="74"/>
  <c r="BE383" i="74"/>
  <c r="BD383" i="74"/>
  <c r="BC383" i="74"/>
  <c r="BB383" i="74"/>
  <c r="BA383" i="74"/>
  <c r="AZ383" i="74"/>
  <c r="AY383" i="74"/>
  <c r="AX383" i="74"/>
  <c r="AW383" i="74"/>
  <c r="AV383" i="74"/>
  <c r="AU383" i="74"/>
  <c r="AT383" i="74"/>
  <c r="AS383" i="74"/>
  <c r="AR383" i="74"/>
  <c r="AQ383" i="74"/>
  <c r="AP383" i="74"/>
  <c r="AO383" i="74"/>
  <c r="AN383" i="74"/>
  <c r="AM383" i="74"/>
  <c r="AL383" i="74"/>
  <c r="AJ383" i="74"/>
  <c r="AI383" i="74"/>
  <c r="AH383" i="74"/>
  <c r="AG383" i="74"/>
  <c r="AF383" i="74"/>
  <c r="AE383" i="74"/>
  <c r="AD383" i="74"/>
  <c r="AC383" i="74"/>
  <c r="BI382" i="74"/>
  <c r="BH382" i="74"/>
  <c r="BG382" i="74"/>
  <c r="BF382" i="74"/>
  <c r="BE382" i="74"/>
  <c r="BD382" i="74"/>
  <c r="BC382" i="74"/>
  <c r="BB382" i="74"/>
  <c r="BA382" i="74"/>
  <c r="AZ382" i="74"/>
  <c r="AY382" i="74"/>
  <c r="AX382" i="74"/>
  <c r="AW382" i="74"/>
  <c r="AV382" i="74"/>
  <c r="AU382" i="74"/>
  <c r="AT382" i="74"/>
  <c r="AS382" i="74"/>
  <c r="AR382" i="74"/>
  <c r="AQ382" i="74"/>
  <c r="AP382" i="74"/>
  <c r="AO382" i="74"/>
  <c r="AN382" i="74"/>
  <c r="AM382" i="74"/>
  <c r="AL382" i="74"/>
  <c r="AK382" i="74"/>
  <c r="AJ382" i="74"/>
  <c r="AI382" i="74"/>
  <c r="AG382" i="74"/>
  <c r="AF382" i="74"/>
  <c r="AE382" i="74"/>
  <c r="AD382" i="74"/>
  <c r="AC382" i="74"/>
  <c r="C352" i="74"/>
  <c r="D353" i="74" s="1"/>
  <c r="C349" i="74"/>
  <c r="D350" i="74" s="1"/>
  <c r="C319" i="74"/>
  <c r="D321" i="74" s="1"/>
  <c r="C316" i="74"/>
  <c r="D316" i="74" s="1"/>
  <c r="C286" i="74"/>
  <c r="D288" i="74" s="1"/>
  <c r="C283" i="74"/>
  <c r="D283" i="74" s="1"/>
  <c r="C253" i="74"/>
  <c r="D253" i="74" s="1"/>
  <c r="C250" i="74"/>
  <c r="D252" i="74" s="1"/>
  <c r="C220" i="74"/>
  <c r="D221" i="74" s="1"/>
  <c r="C217" i="74"/>
  <c r="D217" i="74" s="1"/>
  <c r="C187" i="74"/>
  <c r="D189" i="74" s="1"/>
  <c r="C184" i="74"/>
  <c r="C154" i="74"/>
  <c r="C151" i="74"/>
  <c r="D153" i="74" s="1"/>
  <c r="C121" i="74"/>
  <c r="D121" i="74" s="1"/>
  <c r="C118" i="74"/>
  <c r="D118" i="74" s="1"/>
  <c r="C88" i="74"/>
  <c r="D90" i="74" s="1"/>
  <c r="C85" i="74"/>
  <c r="D87" i="74" s="1"/>
  <c r="C55" i="74"/>
  <c r="D55" i="74" s="1"/>
  <c r="C52" i="74"/>
  <c r="D52" i="74" s="1"/>
  <c r="E47" i="74"/>
  <c r="I29" i="74"/>
  <c r="G29" i="74"/>
  <c r="I28" i="74"/>
  <c r="G28" i="74"/>
  <c r="I27" i="74"/>
  <c r="G27" i="74"/>
  <c r="I26" i="74"/>
  <c r="G26" i="74"/>
  <c r="I25" i="74"/>
  <c r="G25" i="74"/>
  <c r="I24" i="74"/>
  <c r="G24" i="74"/>
  <c r="I23" i="74"/>
  <c r="G23" i="74"/>
  <c r="I22" i="74"/>
  <c r="G22" i="74"/>
  <c r="I21" i="74"/>
  <c r="G21" i="74"/>
  <c r="I20" i="74"/>
  <c r="G20" i="74"/>
  <c r="P15" i="74"/>
  <c r="O15" i="74"/>
  <c r="N15" i="74"/>
  <c r="M15" i="74"/>
  <c r="L15" i="74"/>
  <c r="K15" i="74"/>
  <c r="P14" i="74"/>
  <c r="O14" i="74"/>
  <c r="N14" i="74"/>
  <c r="M14" i="74"/>
  <c r="L14" i="74"/>
  <c r="K14" i="74"/>
  <c r="P13" i="74"/>
  <c r="O13" i="74"/>
  <c r="N13" i="74"/>
  <c r="M13" i="74"/>
  <c r="L13" i="74"/>
  <c r="K13" i="74"/>
  <c r="P12" i="74"/>
  <c r="O12" i="74"/>
  <c r="N12" i="74"/>
  <c r="M12" i="74"/>
  <c r="L12" i="74"/>
  <c r="K12" i="74"/>
  <c r="P11" i="74"/>
  <c r="O11" i="74"/>
  <c r="N11" i="74"/>
  <c r="M11" i="74"/>
  <c r="L11" i="74"/>
  <c r="K11" i="74"/>
  <c r="P10" i="74"/>
  <c r="O10" i="74"/>
  <c r="N10" i="74"/>
  <c r="M10" i="74"/>
  <c r="L10" i="74"/>
  <c r="K10" i="74"/>
  <c r="P9" i="74"/>
  <c r="O9" i="74"/>
  <c r="N9" i="74"/>
  <c r="M9" i="74"/>
  <c r="L9" i="74"/>
  <c r="K9" i="74"/>
  <c r="P8" i="74"/>
  <c r="O8" i="74"/>
  <c r="N8" i="74"/>
  <c r="M8" i="74"/>
  <c r="L8" i="74"/>
  <c r="K8" i="74"/>
  <c r="P7" i="74"/>
  <c r="O7" i="74"/>
  <c r="N7" i="74"/>
  <c r="M7" i="74"/>
  <c r="L7" i="74"/>
  <c r="K7" i="74"/>
  <c r="P6" i="74"/>
  <c r="O6" i="74"/>
  <c r="N6" i="74"/>
  <c r="M6" i="74"/>
  <c r="L6" i="74"/>
  <c r="K6" i="74"/>
  <c r="P5" i="74"/>
  <c r="O5" i="74"/>
  <c r="N5" i="74"/>
  <c r="M5" i="74"/>
  <c r="L5" i="74"/>
  <c r="K5" i="74"/>
  <c r="AT386" i="74"/>
  <c r="BC389" i="74"/>
  <c r="E419" i="76"/>
  <c r="E413" i="76"/>
  <c r="F20" i="74"/>
  <c r="P349" i="74" a="1"/>
  <c r="E406" i="74"/>
  <c r="E423" i="76"/>
  <c r="E408" i="76"/>
  <c r="E417" i="74"/>
  <c r="E399" i="74"/>
  <c r="C413" i="76"/>
  <c r="E397" i="76"/>
  <c r="E408" i="74"/>
  <c r="F23" i="74"/>
  <c r="E425" i="76"/>
  <c r="J24" i="77" a="1"/>
  <c r="E399" i="76"/>
  <c r="E423" i="74"/>
  <c r="E407" i="76"/>
  <c r="E414" i="74"/>
  <c r="C419" i="76"/>
  <c r="E405" i="74"/>
  <c r="E396" i="74"/>
  <c r="F25" i="74"/>
  <c r="E422" i="74"/>
  <c r="C410" i="76"/>
  <c r="F21" i="74"/>
  <c r="J23" i="77" a="1"/>
  <c r="C414" i="76"/>
  <c r="P316" i="74" a="1"/>
  <c r="F20" i="76"/>
  <c r="E411" i="74"/>
  <c r="E410" i="74"/>
  <c r="F24" i="76"/>
  <c r="C420" i="76"/>
  <c r="P217" i="74" a="1"/>
  <c r="P85" i="74" a="1"/>
  <c r="AN384" i="74"/>
  <c r="E420" i="74"/>
  <c r="C423" i="76"/>
  <c r="E398" i="76"/>
  <c r="E421" i="76"/>
  <c r="F28" i="74"/>
  <c r="AQ385" i="74"/>
  <c r="P283" i="74" a="1"/>
  <c r="E410" i="76"/>
  <c r="E393" i="74"/>
  <c r="F26" i="74"/>
  <c r="C412" i="76"/>
  <c r="E394" i="76"/>
  <c r="E420" i="76"/>
  <c r="E422" i="76"/>
  <c r="P151" i="74" a="1"/>
  <c r="C415" i="76"/>
  <c r="E404" i="76"/>
  <c r="E414" i="76"/>
  <c r="E401" i="74"/>
  <c r="E393" i="76"/>
  <c r="F27" i="76"/>
  <c r="E398" i="74"/>
  <c r="P250" i="74" a="1"/>
  <c r="F29" i="76"/>
  <c r="E412" i="74"/>
  <c r="E403" i="74"/>
  <c r="E402" i="74"/>
  <c r="F27" i="74"/>
  <c r="C416" i="76"/>
  <c r="C409" i="76"/>
  <c r="C405" i="76"/>
  <c r="F250" i="74" a="1"/>
  <c r="C417" i="76"/>
  <c r="E402" i="76"/>
  <c r="AH382" i="74"/>
  <c r="F25" i="76"/>
  <c r="C421" i="76"/>
  <c r="E409" i="76"/>
  <c r="E395" i="76"/>
  <c r="F23" i="76"/>
  <c r="F22" i="76"/>
  <c r="E418" i="76"/>
  <c r="AK383" i="74"/>
  <c r="C418" i="76"/>
  <c r="C404" i="76"/>
  <c r="E394" i="74"/>
  <c r="J151" i="74" a="1"/>
  <c r="C425" i="76"/>
  <c r="F21" i="76"/>
  <c r="F22" i="74"/>
  <c r="E397" i="74"/>
  <c r="AZ388" i="74"/>
  <c r="F184" i="74" a="1"/>
  <c r="E407" i="74"/>
  <c r="E425" i="74"/>
  <c r="E421" i="74"/>
  <c r="E409" i="74"/>
  <c r="F26" i="76"/>
  <c r="P118" i="74" a="1"/>
  <c r="C408" i="76"/>
  <c r="E401" i="76"/>
  <c r="C422" i="76"/>
  <c r="I47" i="74"/>
  <c r="E417" i="76"/>
  <c r="E413" i="74"/>
  <c r="E412" i="76"/>
  <c r="F151" i="74" a="1"/>
  <c r="F29" i="74"/>
  <c r="E419" i="74"/>
  <c r="E400" i="74"/>
  <c r="F28" i="76"/>
  <c r="C406" i="76"/>
  <c r="C411" i="76"/>
  <c r="C407" i="76"/>
  <c r="E416" i="76"/>
  <c r="AW387" i="74"/>
  <c r="E400" i="76"/>
  <c r="E405" i="76"/>
  <c r="E418" i="74"/>
  <c r="P184" i="74" a="1"/>
  <c r="E396" i="76"/>
  <c r="E403" i="76"/>
  <c r="E404" i="74"/>
  <c r="I47" i="76"/>
  <c r="E415" i="74"/>
  <c r="P52" i="74" a="1"/>
  <c r="F24" i="74"/>
  <c r="E406" i="76"/>
  <c r="E424" i="76"/>
  <c r="E416" i="74"/>
  <c r="E395" i="74"/>
  <c r="E415" i="76"/>
  <c r="E411" i="76"/>
  <c r="E424" i="74"/>
  <c r="N403" i="76" l="1"/>
  <c r="M394" i="76"/>
  <c r="L24" i="77"/>
  <c r="M24" i="77"/>
  <c r="J24" i="77"/>
  <c r="O24" i="77"/>
  <c r="K24" i="77"/>
  <c r="N24" i="77"/>
  <c r="M23" i="77"/>
  <c r="J23" i="77"/>
  <c r="N23" i="77"/>
  <c r="K23" i="77"/>
  <c r="L23" i="77"/>
  <c r="O23" i="77"/>
  <c r="D151" i="74"/>
  <c r="D250" i="74"/>
  <c r="D54" i="74"/>
  <c r="D254" i="74"/>
  <c r="D255" i="74"/>
  <c r="D319" i="74"/>
  <c r="D320" i="74"/>
  <c r="D284" i="74"/>
  <c r="D122" i="74"/>
  <c r="D220" i="74"/>
  <c r="D349" i="74"/>
  <c r="D286" i="74"/>
  <c r="D351" i="74"/>
  <c r="D317" i="74"/>
  <c r="T89" i="74"/>
  <c r="R88" i="74"/>
  <c r="P87" i="74"/>
  <c r="T85" i="74"/>
  <c r="U90" i="74"/>
  <c r="S89" i="74"/>
  <c r="Q88" i="74"/>
  <c r="U86" i="74"/>
  <c r="S85" i="74"/>
  <c r="T90" i="74"/>
  <c r="R89" i="74"/>
  <c r="P88" i="74"/>
  <c r="T86" i="74"/>
  <c r="R85" i="74"/>
  <c r="U89" i="74"/>
  <c r="S90" i="74"/>
  <c r="Q89" i="74"/>
  <c r="U87" i="74"/>
  <c r="S86" i="74"/>
  <c r="Q85" i="74"/>
  <c r="Q87" i="74"/>
  <c r="U85" i="74"/>
  <c r="R90" i="74"/>
  <c r="P89" i="74"/>
  <c r="T87" i="74"/>
  <c r="R86" i="74"/>
  <c r="P85" i="74"/>
  <c r="Q90" i="74"/>
  <c r="U88" i="74"/>
  <c r="S87" i="74"/>
  <c r="Q86" i="74"/>
  <c r="P90" i="74"/>
  <c r="T88" i="74"/>
  <c r="R87" i="74"/>
  <c r="P86" i="74"/>
  <c r="S88" i="74"/>
  <c r="Q57" i="74"/>
  <c r="U55" i="74"/>
  <c r="S54" i="74"/>
  <c r="Q53" i="74"/>
  <c r="T56" i="74"/>
  <c r="P54" i="74"/>
  <c r="T54" i="74"/>
  <c r="P57" i="74"/>
  <c r="T55" i="74"/>
  <c r="R54" i="74"/>
  <c r="P53" i="74"/>
  <c r="U56" i="74"/>
  <c r="S55" i="74"/>
  <c r="Q54" i="74"/>
  <c r="U52" i="74"/>
  <c r="R55" i="74"/>
  <c r="T52" i="74"/>
  <c r="R57" i="74"/>
  <c r="P52" i="74"/>
  <c r="U57" i="74"/>
  <c r="S56" i="74"/>
  <c r="Q55" i="74"/>
  <c r="U53" i="74"/>
  <c r="S52" i="74"/>
  <c r="P56" i="74"/>
  <c r="R53" i="74"/>
  <c r="T57" i="74"/>
  <c r="R56" i="74"/>
  <c r="P55" i="74"/>
  <c r="T53" i="74"/>
  <c r="R52" i="74"/>
  <c r="S57" i="74"/>
  <c r="Q56" i="74"/>
  <c r="U54" i="74"/>
  <c r="S53" i="74"/>
  <c r="Q52" i="74"/>
  <c r="F156" i="74"/>
  <c r="F155" i="74"/>
  <c r="F154" i="74"/>
  <c r="F153" i="74"/>
  <c r="F152" i="74"/>
  <c r="F151" i="74"/>
  <c r="R123" i="74"/>
  <c r="P122" i="74"/>
  <c r="T120" i="74"/>
  <c r="R119" i="74"/>
  <c r="P118" i="74"/>
  <c r="Q123" i="74"/>
  <c r="U121" i="74"/>
  <c r="S120" i="74"/>
  <c r="Q119" i="74"/>
  <c r="P123" i="74"/>
  <c r="T121" i="74"/>
  <c r="R120" i="74"/>
  <c r="P119" i="74"/>
  <c r="U122" i="74"/>
  <c r="S121" i="74"/>
  <c r="Q120" i="74"/>
  <c r="U118" i="74"/>
  <c r="T122" i="74"/>
  <c r="R121" i="74"/>
  <c r="P120" i="74"/>
  <c r="T118" i="74"/>
  <c r="U123" i="74"/>
  <c r="S122" i="74"/>
  <c r="Q121" i="74"/>
  <c r="U119" i="74"/>
  <c r="S118" i="74"/>
  <c r="T123" i="74"/>
  <c r="R122" i="74"/>
  <c r="P121" i="74"/>
  <c r="T119" i="74"/>
  <c r="R118" i="74"/>
  <c r="S123" i="74"/>
  <c r="Q122" i="74"/>
  <c r="U120" i="74"/>
  <c r="S119" i="74"/>
  <c r="Q118" i="74"/>
  <c r="U155" i="74"/>
  <c r="S154" i="74"/>
  <c r="Q153" i="74"/>
  <c r="U151" i="74"/>
  <c r="T155" i="74"/>
  <c r="R154" i="74"/>
  <c r="P153" i="74"/>
  <c r="T151" i="74"/>
  <c r="U156" i="74"/>
  <c r="S155" i="74"/>
  <c r="Q154" i="74"/>
  <c r="U152" i="74"/>
  <c r="S151" i="74"/>
  <c r="T156" i="74"/>
  <c r="R155" i="74"/>
  <c r="P154" i="74"/>
  <c r="T152" i="74"/>
  <c r="R151" i="74"/>
  <c r="S156" i="74"/>
  <c r="Q155" i="74"/>
  <c r="U153" i="74"/>
  <c r="S152" i="74"/>
  <c r="Q151" i="74"/>
  <c r="R156" i="74"/>
  <c r="P155" i="74"/>
  <c r="T153" i="74"/>
  <c r="R152" i="74"/>
  <c r="P151" i="74"/>
  <c r="Q156" i="74"/>
  <c r="U154" i="74"/>
  <c r="S153" i="74"/>
  <c r="Q152" i="74"/>
  <c r="T154" i="74"/>
  <c r="R153" i="74"/>
  <c r="P152" i="74"/>
  <c r="P156" i="74"/>
  <c r="N156" i="74"/>
  <c r="L155" i="74"/>
  <c r="J154" i="74"/>
  <c r="N152" i="74"/>
  <c r="L151" i="74"/>
  <c r="M156" i="74"/>
  <c r="K155" i="74"/>
  <c r="O153" i="74"/>
  <c r="M152" i="74"/>
  <c r="K151" i="74"/>
  <c r="L156" i="74"/>
  <c r="J155" i="74"/>
  <c r="N153" i="74"/>
  <c r="L152" i="74"/>
  <c r="J151" i="74"/>
  <c r="K156" i="74"/>
  <c r="O154" i="74"/>
  <c r="M153" i="74"/>
  <c r="K152" i="74"/>
  <c r="J156" i="74"/>
  <c r="N154" i="74"/>
  <c r="L153" i="74"/>
  <c r="J152" i="74"/>
  <c r="O155" i="74"/>
  <c r="M154" i="74"/>
  <c r="K153" i="74"/>
  <c r="O151" i="74"/>
  <c r="N155" i="74"/>
  <c r="L154" i="74"/>
  <c r="J153" i="74"/>
  <c r="N151" i="74"/>
  <c r="O156" i="74"/>
  <c r="M155" i="74"/>
  <c r="K154" i="74"/>
  <c r="O152" i="74"/>
  <c r="M151" i="74"/>
  <c r="F189" i="74"/>
  <c r="F188" i="74"/>
  <c r="F187" i="74"/>
  <c r="F186" i="74"/>
  <c r="F185" i="74"/>
  <c r="F184" i="74"/>
  <c r="T188" i="74"/>
  <c r="R187" i="74"/>
  <c r="P186" i="74"/>
  <c r="T184" i="74"/>
  <c r="U189" i="74"/>
  <c r="S188" i="74"/>
  <c r="Q187" i="74"/>
  <c r="U185" i="74"/>
  <c r="S184" i="74"/>
  <c r="T189" i="74"/>
  <c r="R188" i="74"/>
  <c r="P187" i="74"/>
  <c r="T185" i="74"/>
  <c r="R184" i="74"/>
  <c r="S189" i="74"/>
  <c r="Q188" i="74"/>
  <c r="U186" i="74"/>
  <c r="S185" i="74"/>
  <c r="Q184" i="74"/>
  <c r="R189" i="74"/>
  <c r="P188" i="74"/>
  <c r="T186" i="74"/>
  <c r="R185" i="74"/>
  <c r="P184" i="74"/>
  <c r="Q189" i="74"/>
  <c r="U187" i="74"/>
  <c r="S186" i="74"/>
  <c r="Q185" i="74"/>
  <c r="P189" i="74"/>
  <c r="T187" i="74"/>
  <c r="R186" i="74"/>
  <c r="P185" i="74"/>
  <c r="U188" i="74"/>
  <c r="S187" i="74"/>
  <c r="Q186" i="74"/>
  <c r="U184" i="74"/>
  <c r="F251" i="74"/>
  <c r="F250" i="74"/>
  <c r="F255" i="74"/>
  <c r="F253" i="74"/>
  <c r="F252" i="74"/>
  <c r="F254" i="74"/>
  <c r="S222" i="74"/>
  <c r="Q221" i="74"/>
  <c r="U219" i="74"/>
  <c r="S218" i="74"/>
  <c r="Q217" i="74"/>
  <c r="U221" i="74"/>
  <c r="R220" i="74"/>
  <c r="U218" i="74"/>
  <c r="R217" i="74"/>
  <c r="T221" i="74"/>
  <c r="Q220" i="74"/>
  <c r="T218" i="74"/>
  <c r="P217" i="74"/>
  <c r="S221" i="74"/>
  <c r="P220" i="74"/>
  <c r="R218" i="74"/>
  <c r="U222" i="74"/>
  <c r="R221" i="74"/>
  <c r="T219" i="74"/>
  <c r="Q218" i="74"/>
  <c r="T222" i="74"/>
  <c r="P221" i="74"/>
  <c r="S219" i="74"/>
  <c r="P218" i="74"/>
  <c r="R222" i="74"/>
  <c r="U220" i="74"/>
  <c r="R219" i="74"/>
  <c r="U217" i="74"/>
  <c r="Q222" i="74"/>
  <c r="T220" i="74"/>
  <c r="Q219" i="74"/>
  <c r="T217" i="74"/>
  <c r="P222" i="74"/>
  <c r="S220" i="74"/>
  <c r="P219" i="74"/>
  <c r="S217" i="74"/>
  <c r="P321" i="74"/>
  <c r="T319" i="74"/>
  <c r="R318" i="74"/>
  <c r="P317" i="74"/>
  <c r="U320" i="74"/>
  <c r="S319" i="74"/>
  <c r="Q318" i="74"/>
  <c r="U316" i="74"/>
  <c r="T320" i="74"/>
  <c r="R319" i="74"/>
  <c r="P318" i="74"/>
  <c r="T316" i="74"/>
  <c r="U321" i="74"/>
  <c r="S320" i="74"/>
  <c r="Q319" i="74"/>
  <c r="U317" i="74"/>
  <c r="S316" i="74"/>
  <c r="T321" i="74"/>
  <c r="R320" i="74"/>
  <c r="P319" i="74"/>
  <c r="T317" i="74"/>
  <c r="R316" i="74"/>
  <c r="R321" i="74"/>
  <c r="P320" i="74"/>
  <c r="T318" i="74"/>
  <c r="R317" i="74"/>
  <c r="P316" i="74"/>
  <c r="Q320" i="74"/>
  <c r="U319" i="74"/>
  <c r="U318" i="74"/>
  <c r="S318" i="74"/>
  <c r="S317" i="74"/>
  <c r="S321" i="74"/>
  <c r="Q316" i="74"/>
  <c r="Q321" i="74"/>
  <c r="Q317" i="74"/>
  <c r="R255" i="74"/>
  <c r="P254" i="74"/>
  <c r="T252" i="74"/>
  <c r="R251" i="74"/>
  <c r="P250" i="74"/>
  <c r="Q255" i="74"/>
  <c r="U253" i="74"/>
  <c r="S252" i="74"/>
  <c r="Q251" i="74"/>
  <c r="U254" i="74"/>
  <c r="S253" i="74"/>
  <c r="Q252" i="74"/>
  <c r="U250" i="74"/>
  <c r="T254" i="74"/>
  <c r="R253" i="74"/>
  <c r="P252" i="74"/>
  <c r="T250" i="74"/>
  <c r="T255" i="74"/>
  <c r="R254" i="74"/>
  <c r="P253" i="74"/>
  <c r="T251" i="74"/>
  <c r="R250" i="74"/>
  <c r="U252" i="74"/>
  <c r="U255" i="74"/>
  <c r="R252" i="74"/>
  <c r="S255" i="74"/>
  <c r="U251" i="74"/>
  <c r="P255" i="74"/>
  <c r="S251" i="74"/>
  <c r="S254" i="74"/>
  <c r="P251" i="74"/>
  <c r="T253" i="74"/>
  <c r="Q250" i="74"/>
  <c r="Q254" i="74"/>
  <c r="Q253" i="74"/>
  <c r="S250" i="74"/>
  <c r="U353" i="74"/>
  <c r="S352" i="74"/>
  <c r="Q351" i="74"/>
  <c r="U349" i="74"/>
  <c r="T354" i="74"/>
  <c r="Q353" i="74"/>
  <c r="T351" i="74"/>
  <c r="Q350" i="74"/>
  <c r="S354" i="74"/>
  <c r="P353" i="74"/>
  <c r="S351" i="74"/>
  <c r="P350" i="74"/>
  <c r="R354" i="74"/>
  <c r="U352" i="74"/>
  <c r="R351" i="74"/>
  <c r="T349" i="74"/>
  <c r="P354" i="74"/>
  <c r="R352" i="74"/>
  <c r="U350" i="74"/>
  <c r="R349" i="74"/>
  <c r="T353" i="74"/>
  <c r="Q352" i="74"/>
  <c r="T350" i="74"/>
  <c r="Q349" i="74"/>
  <c r="P352" i="74"/>
  <c r="U351" i="74"/>
  <c r="P351" i="74"/>
  <c r="U354" i="74"/>
  <c r="S350" i="74"/>
  <c r="Q354" i="74"/>
  <c r="R350" i="74"/>
  <c r="R353" i="74"/>
  <c r="P349" i="74"/>
  <c r="S353" i="74"/>
  <c r="T352" i="74"/>
  <c r="S349" i="74"/>
  <c r="Q288" i="74"/>
  <c r="U286" i="74"/>
  <c r="S285" i="74"/>
  <c r="Q284" i="74"/>
  <c r="P288" i="74"/>
  <c r="T286" i="74"/>
  <c r="R285" i="74"/>
  <c r="P284" i="74"/>
  <c r="U287" i="74"/>
  <c r="S286" i="74"/>
  <c r="Q285" i="74"/>
  <c r="U283" i="74"/>
  <c r="T287" i="74"/>
  <c r="R286" i="74"/>
  <c r="P285" i="74"/>
  <c r="T283" i="74"/>
  <c r="U288" i="74"/>
  <c r="S287" i="74"/>
  <c r="Q286" i="74"/>
  <c r="U284" i="74"/>
  <c r="S283" i="74"/>
  <c r="S288" i="74"/>
  <c r="Q287" i="74"/>
  <c r="U285" i="74"/>
  <c r="S284" i="74"/>
  <c r="Q283" i="74"/>
  <c r="T284" i="74"/>
  <c r="R284" i="74"/>
  <c r="T288" i="74"/>
  <c r="R283" i="74"/>
  <c r="R288" i="74"/>
  <c r="P283" i="74"/>
  <c r="R287" i="74"/>
  <c r="P286" i="74"/>
  <c r="P287" i="74"/>
  <c r="T285" i="74"/>
  <c r="N403" i="74"/>
  <c r="M394" i="74"/>
  <c r="D56" i="74"/>
  <c r="D85" i="74"/>
  <c r="D53" i="74"/>
  <c r="D88" i="74"/>
  <c r="D57" i="74"/>
  <c r="D89" i="74"/>
  <c r="D86" i="74"/>
  <c r="D119" i="74"/>
  <c r="D123" i="74"/>
  <c r="D156" i="74"/>
  <c r="D155" i="74"/>
  <c r="D154" i="74"/>
  <c r="D120" i="74"/>
  <c r="D152" i="74"/>
  <c r="D186" i="74"/>
  <c r="D185" i="74"/>
  <c r="D184" i="74"/>
  <c r="D187" i="74"/>
  <c r="D188" i="74"/>
  <c r="D219" i="74"/>
  <c r="D218" i="74"/>
  <c r="D222" i="74"/>
  <c r="D251" i="74"/>
  <c r="D287" i="74"/>
  <c r="D285" i="74"/>
  <c r="D318" i="74"/>
  <c r="D354" i="74"/>
  <c r="D352" i="74"/>
  <c r="AD185" i="68"/>
  <c r="AD173" i="68"/>
  <c r="AD161" i="68"/>
  <c r="AD149" i="68"/>
  <c r="AD137" i="68"/>
  <c r="X185" i="68"/>
  <c r="X173" i="68"/>
  <c r="X161" i="68"/>
  <c r="X149" i="68"/>
  <c r="X137" i="68"/>
  <c r="R185" i="68"/>
  <c r="R173" i="68"/>
  <c r="R161" i="68"/>
  <c r="R149" i="68"/>
  <c r="R137" i="68"/>
  <c r="L185" i="68"/>
  <c r="L173" i="68"/>
  <c r="L161" i="68"/>
  <c r="L149" i="68"/>
  <c r="L137" i="68"/>
  <c r="F185" i="68"/>
  <c r="F173" i="68"/>
  <c r="F161" i="68"/>
  <c r="F149" i="68"/>
  <c r="F137" i="68"/>
  <c r="J113" i="68"/>
  <c r="K113" i="68"/>
  <c r="L113" i="68"/>
  <c r="J114" i="68"/>
  <c r="K114" i="68"/>
  <c r="L114" i="68"/>
  <c r="J115" i="68"/>
  <c r="K115" i="68"/>
  <c r="L115" i="68"/>
  <c r="C97" i="68"/>
  <c r="D97" i="68" s="1"/>
  <c r="C94" i="68"/>
  <c r="D96" i="68" s="1"/>
  <c r="C82" i="68"/>
  <c r="D84" i="68" s="1"/>
  <c r="C79" i="68"/>
  <c r="D79" i="68" s="1"/>
  <c r="C67" i="68"/>
  <c r="D69" i="68" s="1"/>
  <c r="C64" i="68"/>
  <c r="D66" i="68" s="1"/>
  <c r="C52" i="68"/>
  <c r="D54" i="68" s="1"/>
  <c r="C49" i="68"/>
  <c r="D49" i="68" s="1"/>
  <c r="C37" i="68"/>
  <c r="D38" i="68" s="1"/>
  <c r="C34" i="68"/>
  <c r="D36" i="68" s="1"/>
  <c r="L116" i="67"/>
  <c r="L104" i="67"/>
  <c r="L92" i="67"/>
  <c r="L80" i="67"/>
  <c r="L68" i="67"/>
  <c r="F116" i="67"/>
  <c r="F104" i="67"/>
  <c r="F92" i="67"/>
  <c r="F80" i="67"/>
  <c r="F68" i="67"/>
  <c r="J49" i="67"/>
  <c r="K49" i="67"/>
  <c r="L49" i="67"/>
  <c r="C40" i="67"/>
  <c r="D42" i="67" s="1"/>
  <c r="C37" i="67"/>
  <c r="D38" i="67" s="1"/>
  <c r="C31" i="67"/>
  <c r="D32" i="67" s="1"/>
  <c r="C28" i="67"/>
  <c r="D29" i="67" s="1"/>
  <c r="F38" i="77" a="1"/>
  <c r="F29" i="77" a="1"/>
  <c r="P34" i="68" a="1"/>
  <c r="J283" i="74" a="1"/>
  <c r="F217" i="74" a="1"/>
  <c r="J316" i="74" a="1"/>
  <c r="P79" i="68" a="1"/>
  <c r="J217" i="74" a="1"/>
  <c r="F349" i="74" a="1"/>
  <c r="J47" i="76" a="1"/>
  <c r="J349" i="74" a="1"/>
  <c r="F316" i="74" a="1"/>
  <c r="P64" i="68" a="1"/>
  <c r="P94" i="68" a="1"/>
  <c r="J184" i="74" a="1"/>
  <c r="F283" i="74" a="1"/>
  <c r="P37" i="67" a="1"/>
  <c r="J250" i="74" a="1"/>
  <c r="P49" i="68" a="1"/>
  <c r="J47" i="74" a="1"/>
  <c r="P28" i="67" a="1"/>
  <c r="F29" i="77" l="1"/>
  <c r="G29" i="77" s="1" a="1"/>
  <c r="F30" i="77"/>
  <c r="F31" i="77"/>
  <c r="F32" i="77"/>
  <c r="F33" i="77"/>
  <c r="F34" i="77"/>
  <c r="F40" i="77"/>
  <c r="F38" i="77"/>
  <c r="F39" i="77"/>
  <c r="F41" i="77"/>
  <c r="F42" i="77"/>
  <c r="F43" i="77"/>
  <c r="M189" i="74"/>
  <c r="L185" i="74"/>
  <c r="L186" i="74"/>
  <c r="J186" i="74"/>
  <c r="L188" i="74"/>
  <c r="K188" i="74"/>
  <c r="J184" i="74"/>
  <c r="J185" i="74"/>
  <c r="N184" i="74"/>
  <c r="J187" i="74"/>
  <c r="O186" i="74"/>
  <c r="K189" i="74"/>
  <c r="O188" i="74"/>
  <c r="O189" i="74"/>
  <c r="N185" i="74"/>
  <c r="M185" i="74"/>
  <c r="O187" i="74"/>
  <c r="M187" i="74"/>
  <c r="M188" i="74"/>
  <c r="L184" i="74"/>
  <c r="K184" i="74"/>
  <c r="M186" i="74"/>
  <c r="K186" i="74"/>
  <c r="K187" i="74"/>
  <c r="L189" i="74"/>
  <c r="K185" i="74"/>
  <c r="O184" i="74"/>
  <c r="O185" i="74"/>
  <c r="J188" i="74"/>
  <c r="J189" i="74"/>
  <c r="N188" i="74"/>
  <c r="M184" i="74"/>
  <c r="N186" i="74"/>
  <c r="N187" i="74"/>
  <c r="L187" i="74"/>
  <c r="N189" i="74"/>
  <c r="F321" i="74"/>
  <c r="F320" i="74"/>
  <c r="F319" i="74"/>
  <c r="F317" i="74"/>
  <c r="F318" i="74"/>
  <c r="F316" i="74"/>
  <c r="F219" i="74"/>
  <c r="F220" i="74"/>
  <c r="F218" i="74"/>
  <c r="F217" i="74"/>
  <c r="F222" i="74"/>
  <c r="F221" i="74"/>
  <c r="N287" i="74"/>
  <c r="M283" i="74"/>
  <c r="O285" i="74"/>
  <c r="J288" i="74"/>
  <c r="K288" i="74"/>
  <c r="L286" i="74"/>
  <c r="N288" i="74"/>
  <c r="M284" i="74"/>
  <c r="N286" i="74"/>
  <c r="O286" i="74"/>
  <c r="J285" i="74"/>
  <c r="L287" i="74"/>
  <c r="K283" i="74"/>
  <c r="L285" i="74"/>
  <c r="O287" i="74"/>
  <c r="N283" i="74"/>
  <c r="J286" i="74"/>
  <c r="L288" i="74"/>
  <c r="J284" i="74"/>
  <c r="M286" i="74"/>
  <c r="O288" i="74"/>
  <c r="N284" i="74"/>
  <c r="J287" i="74"/>
  <c r="M285" i="74"/>
  <c r="M287" i="74"/>
  <c r="L283" i="74"/>
  <c r="N285" i="74"/>
  <c r="K285" i="74"/>
  <c r="K286" i="74"/>
  <c r="M288" i="74"/>
  <c r="L284" i="74"/>
  <c r="K284" i="74"/>
  <c r="O284" i="74"/>
  <c r="K287" i="74"/>
  <c r="J283" i="74"/>
  <c r="O283" i="74"/>
  <c r="F349" i="74"/>
  <c r="F352" i="74"/>
  <c r="F354" i="74"/>
  <c r="F353" i="74"/>
  <c r="F351" i="74"/>
  <c r="F350" i="74"/>
  <c r="N254" i="74"/>
  <c r="L250" i="74"/>
  <c r="M252" i="74"/>
  <c r="J254" i="74"/>
  <c r="L253" i="74"/>
  <c r="M255" i="74"/>
  <c r="K251" i="74"/>
  <c r="M250" i="74"/>
  <c r="J252" i="74"/>
  <c r="K254" i="74"/>
  <c r="L255" i="74"/>
  <c r="N253" i="74"/>
  <c r="N250" i="74"/>
  <c r="O252" i="74"/>
  <c r="O251" i="74"/>
  <c r="J250" i="74"/>
  <c r="O254" i="74"/>
  <c r="N255" i="74"/>
  <c r="M251" i="74"/>
  <c r="J255" i="74"/>
  <c r="N252" i="74"/>
  <c r="M253" i="74"/>
  <c r="L254" i="74"/>
  <c r="K250" i="74"/>
  <c r="L251" i="74"/>
  <c r="L252" i="74"/>
  <c r="K252" i="74"/>
  <c r="J253" i="74"/>
  <c r="K255" i="74"/>
  <c r="M254" i="74"/>
  <c r="O255" i="74"/>
  <c r="O250" i="74"/>
  <c r="N251" i="74"/>
  <c r="O253" i="74"/>
  <c r="J251" i="74"/>
  <c r="K253" i="74"/>
  <c r="O221" i="74"/>
  <c r="M221" i="74"/>
  <c r="N222" i="74"/>
  <c r="L222" i="74"/>
  <c r="O217" i="74"/>
  <c r="L220" i="74"/>
  <c r="J220" i="74"/>
  <c r="K221" i="74"/>
  <c r="O220" i="74"/>
  <c r="L219" i="74"/>
  <c r="O219" i="74"/>
  <c r="J219" i="74"/>
  <c r="J218" i="74"/>
  <c r="O218" i="74"/>
  <c r="M218" i="74"/>
  <c r="N219" i="74"/>
  <c r="K219" i="74"/>
  <c r="N218" i="74"/>
  <c r="M219" i="74"/>
  <c r="L218" i="74"/>
  <c r="L217" i="74"/>
  <c r="J217" i="74"/>
  <c r="K218" i="74"/>
  <c r="N217" i="74"/>
  <c r="K217" i="74"/>
  <c r="M217" i="74"/>
  <c r="J222" i="74"/>
  <c r="N221" i="74"/>
  <c r="O222" i="74"/>
  <c r="M222" i="74"/>
  <c r="K222" i="74"/>
  <c r="N220" i="74"/>
  <c r="K220" i="74"/>
  <c r="L221" i="74"/>
  <c r="J221" i="74"/>
  <c r="M220" i="74"/>
  <c r="O321" i="74"/>
  <c r="N317" i="74"/>
  <c r="J320" i="74"/>
  <c r="O320" i="74"/>
  <c r="L318" i="74"/>
  <c r="L320" i="74"/>
  <c r="M318" i="74"/>
  <c r="L321" i="74"/>
  <c r="M320" i="74"/>
  <c r="L316" i="74"/>
  <c r="N318" i="74"/>
  <c r="M319" i="74"/>
  <c r="J317" i="74"/>
  <c r="M317" i="74"/>
  <c r="N320" i="74"/>
  <c r="K319" i="74"/>
  <c r="M321" i="74"/>
  <c r="L317" i="74"/>
  <c r="K318" i="74"/>
  <c r="N316" i="74"/>
  <c r="N321" i="74"/>
  <c r="O319" i="74"/>
  <c r="K317" i="74"/>
  <c r="O317" i="74"/>
  <c r="K320" i="74"/>
  <c r="J316" i="74"/>
  <c r="O316" i="74"/>
  <c r="J318" i="74"/>
  <c r="M316" i="74"/>
  <c r="O318" i="74"/>
  <c r="K321" i="74"/>
  <c r="J321" i="74"/>
  <c r="K316" i="74"/>
  <c r="N319" i="74"/>
  <c r="J319" i="74"/>
  <c r="L319" i="74"/>
  <c r="N354" i="74"/>
  <c r="O351" i="74"/>
  <c r="J354" i="74"/>
  <c r="K354" i="74"/>
  <c r="L352" i="74"/>
  <c r="L350" i="74"/>
  <c r="O352" i="74"/>
  <c r="K353" i="74"/>
  <c r="O349" i="74"/>
  <c r="O354" i="74"/>
  <c r="M350" i="74"/>
  <c r="N352" i="74"/>
  <c r="O350" i="74"/>
  <c r="M351" i="74"/>
  <c r="L349" i="74"/>
  <c r="N349" i="74"/>
  <c r="L353" i="74"/>
  <c r="K349" i="74"/>
  <c r="L351" i="74"/>
  <c r="N353" i="74"/>
  <c r="K352" i="74"/>
  <c r="N351" i="74"/>
  <c r="M352" i="74"/>
  <c r="J352" i="74"/>
  <c r="L354" i="74"/>
  <c r="J350" i="74"/>
  <c r="K350" i="74"/>
  <c r="J351" i="74"/>
  <c r="N350" i="74"/>
  <c r="J353" i="74"/>
  <c r="O353" i="74"/>
  <c r="M353" i="74"/>
  <c r="M354" i="74"/>
  <c r="K351" i="74"/>
  <c r="J349" i="74"/>
  <c r="M349" i="74"/>
  <c r="F288" i="74"/>
  <c r="F287" i="74"/>
  <c r="F285" i="74"/>
  <c r="F286" i="74"/>
  <c r="F284" i="74"/>
  <c r="F283" i="74"/>
  <c r="M47" i="76"/>
  <c r="L47" i="76"/>
  <c r="N47" i="76"/>
  <c r="O47" i="76"/>
  <c r="J47" i="76"/>
  <c r="K47" i="76"/>
  <c r="M47" i="74"/>
  <c r="L47" i="74"/>
  <c r="K47" i="74"/>
  <c r="J47" i="74"/>
  <c r="O47" i="74"/>
  <c r="N47" i="74"/>
  <c r="AH370" i="74"/>
  <c r="AI346" i="74"/>
  <c r="AR287" i="74"/>
  <c r="AW235" i="74"/>
  <c r="AN132" i="74"/>
  <c r="AC69" i="74"/>
  <c r="AR286" i="74"/>
  <c r="AU308" i="74"/>
  <c r="AQ296" i="74"/>
  <c r="AD127" i="74"/>
  <c r="AJ357" i="74"/>
  <c r="AE273" i="74"/>
  <c r="AQ68" i="74"/>
  <c r="AI378" i="74"/>
  <c r="AE157" i="74"/>
  <c r="AK122" i="74"/>
  <c r="AC337" i="74"/>
  <c r="BI145" i="74"/>
  <c r="AQ325" i="74"/>
  <c r="AI270" i="74"/>
  <c r="AX142" i="74"/>
  <c r="BA270" i="74"/>
  <c r="AH377" i="74"/>
  <c r="AK334" i="74"/>
  <c r="AR291" i="74"/>
  <c r="BA63" i="74"/>
  <c r="AZ321" i="74"/>
  <c r="BG152" i="74"/>
  <c r="AK356" i="74"/>
  <c r="BG353" i="74"/>
  <c r="AL359" i="74"/>
  <c r="AL329" i="74"/>
  <c r="AO331" i="74"/>
  <c r="BA336" i="74"/>
  <c r="BG310" i="74"/>
  <c r="AG297" i="74"/>
  <c r="AK311" i="74"/>
  <c r="BA268" i="74"/>
  <c r="AX231" i="74"/>
  <c r="BD158" i="74"/>
  <c r="AN121" i="74"/>
  <c r="AE144" i="74"/>
  <c r="BG70" i="74"/>
  <c r="AF61" i="74"/>
  <c r="BH76" i="74"/>
  <c r="AQ362" i="74"/>
  <c r="AH239" i="74"/>
  <c r="AK79" i="74"/>
  <c r="AX349" i="74"/>
  <c r="AW357" i="74"/>
  <c r="AY326" i="74"/>
  <c r="AM320" i="74"/>
  <c r="BD335" i="74"/>
  <c r="AK326" i="74"/>
  <c r="BE291" i="74"/>
  <c r="AO302" i="74"/>
  <c r="AN258" i="74"/>
  <c r="AO217" i="74"/>
  <c r="AC229" i="74"/>
  <c r="AG155" i="74"/>
  <c r="AD119" i="74"/>
  <c r="AW76" i="74"/>
  <c r="AO53" i="74"/>
  <c r="BC218" i="74"/>
  <c r="AV363" i="74"/>
  <c r="AZ355" i="74"/>
  <c r="AH317" i="74"/>
  <c r="AD328" i="74"/>
  <c r="AL338" i="74"/>
  <c r="AW286" i="74"/>
  <c r="AS299" i="74"/>
  <c r="AS255" i="74"/>
  <c r="AW234" i="74"/>
  <c r="AT244" i="74"/>
  <c r="AE164" i="74"/>
  <c r="AO132" i="74"/>
  <c r="AX139" i="74"/>
  <c r="BA140" i="74"/>
  <c r="AI59" i="74"/>
  <c r="BI68" i="74"/>
  <c r="BB347" i="74"/>
  <c r="AQ61" i="74"/>
  <c r="AE369" i="74"/>
  <c r="BC350" i="74"/>
  <c r="BB324" i="74"/>
  <c r="AH319" i="74"/>
  <c r="AF337" i="74"/>
  <c r="AM292" i="74"/>
  <c r="AF309" i="74"/>
  <c r="AC315" i="74"/>
  <c r="AE270" i="74"/>
  <c r="AG220" i="74"/>
  <c r="BC229" i="74"/>
  <c r="BG151" i="74"/>
  <c r="AO124" i="74"/>
  <c r="AV149" i="74"/>
  <c r="AM139" i="74"/>
  <c r="BI61" i="74"/>
  <c r="AZ74" i="74"/>
  <c r="AS84" i="74"/>
  <c r="AG57" i="74"/>
  <c r="BA379" i="74"/>
  <c r="AL349" i="74"/>
  <c r="AH369" i="74"/>
  <c r="AU368" i="74"/>
  <c r="AV344" i="74"/>
  <c r="BE326" i="74"/>
  <c r="AY335" i="74"/>
  <c r="AX315" i="74"/>
  <c r="AT296" i="74"/>
  <c r="BE312" i="74"/>
  <c r="AM280" i="74"/>
  <c r="AU242" i="74"/>
  <c r="AS133" i="74"/>
  <c r="AP137" i="74"/>
  <c r="BF65" i="74"/>
  <c r="BD52" i="74"/>
  <c r="BI328" i="74"/>
  <c r="AU349" i="74"/>
  <c r="BH358" i="74"/>
  <c r="AG323" i="74"/>
  <c r="AV317" i="74"/>
  <c r="AK286" i="74"/>
  <c r="BD235" i="74"/>
  <c r="AM142" i="74"/>
  <c r="AJ136" i="74"/>
  <c r="AP81" i="74"/>
  <c r="D39" i="68"/>
  <c r="AE352" i="74"/>
  <c r="BD351" i="74"/>
  <c r="AS356" i="74"/>
  <c r="AQ350" i="74"/>
  <c r="BA366" i="74"/>
  <c r="AE375" i="74"/>
  <c r="AI375" i="74"/>
  <c r="AX369" i="74"/>
  <c r="AD374" i="74"/>
  <c r="AE365" i="74"/>
  <c r="AJ361" i="74"/>
  <c r="AU359" i="74"/>
  <c r="AX357" i="74"/>
  <c r="AX352" i="74"/>
  <c r="AQ372" i="74"/>
  <c r="AD381" i="74"/>
  <c r="AR365" i="74"/>
  <c r="BB379" i="74"/>
  <c r="BA324" i="74"/>
  <c r="AX317" i="74"/>
  <c r="AK325" i="74"/>
  <c r="BD348" i="74"/>
  <c r="AW323" i="74"/>
  <c r="BH338" i="74"/>
  <c r="AI322" i="74"/>
  <c r="AM333" i="74"/>
  <c r="BC320" i="74"/>
  <c r="AT328" i="74"/>
  <c r="AV320" i="74"/>
  <c r="AM328" i="74"/>
  <c r="AI319" i="74"/>
  <c r="BF326" i="74"/>
  <c r="AQ330" i="74"/>
  <c r="AI338" i="74"/>
  <c r="BB337" i="74"/>
  <c r="AJ340" i="74"/>
  <c r="AD339" i="74"/>
  <c r="AW337" i="74"/>
  <c r="AI336" i="74"/>
  <c r="AG348" i="74"/>
  <c r="BH342" i="74"/>
  <c r="BC318" i="74"/>
  <c r="AU286" i="74"/>
  <c r="BI297" i="74"/>
  <c r="AX284" i="74"/>
  <c r="AS294" i="74"/>
  <c r="BH287" i="74"/>
  <c r="AH300" i="74"/>
  <c r="BC293" i="74"/>
  <c r="AS288" i="74"/>
  <c r="AG283" i="74"/>
  <c r="BH298" i="74"/>
  <c r="AP293" i="74"/>
  <c r="AN288" i="74"/>
  <c r="AY297" i="74"/>
  <c r="AI313" i="74"/>
  <c r="AM304" i="74"/>
  <c r="AQ301" i="74"/>
  <c r="AL299" i="74"/>
  <c r="BC314" i="74"/>
  <c r="BG270" i="74"/>
  <c r="BC268" i="74"/>
  <c r="BC266" i="74"/>
  <c r="AL260" i="74"/>
  <c r="AV260" i="74"/>
  <c r="BC276" i="74"/>
  <c r="BH278" i="74"/>
  <c r="AJ218" i="74"/>
  <c r="AS238" i="74"/>
  <c r="BC220" i="74"/>
  <c r="AR245" i="74"/>
  <c r="BA238" i="74"/>
  <c r="AU223" i="74"/>
  <c r="BG246" i="74"/>
  <c r="AP239" i="74"/>
  <c r="BH230" i="74"/>
  <c r="AR246" i="74"/>
  <c r="BA231" i="74"/>
  <c r="BI164" i="74"/>
  <c r="AG162" i="74"/>
  <c r="BE152" i="74"/>
  <c r="BC157" i="74"/>
  <c r="AS154" i="74"/>
  <c r="BB154" i="74"/>
  <c r="BA144" i="74"/>
  <c r="AF126" i="74"/>
  <c r="AR123" i="74"/>
  <c r="AG121" i="74"/>
  <c r="AW118" i="74"/>
  <c r="BD119" i="74"/>
  <c r="BH145" i="74"/>
  <c r="BH118" i="74"/>
  <c r="BA136" i="74"/>
  <c r="BG147" i="74"/>
  <c r="AC146" i="74"/>
  <c r="AV144" i="74"/>
  <c r="AY142" i="74"/>
  <c r="AK141" i="74"/>
  <c r="AN139" i="74"/>
  <c r="AH138" i="74"/>
  <c r="BC75" i="74"/>
  <c r="BD67" i="74"/>
  <c r="AN83" i="74"/>
  <c r="AY65" i="74"/>
  <c r="AI81" i="74"/>
  <c r="AD63" i="74"/>
  <c r="AU78" i="74"/>
  <c r="AG61" i="74"/>
  <c r="AX76" i="74"/>
  <c r="BI54" i="74"/>
  <c r="AO70" i="74"/>
  <c r="AR70" i="74"/>
  <c r="AO63" i="74"/>
  <c r="BF78" i="74"/>
  <c r="AR55" i="74"/>
  <c r="AX152" i="74"/>
  <c r="AE372" i="74"/>
  <c r="AP349" i="74"/>
  <c r="AQ358" i="74"/>
  <c r="AL351" i="74"/>
  <c r="AU372" i="74"/>
  <c r="BI349" i="74"/>
  <c r="AK350" i="74"/>
  <c r="AN355" i="74"/>
  <c r="AT380" i="74"/>
  <c r="BC368" i="74"/>
  <c r="AO363" i="74"/>
  <c r="AS361" i="74"/>
  <c r="AV359" i="74"/>
  <c r="AT354" i="74"/>
  <c r="AK377" i="74"/>
  <c r="AY363" i="74"/>
  <c r="AF369" i="74"/>
  <c r="AI358" i="74"/>
  <c r="AG318" i="74"/>
  <c r="AC319" i="74"/>
  <c r="AZ326" i="74"/>
  <c r="AR317" i="74"/>
  <c r="AE325" i="74"/>
  <c r="BF346" i="74"/>
  <c r="AX323" i="74"/>
  <c r="AG339" i="74"/>
  <c r="AJ322" i="74"/>
  <c r="AO333" i="74"/>
  <c r="AD321" i="74"/>
  <c r="AC329" i="74"/>
  <c r="AY319" i="74"/>
  <c r="AO327" i="74"/>
  <c r="BG330" i="74"/>
  <c r="AG340" i="74"/>
  <c r="AY344" i="74"/>
  <c r="AO342" i="74"/>
  <c r="BI340" i="74"/>
  <c r="AU339" i="74"/>
  <c r="AG338" i="74"/>
  <c r="AQ347" i="74"/>
  <c r="BF344" i="74"/>
  <c r="BH284" i="74"/>
  <c r="BH295" i="74"/>
  <c r="AK301" i="74"/>
  <c r="AY288" i="74"/>
  <c r="AO289" i="74"/>
  <c r="BG304" i="74"/>
  <c r="BA295" i="74"/>
  <c r="AQ290" i="74"/>
  <c r="AC285" i="74"/>
  <c r="BD302" i="74"/>
  <c r="AN295" i="74"/>
  <c r="AL290" i="74"/>
  <c r="AW299" i="74"/>
  <c r="AG315" i="74"/>
  <c r="AK306" i="74"/>
  <c r="AO303" i="74"/>
  <c r="AJ301" i="74"/>
  <c r="AU307" i="74"/>
  <c r="AF265" i="74"/>
  <c r="BI262" i="74"/>
  <c r="BI260" i="74"/>
  <c r="AJ262" i="74"/>
  <c r="AH266" i="74"/>
  <c r="BI257" i="74"/>
  <c r="BD257" i="74"/>
  <c r="AZ220" i="74"/>
  <c r="AO242" i="74"/>
  <c r="AY222" i="74"/>
  <c r="AQ217" i="74"/>
  <c r="AS246" i="74"/>
  <c r="AJ231" i="74"/>
  <c r="AT218" i="74"/>
  <c r="AH247" i="74"/>
  <c r="BF232" i="74"/>
  <c r="AS248" i="74"/>
  <c r="AY233" i="74"/>
  <c r="AW162" i="74"/>
  <c r="AK158" i="74"/>
  <c r="AE153" i="74"/>
  <c r="BB158" i="74"/>
  <c r="AO156" i="74"/>
  <c r="BF156" i="74"/>
  <c r="AG120" i="74"/>
  <c r="AD128" i="74"/>
  <c r="AP125" i="74"/>
  <c r="AC123" i="74"/>
  <c r="AS120" i="74"/>
  <c r="BG121" i="74"/>
  <c r="AO119" i="74"/>
  <c r="BD120" i="74"/>
  <c r="AN134" i="74"/>
  <c r="BE149" i="74"/>
  <c r="BH147" i="74"/>
  <c r="AT146" i="74"/>
  <c r="AW144" i="74"/>
  <c r="AI143" i="74"/>
  <c r="AL141" i="74"/>
  <c r="AF140" i="74"/>
  <c r="BB83" i="74"/>
  <c r="AK52" i="74"/>
  <c r="BB69" i="74"/>
  <c r="AV54" i="74"/>
  <c r="AW67" i="74"/>
  <c r="AX53" i="74"/>
  <c r="BI64" i="74"/>
  <c r="AS80" i="74"/>
  <c r="AE63" i="74"/>
  <c r="AV78" i="74"/>
  <c r="BD56" i="74"/>
  <c r="AM72" i="74"/>
  <c r="AV82" i="74"/>
  <c r="AM65" i="74"/>
  <c r="BD80" i="74"/>
  <c r="AN57" i="74"/>
  <c r="BE72" i="74"/>
  <c r="AV364" i="74"/>
  <c r="AV349" i="74"/>
  <c r="AN361" i="74"/>
  <c r="BG351" i="74"/>
  <c r="AO381" i="74"/>
  <c r="BB350" i="74"/>
  <c r="AI353" i="74"/>
  <c r="AL357" i="74"/>
  <c r="AT352" i="74"/>
  <c r="AY372" i="74"/>
  <c r="AP366" i="74"/>
  <c r="BA363" i="74"/>
  <c r="AT361" i="74"/>
  <c r="AR356" i="74"/>
  <c r="AU366" i="74"/>
  <c r="AW365" i="74"/>
  <c r="BC374" i="74"/>
  <c r="AF323" i="74"/>
  <c r="AQ316" i="74"/>
  <c r="AS319" i="74"/>
  <c r="AI327" i="74"/>
  <c r="BH317" i="74"/>
  <c r="AU325" i="74"/>
  <c r="AM316" i="74"/>
  <c r="AG324" i="74"/>
  <c r="AE341" i="74"/>
  <c r="AZ322" i="74"/>
  <c r="AM335" i="74"/>
  <c r="AS322" i="74"/>
  <c r="AT334" i="74"/>
  <c r="AE321" i="74"/>
  <c r="AD329" i="74"/>
  <c r="AO332" i="74"/>
  <c r="AK342" i="74"/>
  <c r="BG348" i="74"/>
  <c r="AS345" i="74"/>
  <c r="AV343" i="74"/>
  <c r="AU341" i="74"/>
  <c r="AE340" i="74"/>
  <c r="AD346" i="74"/>
  <c r="BD346" i="74"/>
  <c r="AH321" i="74"/>
  <c r="AE302" i="74"/>
  <c r="AG290" i="74"/>
  <c r="AX297" i="74"/>
  <c r="BC286" i="74"/>
  <c r="BE289" i="74"/>
  <c r="AY312" i="74"/>
  <c r="AZ297" i="74"/>
  <c r="AO292" i="74"/>
  <c r="BF286" i="74"/>
  <c r="AK310" i="74"/>
  <c r="AL297" i="74"/>
  <c r="AJ292" i="74"/>
  <c r="AU301" i="74"/>
  <c r="AV310" i="74"/>
  <c r="AI308" i="74"/>
  <c r="AM305" i="74"/>
  <c r="AH303" i="74"/>
  <c r="AS309" i="74"/>
  <c r="AH263" i="74"/>
  <c r="AD261" i="74"/>
  <c r="AL253" i="74"/>
  <c r="AH264" i="74"/>
  <c r="AC271" i="74"/>
  <c r="AR266" i="74"/>
  <c r="AM221" i="74"/>
  <c r="AN243" i="74"/>
  <c r="AE226" i="74"/>
  <c r="AZ218" i="74"/>
  <c r="BB218" i="74"/>
  <c r="BI238" i="74"/>
  <c r="AZ223" i="74"/>
  <c r="AI219" i="74"/>
  <c r="BD234" i="74"/>
  <c r="AH220" i="74"/>
  <c r="AY160" i="74"/>
  <c r="AU182" i="74"/>
  <c r="BC153" i="74"/>
  <c r="BA159" i="74"/>
  <c r="AM158" i="74"/>
  <c r="BI129" i="74"/>
  <c r="AN127" i="74"/>
  <c r="BH124" i="74"/>
  <c r="AN122" i="74"/>
  <c r="BC123" i="74"/>
  <c r="AR121" i="74"/>
  <c r="AY122" i="74"/>
  <c r="AL136" i="74"/>
  <c r="AO134" i="74"/>
  <c r="BF149" i="74"/>
  <c r="AR148" i="74"/>
  <c r="AU146" i="74"/>
  <c r="AG145" i="74"/>
  <c r="AJ143" i="74"/>
  <c r="AD142" i="74"/>
  <c r="AQ130" i="74"/>
  <c r="AJ56" i="74"/>
  <c r="AZ71" i="74"/>
  <c r="BC67" i="74"/>
  <c r="AU69" i="74"/>
  <c r="AD68" i="74"/>
  <c r="BG66" i="74"/>
  <c r="AQ82" i="74"/>
  <c r="AC65" i="74"/>
  <c r="AT80" i="74"/>
  <c r="BA58" i="74"/>
  <c r="AK74" i="74"/>
  <c r="AK57" i="74"/>
  <c r="AK67" i="74"/>
  <c r="BB82" i="74"/>
  <c r="AL59" i="74"/>
  <c r="BC74" i="74"/>
  <c r="AL356" i="74"/>
  <c r="AG350" i="74"/>
  <c r="BG364" i="74"/>
  <c r="AD353" i="74"/>
  <c r="AY352" i="74"/>
  <c r="AZ352" i="74"/>
  <c r="BF359" i="74"/>
  <c r="AJ359" i="74"/>
  <c r="AX354" i="74"/>
  <c r="BA377" i="74"/>
  <c r="AL370" i="74"/>
  <c r="BI366" i="74"/>
  <c r="BB363" i="74"/>
  <c r="AP358" i="74"/>
  <c r="AS368" i="74"/>
  <c r="AU367" i="74"/>
  <c r="AL364" i="74"/>
  <c r="BB325" i="74"/>
  <c r="AR327" i="74"/>
  <c r="BG320" i="74"/>
  <c r="AZ328" i="74"/>
  <c r="AM319" i="74"/>
  <c r="AC327" i="74"/>
  <c r="BA317" i="74"/>
  <c r="AV325" i="74"/>
  <c r="AN316" i="74"/>
  <c r="AH324" i="74"/>
  <c r="AG341" i="74"/>
  <c r="BI322" i="74"/>
  <c r="AR336" i="74"/>
  <c r="AU321" i="74"/>
  <c r="AZ330" i="74"/>
  <c r="BE332" i="74"/>
  <c r="AM345" i="74"/>
  <c r="AT330" i="74"/>
  <c r="AN329" i="74"/>
  <c r="AG347" i="74"/>
  <c r="AQ344" i="74"/>
  <c r="AH342" i="74"/>
  <c r="BI347" i="74"/>
  <c r="BB348" i="74"/>
  <c r="AJ298" i="74"/>
  <c r="AI288" i="74"/>
  <c r="BD291" i="74"/>
  <c r="AS283" i="74"/>
  <c r="AM291" i="74"/>
  <c r="AC284" i="74"/>
  <c r="AL301" i="74"/>
  <c r="AM294" i="74"/>
  <c r="BB288" i="74"/>
  <c r="AX283" i="74"/>
  <c r="AT300" i="74"/>
  <c r="AH294" i="74"/>
  <c r="AS303" i="74"/>
  <c r="AT312" i="74"/>
  <c r="AG310" i="74"/>
  <c r="AK307" i="74"/>
  <c r="AF305" i="74"/>
  <c r="AQ311" i="74"/>
  <c r="AN257" i="74"/>
  <c r="AJ255" i="74"/>
  <c r="AT250" i="74"/>
  <c r="AF266" i="74"/>
  <c r="BH279" i="74"/>
  <c r="AF255" i="74"/>
  <c r="AX248" i="74"/>
  <c r="AJ223" i="74"/>
  <c r="AK246" i="74"/>
  <c r="AD227" i="74"/>
  <c r="AS221" i="74"/>
  <c r="AR223" i="74"/>
  <c r="BA246" i="74"/>
  <c r="AJ239" i="74"/>
  <c r="AD221" i="74"/>
  <c r="BB236" i="74"/>
  <c r="AD222" i="74"/>
  <c r="AU237" i="74"/>
  <c r="AY178" i="74"/>
  <c r="BC156" i="74"/>
  <c r="BD169" i="74"/>
  <c r="BH154" i="74"/>
  <c r="AY161" i="74"/>
  <c r="AI162" i="74"/>
  <c r="BB160" i="74"/>
  <c r="AG132" i="74"/>
  <c r="AN125" i="74"/>
  <c r="BG131" i="74"/>
  <c r="AL129" i="74"/>
  <c r="BF126" i="74"/>
  <c r="AG128" i="74"/>
  <c r="BA125" i="74"/>
  <c r="AN123" i="74"/>
  <c r="AV124" i="74"/>
  <c r="AJ138" i="74"/>
  <c r="AM136" i="74"/>
  <c r="BF134" i="74"/>
  <c r="AP150" i="74"/>
  <c r="AS148" i="74"/>
  <c r="AE147" i="74"/>
  <c r="AH145" i="74"/>
  <c r="BI143" i="74"/>
  <c r="BC126" i="74"/>
  <c r="AG58" i="74"/>
  <c r="AX73" i="74"/>
  <c r="AH54" i="74"/>
  <c r="AS71" i="74"/>
  <c r="BE81" i="74"/>
  <c r="BE68" i="74"/>
  <c r="AO84" i="74"/>
  <c r="BH66" i="74"/>
  <c r="AR82" i="74"/>
  <c r="AY60" i="74"/>
  <c r="AI76" i="74"/>
  <c r="AV53" i="74"/>
  <c r="AI69" i="74"/>
  <c r="AZ84" i="74"/>
  <c r="AJ61" i="74"/>
  <c r="BA76" i="74"/>
  <c r="BG350" i="74"/>
  <c r="BH350" i="74"/>
  <c r="AV368" i="74"/>
  <c r="AU355" i="74"/>
  <c r="AE354" i="74"/>
  <c r="AF354" i="74"/>
  <c r="AS371" i="74"/>
  <c r="AH361" i="74"/>
  <c r="AV356" i="74"/>
  <c r="AS353" i="74"/>
  <c r="AH374" i="74"/>
  <c r="BE370" i="74"/>
  <c r="AC367" i="74"/>
  <c r="AN360" i="74"/>
  <c r="AQ370" i="74"/>
  <c r="AS369" i="74"/>
  <c r="AD372" i="74"/>
  <c r="BD323" i="74"/>
  <c r="AT325" i="74"/>
  <c r="AO321" i="74"/>
  <c r="BI329" i="74"/>
  <c r="BC319" i="74"/>
  <c r="AS327" i="74"/>
  <c r="AI318" i="74"/>
  <c r="AE326" i="74"/>
  <c r="BD316" i="74"/>
  <c r="AX324" i="74"/>
  <c r="BE316" i="74"/>
  <c r="AQ324" i="74"/>
  <c r="AV342" i="74"/>
  <c r="AC323" i="74"/>
  <c r="AT336" i="74"/>
  <c r="AM334" i="74"/>
  <c r="AC330" i="74"/>
  <c r="AR332" i="74"/>
  <c r="AL331" i="74"/>
  <c r="BE329" i="74"/>
  <c r="AU348" i="74"/>
  <c r="AK345" i="74"/>
  <c r="BH341" i="74"/>
  <c r="AS324" i="74"/>
  <c r="BE308" i="74"/>
  <c r="AK292" i="74"/>
  <c r="AV301" i="74"/>
  <c r="BF289" i="74"/>
  <c r="BI283" i="74"/>
  <c r="BC291" i="74"/>
  <c r="BG285" i="74"/>
  <c r="AF307" i="74"/>
  <c r="AK296" i="74"/>
  <c r="AZ290" i="74"/>
  <c r="AT285" i="74"/>
  <c r="AR305" i="74"/>
  <c r="AF296" i="74"/>
  <c r="AQ305" i="74"/>
  <c r="AR314" i="74"/>
  <c r="AE312" i="74"/>
  <c r="AI309" i="74"/>
  <c r="AD307" i="74"/>
  <c r="AO313" i="74"/>
  <c r="AP255" i="74"/>
  <c r="AN253" i="74"/>
  <c r="AX252" i="74"/>
  <c r="AD268" i="74"/>
  <c r="AV254" i="74"/>
  <c r="AC259" i="74"/>
  <c r="BE226" i="74"/>
  <c r="AG217" i="74"/>
  <c r="BH229" i="74"/>
  <c r="AP223" i="74"/>
  <c r="AH231" i="74"/>
  <c r="BE218" i="74"/>
  <c r="BI246" i="74"/>
  <c r="AI223" i="74"/>
  <c r="AZ238" i="74"/>
  <c r="BI223" i="74"/>
  <c r="AS239" i="74"/>
  <c r="BE162" i="74"/>
  <c r="BB171" i="74"/>
  <c r="BH159" i="74"/>
  <c r="AH155" i="74"/>
  <c r="AW163" i="74"/>
  <c r="AG164" i="74"/>
  <c r="AZ162" i="74"/>
  <c r="AD134" i="74"/>
  <c r="AJ131" i="74"/>
  <c r="BD128" i="74"/>
  <c r="AE130" i="74"/>
  <c r="AY127" i="74"/>
  <c r="AH129" i="74"/>
  <c r="AT126" i="74"/>
  <c r="AH140" i="74"/>
  <c r="AK138" i="74"/>
  <c r="BD136" i="74"/>
  <c r="BG134" i="74"/>
  <c r="AQ150" i="74"/>
  <c r="AC149" i="74"/>
  <c r="AF147" i="74"/>
  <c r="BG145" i="74"/>
  <c r="AE60" i="74"/>
  <c r="AV75" i="74"/>
  <c r="BG57" i="74"/>
  <c r="AQ73" i="74"/>
  <c r="AK53" i="74"/>
  <c r="BC70" i="74"/>
  <c r="AS61" i="74"/>
  <c r="BF68" i="74"/>
  <c r="AP84" i="74"/>
  <c r="AW62" i="74"/>
  <c r="AG78" i="74"/>
  <c r="AY55" i="74"/>
  <c r="AG71" i="74"/>
  <c r="AZ62" i="74"/>
  <c r="AH63" i="74"/>
  <c r="AY78" i="74"/>
  <c r="BG373" i="74"/>
  <c r="BI371" i="74"/>
  <c r="BF351" i="74"/>
  <c r="AP374" i="74"/>
  <c r="AS357" i="74"/>
  <c r="AY358" i="74"/>
  <c r="AZ358" i="74"/>
  <c r="AL350" i="74"/>
  <c r="AL363" i="74"/>
  <c r="AT358" i="74"/>
  <c r="AP355" i="74"/>
  <c r="BB380" i="74"/>
  <c r="BE374" i="74"/>
  <c r="BF370" i="74"/>
  <c r="AM362" i="74"/>
  <c r="AO372" i="74"/>
  <c r="AQ371" i="74"/>
  <c r="AS375" i="74"/>
  <c r="AO317" i="74"/>
  <c r="BB319" i="74"/>
  <c r="BD322" i="74"/>
  <c r="BC335" i="74"/>
  <c r="AI321" i="74"/>
  <c r="AQ329" i="74"/>
  <c r="AV319" i="74"/>
  <c r="AT327" i="74"/>
  <c r="AR318" i="74"/>
  <c r="AF326" i="74"/>
  <c r="AM317" i="74"/>
  <c r="BG324" i="74"/>
  <c r="AY345" i="74"/>
  <c r="AS323" i="74"/>
  <c r="AR338" i="74"/>
  <c r="BC334" i="74"/>
  <c r="BH331" i="74"/>
  <c r="AP334" i="74"/>
  <c r="AJ333" i="74"/>
  <c r="BC331" i="74"/>
  <c r="AO330" i="74"/>
  <c r="AM342" i="74"/>
  <c r="BF343" i="74"/>
  <c r="AI316" i="74"/>
  <c r="AJ302" i="74"/>
  <c r="AM290" i="74"/>
  <c r="BH293" i="74"/>
  <c r="AR284" i="74"/>
  <c r="AO285" i="74"/>
  <c r="AK293" i="74"/>
  <c r="BB287" i="74"/>
  <c r="BE314" i="74"/>
  <c r="AQ298" i="74"/>
  <c r="AX292" i="74"/>
  <c r="AW287" i="74"/>
  <c r="AJ313" i="74"/>
  <c r="AI298" i="74"/>
  <c r="AO307" i="74"/>
  <c r="AS298" i="74"/>
  <c r="AC314" i="74"/>
  <c r="AG311" i="74"/>
  <c r="BI308" i="74"/>
  <c r="AM315" i="74"/>
  <c r="BF250" i="74"/>
  <c r="BI280" i="74"/>
  <c r="AS254" i="74"/>
  <c r="BG271" i="74"/>
  <c r="AP259" i="74"/>
  <c r="BF275" i="74"/>
  <c r="BD227" i="74"/>
  <c r="AP217" i="74"/>
  <c r="BC234" i="74"/>
  <c r="AE228" i="74"/>
  <c r="BG238" i="74"/>
  <c r="AX223" i="74"/>
  <c r="AU218" i="74"/>
  <c r="AG225" i="74"/>
  <c r="AX240" i="74"/>
  <c r="BG225" i="74"/>
  <c r="AQ241" i="74"/>
  <c r="BG160" i="74"/>
  <c r="AS158" i="74"/>
  <c r="AN152" i="74"/>
  <c r="BF155" i="74"/>
  <c r="BI168" i="74"/>
  <c r="AD171" i="74"/>
  <c r="AC128" i="74"/>
  <c r="AL118" i="74"/>
  <c r="BE148" i="74"/>
  <c r="AH133" i="74"/>
  <c r="BB130" i="74"/>
  <c r="AC132" i="74"/>
  <c r="AW129" i="74"/>
  <c r="AF131" i="74"/>
  <c r="AR128" i="74"/>
  <c r="AF142" i="74"/>
  <c r="AI140" i="74"/>
  <c r="BB138" i="74"/>
  <c r="BE136" i="74"/>
  <c r="AQ135" i="74"/>
  <c r="BH150" i="74"/>
  <c r="AD149" i="74"/>
  <c r="BE147" i="74"/>
  <c r="AC62" i="74"/>
  <c r="AT77" i="74"/>
  <c r="BE59" i="74"/>
  <c r="AO75" i="74"/>
  <c r="AJ57" i="74"/>
  <c r="BA72" i="74"/>
  <c r="AM75" i="74"/>
  <c r="BD70" i="74"/>
  <c r="AT60" i="74"/>
  <c r="AU64" i="74"/>
  <c r="AE80" i="74"/>
  <c r="AU57" i="74"/>
  <c r="AE73" i="74"/>
  <c r="BB76" i="74"/>
  <c r="AF65" i="74"/>
  <c r="AW80" i="74"/>
  <c r="AH366" i="74"/>
  <c r="AU364" i="74"/>
  <c r="AU352" i="74"/>
  <c r="AE349" i="74"/>
  <c r="AP360" i="74"/>
  <c r="AV361" i="74"/>
  <c r="AW361" i="74"/>
  <c r="BD352" i="74"/>
  <c r="AL366" i="74"/>
  <c r="AR360" i="74"/>
  <c r="AN357" i="74"/>
  <c r="AY355" i="74"/>
  <c r="BC353" i="74"/>
  <c r="BF374" i="74"/>
  <c r="BE364" i="74"/>
  <c r="AM374" i="74"/>
  <c r="AW373" i="74"/>
  <c r="AC378" i="74"/>
  <c r="AT344" i="74"/>
  <c r="AG317" i="74"/>
  <c r="AM323" i="74"/>
  <c r="BA337" i="74"/>
  <c r="AY321" i="74"/>
  <c r="AI331" i="74"/>
  <c r="AD320" i="74"/>
  <c r="AC328" i="74"/>
  <c r="BH318" i="74"/>
  <c r="AV326" i="74"/>
  <c r="BA318" i="74"/>
  <c r="AO326" i="74"/>
  <c r="AF317" i="74"/>
  <c r="BH324" i="74"/>
  <c r="BB345" i="74"/>
  <c r="AK336" i="74"/>
  <c r="BF333" i="74"/>
  <c r="AN336" i="74"/>
  <c r="AH335" i="74"/>
  <c r="BA333" i="74"/>
  <c r="AM332" i="74"/>
  <c r="AK344" i="74"/>
  <c r="BD345" i="74"/>
  <c r="AK294" i="74"/>
  <c r="BF284" i="74"/>
  <c r="AC292" i="74"/>
  <c r="BD309" i="74"/>
  <c r="BE285" i="74"/>
  <c r="AI295" i="74"/>
  <c r="BG289" i="74"/>
  <c r="AT284" i="74"/>
  <c r="AM302" i="74"/>
  <c r="AV294" i="74"/>
  <c r="AT289" i="74"/>
  <c r="AO284" i="74"/>
  <c r="AC302" i="74"/>
  <c r="AM309" i="74"/>
  <c r="AQ300" i="74"/>
  <c r="BH315" i="74"/>
  <c r="AE313" i="74"/>
  <c r="AJ281" i="74"/>
  <c r="BI275" i="74"/>
  <c r="AP256" i="74"/>
  <c r="AV250" i="74"/>
  <c r="AS264" i="74"/>
  <c r="AQ275" i="74"/>
  <c r="AF217" i="74"/>
  <c r="BA230" i="74"/>
  <c r="AL218" i="74"/>
  <c r="AZ237" i="74"/>
  <c r="BI230" i="74"/>
  <c r="AY246" i="74"/>
  <c r="AP231" i="74"/>
  <c r="BF223" i="74"/>
  <c r="AE227" i="74"/>
  <c r="AV242" i="74"/>
  <c r="BE227" i="74"/>
  <c r="AO243" i="74"/>
  <c r="BI158" i="74"/>
  <c r="BC170" i="74"/>
  <c r="AI151" i="74"/>
  <c r="BD156" i="74"/>
  <c r="BE180" i="74"/>
  <c r="AC151" i="74"/>
  <c r="AX131" i="74"/>
  <c r="AP120" i="74"/>
  <c r="AS119" i="74"/>
  <c r="AL143" i="74"/>
  <c r="AZ132" i="74"/>
  <c r="AL134" i="74"/>
  <c r="AU131" i="74"/>
  <c r="AD133" i="74"/>
  <c r="AP130" i="74"/>
  <c r="AD144" i="74"/>
  <c r="AG142" i="74"/>
  <c r="AZ140" i="74"/>
  <c r="BC138" i="74"/>
  <c r="AO137" i="74"/>
  <c r="AR135" i="74"/>
  <c r="BI150" i="74"/>
  <c r="BC149" i="74"/>
  <c r="AS128" i="74"/>
  <c r="BH63" i="74"/>
  <c r="AR79" i="74"/>
  <c r="BC61" i="74"/>
  <c r="AM77" i="74"/>
  <c r="AH59" i="74"/>
  <c r="AY74" i="74"/>
  <c r="BE55" i="74"/>
  <c r="BB72" i="74"/>
  <c r="AN74" i="74"/>
  <c r="AS66" i="74"/>
  <c r="AC82" i="74"/>
  <c r="AS59" i="74"/>
  <c r="AC75" i="74"/>
  <c r="AO55" i="74"/>
  <c r="AD67" i="74"/>
  <c r="AU82" i="74"/>
  <c r="AD349" i="74"/>
  <c r="AJ351" i="74"/>
  <c r="AU354" i="74"/>
  <c r="AN362" i="74"/>
  <c r="AO377" i="74"/>
  <c r="AZ350" i="74"/>
  <c r="AT353" i="74"/>
  <c r="AO361" i="74"/>
  <c r="AU374" i="74"/>
  <c r="AG353" i="74"/>
  <c r="AX359" i="74"/>
  <c r="AC371" i="74"/>
  <c r="AJ350" i="74"/>
  <c r="AH353" i="74"/>
  <c r="AY359" i="74"/>
  <c r="AF371" i="74"/>
  <c r="AT350" i="74"/>
  <c r="AY353" i="74"/>
  <c r="BE360" i="74"/>
  <c r="AQ373" i="74"/>
  <c r="AV350" i="74"/>
  <c r="AL353" i="74"/>
  <c r="BG359" i="74"/>
  <c r="AV371" i="74"/>
  <c r="AV355" i="74"/>
  <c r="AT357" i="74"/>
  <c r="AR359" i="74"/>
  <c r="AP361" i="74"/>
  <c r="AW363" i="74"/>
  <c r="BB366" i="74"/>
  <c r="AX370" i="74"/>
  <c r="AV374" i="74"/>
  <c r="AS381" i="74"/>
  <c r="BB352" i="74"/>
  <c r="BF354" i="74"/>
  <c r="BD356" i="74"/>
  <c r="BB358" i="74"/>
  <c r="AZ360" i="74"/>
  <c r="BA362" i="74"/>
  <c r="AQ365" i="74"/>
  <c r="AL369" i="74"/>
  <c r="AH373" i="74"/>
  <c r="AZ378" i="74"/>
  <c r="BA353" i="74"/>
  <c r="AX355" i="74"/>
  <c r="AV357" i="74"/>
  <c r="AT359" i="74"/>
  <c r="AR361" i="74"/>
  <c r="AZ363" i="74"/>
  <c r="BF366" i="74"/>
  <c r="BB370" i="74"/>
  <c r="BA374" i="74"/>
  <c r="BA381" i="74"/>
  <c r="BG355" i="74"/>
  <c r="BE357" i="74"/>
  <c r="BC359" i="74"/>
  <c r="BA361" i="74"/>
  <c r="AE364" i="74"/>
  <c r="AR367" i="74"/>
  <c r="AN371" i="74"/>
  <c r="AT375" i="74"/>
  <c r="AG352" i="74"/>
  <c r="AC354" i="74"/>
  <c r="BH355" i="74"/>
  <c r="BF357" i="74"/>
  <c r="BD359" i="74"/>
  <c r="BB361" i="74"/>
  <c r="AF364" i="74"/>
  <c r="AS367" i="74"/>
  <c r="AO371" i="74"/>
  <c r="AU375" i="74"/>
  <c r="AG349" i="74"/>
  <c r="AC351" i="74"/>
  <c r="BF352" i="74"/>
  <c r="BB354" i="74"/>
  <c r="AZ356" i="74"/>
  <c r="AX358" i="74"/>
  <c r="AV360" i="74"/>
  <c r="AV362" i="74"/>
  <c r="AL365" i="74"/>
  <c r="AD369" i="74"/>
  <c r="BG372" i="74"/>
  <c r="AJ378" i="74"/>
  <c r="BC366" i="74"/>
  <c r="BA368" i="74"/>
  <c r="AY370" i="74"/>
  <c r="AW372" i="74"/>
  <c r="AW374" i="74"/>
  <c r="AX377" i="74"/>
  <c r="AT381" i="74"/>
  <c r="BG363" i="74"/>
  <c r="BE365" i="74"/>
  <c r="BC367" i="74"/>
  <c r="BA369" i="74"/>
  <c r="AY371" i="74"/>
  <c r="BE373" i="74"/>
  <c r="AH379" i="74"/>
  <c r="BH365" i="74"/>
  <c r="AM370" i="74"/>
  <c r="AF375" i="74"/>
  <c r="BB364" i="74"/>
  <c r="AT372" i="74"/>
  <c r="AS378" i="74"/>
  <c r="AJ380" i="74"/>
  <c r="AK380" i="74"/>
  <c r="AR352" i="74"/>
  <c r="AF361" i="74"/>
  <c r="AH360" i="74"/>
  <c r="AG360" i="74"/>
  <c r="AM349" i="74"/>
  <c r="AU351" i="74"/>
  <c r="AT355" i="74"/>
  <c r="AT363" i="74"/>
  <c r="AK381" i="74"/>
  <c r="BI350" i="74"/>
  <c r="AV354" i="74"/>
  <c r="AO362" i="74"/>
  <c r="AS377" i="74"/>
  <c r="AW353" i="74"/>
  <c r="AW360" i="74"/>
  <c r="BH372" i="74"/>
  <c r="AS350" i="74"/>
  <c r="AX353" i="74"/>
  <c r="AX360" i="74"/>
  <c r="AD373" i="74"/>
  <c r="BD350" i="74"/>
  <c r="AG354" i="74"/>
  <c r="BD361" i="74"/>
  <c r="AZ375" i="74"/>
  <c r="BE350" i="74"/>
  <c r="BB353" i="74"/>
  <c r="BF360" i="74"/>
  <c r="AT373" i="74"/>
  <c r="BD355" i="74"/>
  <c r="BB357" i="74"/>
  <c r="AZ359" i="74"/>
  <c r="AX361" i="74"/>
  <c r="BH363" i="74"/>
  <c r="AK367" i="74"/>
  <c r="AG371" i="74"/>
  <c r="AJ375" i="74"/>
  <c r="AG351" i="74"/>
  <c r="AJ353" i="74"/>
  <c r="AG355" i="74"/>
  <c r="AE357" i="74"/>
  <c r="AC359" i="74"/>
  <c r="BH360" i="74"/>
  <c r="AC363" i="74"/>
  <c r="BF365" i="74"/>
  <c r="BB369" i="74"/>
  <c r="AX373" i="74"/>
  <c r="AY379" i="74"/>
  <c r="BI353" i="74"/>
  <c r="BF355" i="74"/>
  <c r="BD357" i="74"/>
  <c r="BB359" i="74"/>
  <c r="AZ361" i="74"/>
  <c r="AC364" i="74"/>
  <c r="AO367" i="74"/>
  <c r="AK371" i="74"/>
  <c r="AO375" i="74"/>
  <c r="AJ354" i="74"/>
  <c r="AH356" i="74"/>
  <c r="AF358" i="74"/>
  <c r="AD360" i="74"/>
  <c r="BI361" i="74"/>
  <c r="AO364" i="74"/>
  <c r="BH367" i="74"/>
  <c r="BD371" i="74"/>
  <c r="AI376" i="74"/>
  <c r="AO352" i="74"/>
  <c r="AK354" i="74"/>
  <c r="AI356" i="74"/>
  <c r="AG358" i="74"/>
  <c r="AE360" i="74"/>
  <c r="AC362" i="74"/>
  <c r="AQ364" i="74"/>
  <c r="BI367" i="74"/>
  <c r="BE371" i="74"/>
  <c r="AK376" i="74"/>
  <c r="AO349" i="74"/>
  <c r="AK351" i="74"/>
  <c r="AF353" i="74"/>
  <c r="AC355" i="74"/>
  <c r="BH356" i="74"/>
  <c r="BF358" i="74"/>
  <c r="BD360" i="74"/>
  <c r="BE362" i="74"/>
  <c r="AX365" i="74"/>
  <c r="AT369" i="74"/>
  <c r="AP373" i="74"/>
  <c r="AI379" i="74"/>
  <c r="AD367" i="74"/>
  <c r="BI368" i="74"/>
  <c r="BG370" i="74"/>
  <c r="BE372" i="74"/>
  <c r="BH374" i="74"/>
  <c r="AG378" i="74"/>
  <c r="AJ362" i="74"/>
  <c r="AH364" i="74"/>
  <c r="AF366" i="74"/>
  <c r="AD368" i="74"/>
  <c r="BI369" i="74"/>
  <c r="BG371" i="74"/>
  <c r="AN374" i="74"/>
  <c r="AX379" i="74"/>
  <c r="AQ366" i="74"/>
  <c r="BC370" i="74"/>
  <c r="AJ366" i="74"/>
  <c r="BI373" i="74"/>
  <c r="AQ377" i="74"/>
  <c r="BH379" i="74"/>
  <c r="AY381" i="74"/>
  <c r="AZ381" i="74"/>
  <c r="AE351" i="74"/>
  <c r="AD355" i="74"/>
  <c r="BF362" i="74"/>
  <c r="AM379" i="74"/>
  <c r="AF351" i="74"/>
  <c r="AM354" i="74"/>
  <c r="BE361" i="74"/>
  <c r="AE356" i="74"/>
  <c r="AC358" i="74"/>
  <c r="BH359" i="74"/>
  <c r="BF361" i="74"/>
  <c r="AK364" i="74"/>
  <c r="BA367" i="74"/>
  <c r="AW371" i="74"/>
  <c r="AO351" i="74"/>
  <c r="AR353" i="74"/>
  <c r="AO355" i="74"/>
  <c r="AM357" i="74"/>
  <c r="AK359" i="74"/>
  <c r="AI361" i="74"/>
  <c r="AN363" i="74"/>
  <c r="AO366" i="74"/>
  <c r="AK370" i="74"/>
  <c r="AG374" i="74"/>
  <c r="AX380" i="74"/>
  <c r="AI354" i="74"/>
  <c r="AG356" i="74"/>
  <c r="AE358" i="74"/>
  <c r="AC360" i="74"/>
  <c r="BH361" i="74"/>
  <c r="AN364" i="74"/>
  <c r="BE367" i="74"/>
  <c r="BA371" i="74"/>
  <c r="AD376" i="74"/>
  <c r="AR354" i="74"/>
  <c r="AP356" i="74"/>
  <c r="AN358" i="74"/>
  <c r="AL360" i="74"/>
  <c r="AK362" i="74"/>
  <c r="BC364" i="74"/>
  <c r="AQ368" i="74"/>
  <c r="AM372" i="74"/>
  <c r="AC377" i="74"/>
  <c r="AW352" i="74"/>
  <c r="AS354" i="74"/>
  <c r="AQ356" i="74"/>
  <c r="AO358" i="74"/>
  <c r="AM360" i="74"/>
  <c r="AL362" i="74"/>
  <c r="BD364" i="74"/>
  <c r="AR368" i="74"/>
  <c r="AN372" i="74"/>
  <c r="AG377" i="74"/>
  <c r="AW349" i="74"/>
  <c r="AS351" i="74"/>
  <c r="AN353" i="74"/>
  <c r="AK355" i="74"/>
  <c r="AI357" i="74"/>
  <c r="AG359" i="74"/>
  <c r="AE361" i="74"/>
  <c r="AH363" i="74"/>
  <c r="AG366" i="74"/>
  <c r="AC370" i="74"/>
  <c r="BF373" i="74"/>
  <c r="AH380" i="74"/>
  <c r="AL367" i="74"/>
  <c r="AJ369" i="74"/>
  <c r="AH371" i="74"/>
  <c r="AF373" i="74"/>
  <c r="AL375" i="74"/>
  <c r="AW378" i="74"/>
  <c r="AR362" i="74"/>
  <c r="AP364" i="74"/>
  <c r="AN366" i="74"/>
  <c r="AL368" i="74"/>
  <c r="AJ370" i="74"/>
  <c r="AH372" i="74"/>
  <c r="BI374" i="74"/>
  <c r="AG380" i="74"/>
  <c r="BG366" i="74"/>
  <c r="AD371" i="74"/>
  <c r="AZ366" i="74"/>
  <c r="AS374" i="74"/>
  <c r="AQ380" i="74"/>
  <c r="AQ374" i="74"/>
  <c r="AG370" i="74"/>
  <c r="AP380" i="74"/>
  <c r="BE353" i="74"/>
  <c r="AP353" i="74"/>
  <c r="AO353" i="74"/>
  <c r="BF349" i="74"/>
  <c r="AI352" i="74"/>
  <c r="AR357" i="74"/>
  <c r="AX366" i="74"/>
  <c r="AN349" i="74"/>
  <c r="AV351" i="74"/>
  <c r="AT356" i="74"/>
  <c r="BH364" i="74"/>
  <c r="AM351" i="74"/>
  <c r="BC354" i="74"/>
  <c r="AW362" i="74"/>
  <c r="AN378" i="74"/>
  <c r="AD351" i="74"/>
  <c r="BD354" i="74"/>
  <c r="AX362" i="74"/>
  <c r="AR378" i="74"/>
  <c r="AP351" i="74"/>
  <c r="AC356" i="74"/>
  <c r="AI364" i="74"/>
  <c r="AJ349" i="74"/>
  <c r="AQ351" i="74"/>
  <c r="AE355" i="74"/>
  <c r="BG362" i="74"/>
  <c r="AQ379" i="74"/>
  <c r="AM356" i="74"/>
  <c r="AK358" i="74"/>
  <c r="AI360" i="74"/>
  <c r="AG362" i="74"/>
  <c r="AW364" i="74"/>
  <c r="AJ368" i="74"/>
  <c r="AF372" i="74"/>
  <c r="AX376" i="74"/>
  <c r="AW351" i="74"/>
  <c r="AZ353" i="74"/>
  <c r="AW355" i="74"/>
  <c r="AU357" i="74"/>
  <c r="AS359" i="74"/>
  <c r="AQ361" i="74"/>
  <c r="AX363" i="74"/>
  <c r="BE366" i="74"/>
  <c r="BA370" i="74"/>
  <c r="AZ374" i="74"/>
  <c r="AW381" i="74"/>
  <c r="AQ354" i="74"/>
  <c r="AO356" i="74"/>
  <c r="AM358" i="74"/>
  <c r="AK360" i="74"/>
  <c r="AI362" i="74"/>
  <c r="AZ364" i="74"/>
  <c r="AN368" i="74"/>
  <c r="AJ372" i="74"/>
  <c r="AZ354" i="74"/>
  <c r="AX356" i="74"/>
  <c r="AV358" i="74"/>
  <c r="AT360" i="74"/>
  <c r="AT362" i="74"/>
  <c r="AH365" i="74"/>
  <c r="BG368" i="74"/>
  <c r="BC372" i="74"/>
  <c r="BE352" i="74"/>
  <c r="BA354" i="74"/>
  <c r="AY356" i="74"/>
  <c r="AW358" i="74"/>
  <c r="AU360" i="74"/>
  <c r="AU362" i="74"/>
  <c r="AI365" i="74"/>
  <c r="BH368" i="74"/>
  <c r="BD372" i="74"/>
  <c r="AF378" i="74"/>
  <c r="BE349" i="74"/>
  <c r="BA351" i="74"/>
  <c r="AV353" i="74"/>
  <c r="AS355" i="74"/>
  <c r="AQ357" i="74"/>
  <c r="AO359" i="74"/>
  <c r="AM361" i="74"/>
  <c r="AS363" i="74"/>
  <c r="AW366" i="74"/>
  <c r="AS370" i="74"/>
  <c r="AO374" i="74"/>
  <c r="AG381" i="74"/>
  <c r="AT367" i="74"/>
  <c r="AR369" i="74"/>
  <c r="AP371" i="74"/>
  <c r="AN373" i="74"/>
  <c r="AV375" i="74"/>
  <c r="AF379" i="74"/>
  <c r="AZ362" i="74"/>
  <c r="AX364" i="74"/>
  <c r="AV366" i="74"/>
  <c r="AT368" i="74"/>
  <c r="AR370" i="74"/>
  <c r="AP372" i="74"/>
  <c r="AW375" i="74"/>
  <c r="AF381" i="74"/>
  <c r="AH367" i="74"/>
  <c r="AK372" i="74"/>
  <c r="AO378" i="74"/>
  <c r="AH368" i="74"/>
  <c r="AT376" i="74"/>
  <c r="AO379" i="74"/>
  <c r="BA350" i="74"/>
  <c r="AX351" i="74"/>
  <c r="BB355" i="74"/>
  <c r="BE363" i="74"/>
  <c r="AH349" i="74"/>
  <c r="AN351" i="74"/>
  <c r="BC355" i="74"/>
  <c r="BF363" i="74"/>
  <c r="AI349" i="74"/>
  <c r="AZ351" i="74"/>
  <c r="BI356" i="74"/>
  <c r="AY365" i="74"/>
  <c r="AS349" i="74"/>
  <c r="BB351" i="74"/>
  <c r="AD356" i="74"/>
  <c r="AJ364" i="74"/>
  <c r="AW354" i="74"/>
  <c r="AU356" i="74"/>
  <c r="AS358" i="74"/>
  <c r="AQ360" i="74"/>
  <c r="AP362" i="74"/>
  <c r="AD365" i="74"/>
  <c r="AZ368" i="74"/>
  <c r="AV372" i="74"/>
  <c r="AW377" i="74"/>
  <c r="BE351" i="74"/>
  <c r="BH353" i="74"/>
  <c r="BE355" i="74"/>
  <c r="BC357" i="74"/>
  <c r="BA359" i="74"/>
  <c r="AY361" i="74"/>
  <c r="BI363" i="74"/>
  <c r="AN367" i="74"/>
  <c r="AJ371" i="74"/>
  <c r="AN375" i="74"/>
  <c r="BC352" i="74"/>
  <c r="AY354" i="74"/>
  <c r="AW356" i="74"/>
  <c r="AU358" i="74"/>
  <c r="AS360" i="74"/>
  <c r="AS362" i="74"/>
  <c r="AF365" i="74"/>
  <c r="BD368" i="74"/>
  <c r="AZ372" i="74"/>
  <c r="BH354" i="74"/>
  <c r="BF356" i="74"/>
  <c r="BD358" i="74"/>
  <c r="BB360" i="74"/>
  <c r="BC362" i="74"/>
  <c r="AU365" i="74"/>
  <c r="AP369" i="74"/>
  <c r="AL373" i="74"/>
  <c r="BH378" i="74"/>
  <c r="AE353" i="74"/>
  <c r="BI354" i="74"/>
  <c r="BG356" i="74"/>
  <c r="BE358" i="74"/>
  <c r="BC360" i="74"/>
  <c r="BD362" i="74"/>
  <c r="AV365" i="74"/>
  <c r="AQ369" i="74"/>
  <c r="AM373" i="74"/>
  <c r="AE379" i="74"/>
  <c r="AE350" i="74"/>
  <c r="BI351" i="74"/>
  <c r="BD353" i="74"/>
  <c r="BA355" i="74"/>
  <c r="AY357" i="74"/>
  <c r="AW359" i="74"/>
  <c r="AU361" i="74"/>
  <c r="BD363" i="74"/>
  <c r="AF367" i="74"/>
  <c r="BI370" i="74"/>
  <c r="AD375" i="74"/>
  <c r="BD365" i="74"/>
  <c r="BB367" i="74"/>
  <c r="AZ369" i="74"/>
  <c r="AX371" i="74"/>
  <c r="AV373" i="74"/>
  <c r="AV379" i="74"/>
  <c r="BH362" i="74"/>
  <c r="BF364" i="74"/>
  <c r="BD366" i="74"/>
  <c r="BB368" i="74"/>
  <c r="AZ370" i="74"/>
  <c r="AX372" i="74"/>
  <c r="BH375" i="74"/>
  <c r="AS364" i="74"/>
  <c r="AP367" i="74"/>
  <c r="BA372" i="74"/>
  <c r="BC380" i="74"/>
  <c r="AX368" i="74"/>
  <c r="AR377" i="74"/>
  <c r="AN376" i="74"/>
  <c r="AO376" i="74"/>
  <c r="AJ358" i="74"/>
  <c r="AH351" i="74"/>
  <c r="AK357" i="74"/>
  <c r="AU376" i="74"/>
  <c r="AO354" i="74"/>
  <c r="AW350" i="74"/>
  <c r="AC374" i="74"/>
  <c r="BF353" i="74"/>
  <c r="AO350" i="74"/>
  <c r="AI368" i="74"/>
  <c r="AS352" i="74"/>
  <c r="BD349" i="74"/>
  <c r="AF362" i="74"/>
  <c r="AF349" i="74"/>
  <c r="AK366" i="74"/>
  <c r="AG361" i="74"/>
  <c r="AF352" i="74"/>
  <c r="AR351" i="74"/>
  <c r="AY349" i="74"/>
  <c r="AE362" i="74"/>
  <c r="AL355" i="74"/>
  <c r="BC351" i="74"/>
  <c r="AR381" i="74"/>
  <c r="AT379" i="74"/>
  <c r="AV377" i="74"/>
  <c r="AX375" i="74"/>
  <c r="AQ381" i="74"/>
  <c r="AS379" i="74"/>
  <c r="AU377" i="74"/>
  <c r="AX381" i="74"/>
  <c r="AZ379" i="74"/>
  <c r="BB377" i="74"/>
  <c r="AE381" i="74"/>
  <c r="AG379" i="74"/>
  <c r="AI377" i="74"/>
  <c r="AK375" i="74"/>
  <c r="AH376" i="74"/>
  <c r="BA373" i="74"/>
  <c r="BC371" i="74"/>
  <c r="BE369" i="74"/>
  <c r="BG367" i="74"/>
  <c r="BI365" i="74"/>
  <c r="AD364" i="74"/>
  <c r="AM380" i="74"/>
  <c r="AS376" i="74"/>
  <c r="BH373" i="74"/>
  <c r="AC372" i="74"/>
  <c r="AE370" i="74"/>
  <c r="AG368" i="74"/>
  <c r="AI366" i="74"/>
  <c r="AV381" i="74"/>
  <c r="AZ377" i="74"/>
  <c r="AX374" i="74"/>
  <c r="AC349" i="74"/>
  <c r="AF368" i="74"/>
  <c r="AH359" i="74"/>
  <c r="BH352" i="74"/>
  <c r="AJ381" i="74"/>
  <c r="AL379" i="74"/>
  <c r="AN377" i="74"/>
  <c r="AP375" i="74"/>
  <c r="AI381" i="74"/>
  <c r="AK379" i="74"/>
  <c r="AM377" i="74"/>
  <c r="AP381" i="74"/>
  <c r="AR379" i="74"/>
  <c r="AT377" i="74"/>
  <c r="BD380" i="74"/>
  <c r="BH376" i="74"/>
  <c r="AC375" i="74"/>
  <c r="AP379" i="74"/>
  <c r="AS373" i="74"/>
  <c r="AU371" i="74"/>
  <c r="AW369" i="74"/>
  <c r="AY367" i="74"/>
  <c r="BA365" i="74"/>
  <c r="BC363" i="74"/>
  <c r="AE376" i="74"/>
  <c r="AZ373" i="74"/>
  <c r="BB371" i="74"/>
  <c r="BD369" i="74"/>
  <c r="BF367" i="74"/>
  <c r="BC349" i="74"/>
  <c r="AQ376" i="74"/>
  <c r="AJ363" i="74"/>
  <c r="AM355" i="74"/>
  <c r="BI380" i="74"/>
  <c r="AD379" i="74"/>
  <c r="AF377" i="74"/>
  <c r="AH375" i="74"/>
  <c r="BH380" i="74"/>
  <c r="AC379" i="74"/>
  <c r="AE377" i="74"/>
  <c r="AH381" i="74"/>
  <c r="AJ379" i="74"/>
  <c r="AL377" i="74"/>
  <c r="AV380" i="74"/>
  <c r="AX378" i="74"/>
  <c r="AZ376" i="74"/>
  <c r="BB374" i="74"/>
  <c r="AR375" i="74"/>
  <c r="AK373" i="74"/>
  <c r="AM371" i="74"/>
  <c r="AO369" i="74"/>
  <c r="AQ367" i="74"/>
  <c r="AS365" i="74"/>
  <c r="AU363" i="74"/>
  <c r="AN379" i="74"/>
  <c r="BB375" i="74"/>
  <c r="AR373" i="74"/>
  <c r="AT371" i="74"/>
  <c r="AV369" i="74"/>
  <c r="AX367" i="74"/>
  <c r="AZ365" i="74"/>
  <c r="AW380" i="74"/>
  <c r="BA376" i="74"/>
  <c r="AF374" i="74"/>
  <c r="AR350" i="74"/>
  <c r="AK349" i="74"/>
  <c r="AD370" i="74"/>
  <c r="AI359" i="74"/>
  <c r="BA380" i="74"/>
  <c r="BG374" i="74"/>
  <c r="AZ380" i="74"/>
  <c r="BB378" i="74"/>
  <c r="BG380" i="74"/>
  <c r="AD377" i="74"/>
  <c r="AN380" i="74"/>
  <c r="AP378" i="74"/>
  <c r="AR376" i="74"/>
  <c r="AT374" i="74"/>
  <c r="AQ378" i="74"/>
  <c r="AG375" i="74"/>
  <c r="AC373" i="74"/>
  <c r="AE371" i="74"/>
  <c r="AG369" i="74"/>
  <c r="AI367" i="74"/>
  <c r="AK365" i="74"/>
  <c r="AM363" i="74"/>
  <c r="AQ375" i="74"/>
  <c r="AJ373" i="74"/>
  <c r="AL371" i="74"/>
  <c r="AN369" i="74"/>
  <c r="AI351" i="74"/>
  <c r="BH349" i="74"/>
  <c r="AL380" i="74"/>
  <c r="AK363" i="74"/>
  <c r="AS380" i="74"/>
  <c r="AU378" i="74"/>
  <c r="AW376" i="74"/>
  <c r="AY374" i="74"/>
  <c r="AR380" i="74"/>
  <c r="AT378" i="74"/>
  <c r="AV376" i="74"/>
  <c r="AY380" i="74"/>
  <c r="BA378" i="74"/>
  <c r="AF380" i="74"/>
  <c r="AH378" i="74"/>
  <c r="AJ376" i="74"/>
  <c r="BH377" i="74"/>
  <c r="BD374" i="74"/>
  <c r="BB372" i="74"/>
  <c r="BD370" i="74"/>
  <c r="BF368" i="74"/>
  <c r="BH366" i="74"/>
  <c r="AC365" i="74"/>
  <c r="AN354" i="74"/>
  <c r="AT351" i="74"/>
  <c r="AD350" i="74"/>
  <c r="BH381" i="74"/>
  <c r="AC380" i="74"/>
  <c r="AE378" i="74"/>
  <c r="AG376" i="74"/>
  <c r="AD378" i="74"/>
  <c r="AF376" i="74"/>
  <c r="AI380" i="74"/>
  <c r="AK378" i="74"/>
  <c r="AU381" i="74"/>
  <c r="AW379" i="74"/>
  <c r="AY377" i="74"/>
  <c r="BA375" i="74"/>
  <c r="BE380" i="74"/>
  <c r="AJ374" i="74"/>
  <c r="AL372" i="74"/>
  <c r="AN370" i="74"/>
  <c r="AP368" i="74"/>
  <c r="AR366" i="74"/>
  <c r="AT364" i="74"/>
  <c r="AL381" i="74"/>
  <c r="AP377" i="74"/>
  <c r="AR374" i="74"/>
  <c r="AS372" i="74"/>
  <c r="AU370" i="74"/>
  <c r="AW368" i="74"/>
  <c r="AY366" i="74"/>
  <c r="BA364" i="74"/>
  <c r="AY378" i="74"/>
  <c r="AM375" i="74"/>
  <c r="AG373" i="74"/>
  <c r="AN350" i="74"/>
  <c r="AI350" i="74"/>
  <c r="BF350" i="74"/>
  <c r="AP350" i="74"/>
  <c r="BI352" i="74"/>
  <c r="AP359" i="74"/>
  <c r="AT370" i="74"/>
  <c r="BG349" i="74"/>
  <c r="AJ352" i="74"/>
  <c r="AR358" i="74"/>
  <c r="AY368" i="74"/>
  <c r="BH351" i="74"/>
  <c r="BA356" i="74"/>
  <c r="AM365" i="74"/>
  <c r="AQ349" i="74"/>
  <c r="AY351" i="74"/>
  <c r="BB356" i="74"/>
  <c r="AN365" i="74"/>
  <c r="AR349" i="74"/>
  <c r="AN352" i="74"/>
  <c r="BH357" i="74"/>
  <c r="AW367" i="74"/>
  <c r="BB349" i="74"/>
  <c r="AC352" i="74"/>
  <c r="AC357" i="74"/>
  <c r="BB365" i="74"/>
  <c r="BE354" i="74"/>
  <c r="BC356" i="74"/>
  <c r="BA358" i="74"/>
  <c r="AY360" i="74"/>
  <c r="AY362" i="74"/>
  <c r="AP365" i="74"/>
  <c r="AI369" i="74"/>
  <c r="AE373" i="74"/>
  <c r="AV378" i="74"/>
  <c r="AD352" i="74"/>
  <c r="AH354" i="74"/>
  <c r="AF356" i="74"/>
  <c r="AD358" i="74"/>
  <c r="BI359" i="74"/>
  <c r="BG361" i="74"/>
  <c r="AM364" i="74"/>
  <c r="BD367" i="74"/>
  <c r="AZ371" i="74"/>
  <c r="AC376" i="74"/>
  <c r="AC353" i="74"/>
  <c r="BG354" i="74"/>
  <c r="BE356" i="74"/>
  <c r="BC358" i="74"/>
  <c r="BA360" i="74"/>
  <c r="BB362" i="74"/>
  <c r="AT365" i="74"/>
  <c r="AM369" i="74"/>
  <c r="AI373" i="74"/>
  <c r="AI355" i="74"/>
  <c r="AG357" i="74"/>
  <c r="AE359" i="74"/>
  <c r="AC361" i="74"/>
  <c r="AF363" i="74"/>
  <c r="AC366" i="74"/>
  <c r="BF369" i="74"/>
  <c r="BB373" i="74"/>
  <c r="AM353" i="74"/>
  <c r="AJ355" i="74"/>
  <c r="AH357" i="74"/>
  <c r="AF359" i="74"/>
  <c r="AD361" i="74"/>
  <c r="AG363" i="74"/>
  <c r="AD366" i="74"/>
  <c r="BG369" i="74"/>
  <c r="BC373" i="74"/>
  <c r="AD380" i="74"/>
  <c r="AM350" i="74"/>
  <c r="AH352" i="74"/>
  <c r="AD354" i="74"/>
  <c r="BI355" i="74"/>
  <c r="BG357" i="74"/>
  <c r="BE359" i="74"/>
  <c r="BC361" i="74"/>
  <c r="AG364" i="74"/>
  <c r="AV367" i="74"/>
  <c r="AR371" i="74"/>
  <c r="AY375" i="74"/>
  <c r="AE366" i="74"/>
  <c r="AC368" i="74"/>
  <c r="BH369" i="74"/>
  <c r="BF371" i="74"/>
  <c r="BD373" i="74"/>
  <c r="AL376" i="74"/>
  <c r="AE380" i="74"/>
  <c r="AI363" i="74"/>
  <c r="AG365" i="74"/>
  <c r="AE367" i="74"/>
  <c r="AC369" i="74"/>
  <c r="BH370" i="74"/>
  <c r="BF372" i="74"/>
  <c r="AM376" i="74"/>
  <c r="BI364" i="74"/>
  <c r="AO368" i="74"/>
  <c r="BI372" i="74"/>
  <c r="BB381" i="74"/>
  <c r="AF370" i="74"/>
  <c r="AO380" i="74"/>
  <c r="AM381" i="74"/>
  <c r="BG352" i="74"/>
  <c r="AT349" i="74"/>
  <c r="AF350" i="74"/>
  <c r="AY350" i="74"/>
  <c r="AQ353" i="74"/>
  <c r="AO360" i="74"/>
  <c r="AR372" i="74"/>
  <c r="AH350" i="74"/>
  <c r="AV352" i="74"/>
  <c r="AQ359" i="74"/>
  <c r="AW370" i="74"/>
  <c r="AK352" i="74"/>
  <c r="AZ357" i="74"/>
  <c r="AG367" i="74"/>
  <c r="AZ349" i="74"/>
  <c r="AM352" i="74"/>
  <c r="BA357" i="74"/>
  <c r="AJ367" i="74"/>
  <c r="BA349" i="74"/>
  <c r="BA352" i="74"/>
  <c r="BG358" i="74"/>
  <c r="AU369" i="74"/>
  <c r="AC350" i="74"/>
  <c r="AQ352" i="74"/>
  <c r="BI357" i="74"/>
  <c r="AZ367" i="74"/>
  <c r="AF355" i="74"/>
  <c r="AD357" i="74"/>
  <c r="BI358" i="74"/>
  <c r="BG360" i="74"/>
  <c r="BI362" i="74"/>
  <c r="BC365" i="74"/>
  <c r="AY369" i="74"/>
  <c r="AU373" i="74"/>
  <c r="AU379" i="74"/>
  <c r="AL352" i="74"/>
  <c r="AP354" i="74"/>
  <c r="AN356" i="74"/>
  <c r="AL358" i="74"/>
  <c r="AJ360" i="74"/>
  <c r="AH362" i="74"/>
  <c r="AY364" i="74"/>
  <c r="AM368" i="74"/>
  <c r="AI372" i="74"/>
  <c r="BB376" i="74"/>
  <c r="AK353" i="74"/>
  <c r="AH355" i="74"/>
  <c r="AF357" i="74"/>
  <c r="AD359" i="74"/>
  <c r="BI360" i="74"/>
  <c r="AD363" i="74"/>
  <c r="BG365" i="74"/>
  <c r="BC369" i="74"/>
  <c r="AY373" i="74"/>
  <c r="AQ355" i="74"/>
  <c r="AO357" i="74"/>
  <c r="AM359" i="74"/>
  <c r="AK361" i="74"/>
  <c r="AP363" i="74"/>
  <c r="AS366" i="74"/>
  <c r="AO370" i="74"/>
  <c r="AK374" i="74"/>
  <c r="BF380" i="74"/>
  <c r="AU353" i="74"/>
  <c r="AR355" i="74"/>
  <c r="AP357" i="74"/>
  <c r="AN359" i="74"/>
  <c r="AL361" i="74"/>
  <c r="AR363" i="74"/>
  <c r="AT366" i="74"/>
  <c r="AP370" i="74"/>
  <c r="AL374" i="74"/>
  <c r="AC381" i="74"/>
  <c r="AU350" i="74"/>
  <c r="AP352" i="74"/>
  <c r="AL354" i="74"/>
  <c r="AJ356" i="74"/>
  <c r="AH358" i="74"/>
  <c r="AF360" i="74"/>
  <c r="AD362" i="74"/>
  <c r="AR364" i="74"/>
  <c r="AE368" i="74"/>
  <c r="BH371" i="74"/>
  <c r="AP376" i="74"/>
  <c r="AM366" i="74"/>
  <c r="AK368" i="74"/>
  <c r="AI370" i="74"/>
  <c r="AG372" i="74"/>
  <c r="AE374" i="74"/>
  <c r="AY376" i="74"/>
  <c r="AU380" i="74"/>
  <c r="AQ363" i="74"/>
  <c r="AO365" i="74"/>
  <c r="AM367" i="74"/>
  <c r="AK369" i="74"/>
  <c r="AI371" i="74"/>
  <c r="AO373" i="74"/>
  <c r="AJ377" i="74"/>
  <c r="AJ365" i="74"/>
  <c r="BE368" i="74"/>
  <c r="AI374" i="74"/>
  <c r="AE363" i="74"/>
  <c r="AV370" i="74"/>
  <c r="AN381" i="74"/>
  <c r="AL378" i="74"/>
  <c r="AM378" i="74"/>
  <c r="AX350" i="74"/>
  <c r="BG344" i="74"/>
  <c r="BC324" i="74"/>
  <c r="AS316" i="74"/>
  <c r="AZ325" i="74"/>
  <c r="AI317" i="74"/>
  <c r="AS326" i="74"/>
  <c r="AE318" i="74"/>
  <c r="AP317" i="74"/>
  <c r="AK319" i="74"/>
  <c r="AG321" i="74"/>
  <c r="AE323" i="74"/>
  <c r="AC325" i="74"/>
  <c r="BH326" i="74"/>
  <c r="AK329" i="74"/>
  <c r="BB336" i="74"/>
  <c r="AK346" i="74"/>
  <c r="AZ317" i="74"/>
  <c r="AU319" i="74"/>
  <c r="AQ321" i="74"/>
  <c r="AO323" i="74"/>
  <c r="AM325" i="74"/>
  <c r="AK327" i="74"/>
  <c r="AJ330" i="74"/>
  <c r="BI337" i="74"/>
  <c r="AE316" i="74"/>
  <c r="BI317" i="74"/>
  <c r="BD319" i="74"/>
  <c r="BH321" i="74"/>
  <c r="BF323" i="74"/>
  <c r="BD325" i="74"/>
  <c r="BB327" i="74"/>
  <c r="AN332" i="74"/>
  <c r="AF340" i="74"/>
  <c r="AV316" i="74"/>
  <c r="AZ318" i="74"/>
  <c r="AU320" i="74"/>
  <c r="AR322" i="74"/>
  <c r="AP324" i="74"/>
  <c r="AN326" i="74"/>
  <c r="AL328" i="74"/>
  <c r="AN334" i="74"/>
  <c r="AL342" i="74"/>
  <c r="AE317" i="74"/>
  <c r="BI318" i="74"/>
  <c r="BD320" i="74"/>
  <c r="BA322" i="74"/>
  <c r="AY324" i="74"/>
  <c r="AW326" i="74"/>
  <c r="AU328" i="74"/>
  <c r="AS335" i="74"/>
  <c r="AF344" i="74"/>
  <c r="AN317" i="74"/>
  <c r="AQ319" i="74"/>
  <c r="AM321" i="74"/>
  <c r="AK323" i="74"/>
  <c r="AI325" i="74"/>
  <c r="AG327" i="74"/>
  <c r="BA329" i="74"/>
  <c r="AS337" i="74"/>
  <c r="AI348" i="74"/>
  <c r="AY330" i="74"/>
  <c r="AW332" i="74"/>
  <c r="AU334" i="74"/>
  <c r="AS336" i="74"/>
  <c r="AQ338" i="74"/>
  <c r="AO340" i="74"/>
  <c r="AW342" i="74"/>
  <c r="BA345" i="74"/>
  <c r="AK330" i="74"/>
  <c r="AI332" i="74"/>
  <c r="AG334" i="74"/>
  <c r="AE336" i="74"/>
  <c r="AC338" i="74"/>
  <c r="BH339" i="74"/>
  <c r="AC342" i="74"/>
  <c r="AD345" i="74"/>
  <c r="BD328" i="74"/>
  <c r="BB330" i="74"/>
  <c r="AZ332" i="74"/>
  <c r="AX334" i="74"/>
  <c r="AV336" i="74"/>
  <c r="AT338" i="74"/>
  <c r="AR340" i="74"/>
  <c r="BG345" i="74"/>
  <c r="AV329" i="74"/>
  <c r="AT331" i="74"/>
  <c r="AR333" i="74"/>
  <c r="AP335" i="74"/>
  <c r="AN337" i="74"/>
  <c r="AL339" i="74"/>
  <c r="AK341" i="74"/>
  <c r="BI343" i="74"/>
  <c r="BD347" i="74"/>
  <c r="AF330" i="74"/>
  <c r="AD332" i="74"/>
  <c r="BI333" i="74"/>
  <c r="BG335" i="74"/>
  <c r="BE337" i="74"/>
  <c r="AY328" i="74"/>
  <c r="AW330" i="74"/>
  <c r="AU332" i="74"/>
  <c r="AS334" i="74"/>
  <c r="AQ336" i="74"/>
  <c r="AO338" i="74"/>
  <c r="AM340" i="74"/>
  <c r="AT342" i="74"/>
  <c r="AX345" i="74"/>
  <c r="AU342" i="74"/>
  <c r="AS344" i="74"/>
  <c r="AQ346" i="74"/>
  <c r="AO348" i="74"/>
  <c r="AY347" i="74"/>
  <c r="AL346" i="74"/>
  <c r="AJ348" i="74"/>
  <c r="AI342" i="74"/>
  <c r="AG344" i="74"/>
  <c r="AE346" i="74"/>
  <c r="AC348" i="74"/>
  <c r="AI343" i="74"/>
  <c r="AG345" i="74"/>
  <c r="AE347" i="74"/>
  <c r="AX338" i="74"/>
  <c r="AT323" i="74"/>
  <c r="AZ284" i="74"/>
  <c r="BB283" i="74"/>
  <c r="AT283" i="74"/>
  <c r="AU310" i="74"/>
  <c r="AH299" i="74"/>
  <c r="AY294" i="74"/>
  <c r="BC290" i="74"/>
  <c r="BI286" i="74"/>
  <c r="AH284" i="74"/>
  <c r="AV309" i="74"/>
  <c r="AY298" i="74"/>
  <c r="AQ294" i="74"/>
  <c r="AU290" i="74"/>
  <c r="BA286" i="74"/>
  <c r="AV297" i="74"/>
  <c r="AZ293" i="74"/>
  <c r="BD289" i="74"/>
  <c r="AC286" i="74"/>
  <c r="AR283" i="74"/>
  <c r="AN297" i="74"/>
  <c r="AR293" i="74"/>
  <c r="AV289" i="74"/>
  <c r="AJ283" i="74"/>
  <c r="AE303" i="74"/>
  <c r="AW296" i="74"/>
  <c r="BA292" i="74"/>
  <c r="BE288" i="74"/>
  <c r="AU302" i="74"/>
  <c r="AO296" i="74"/>
  <c r="AS292" i="74"/>
  <c r="AW288" i="74"/>
  <c r="AN285" i="74"/>
  <c r="AQ314" i="74"/>
  <c r="AF301" i="74"/>
  <c r="AX295" i="74"/>
  <c r="BB291" i="74"/>
  <c r="BG287" i="74"/>
  <c r="AF285" i="74"/>
  <c r="AP284" i="74"/>
  <c r="AR313" i="74"/>
  <c r="AW300" i="74"/>
  <c r="AP295" i="74"/>
  <c r="AT291" i="74"/>
  <c r="AY287" i="74"/>
  <c r="AL325" i="74"/>
  <c r="BE317" i="74"/>
  <c r="BH327" i="74"/>
  <c r="AJ320" i="74"/>
  <c r="BI304" i="74"/>
  <c r="AL293" i="74"/>
  <c r="BF285" i="74"/>
  <c r="AG300" i="74"/>
  <c r="AL291" i="74"/>
  <c r="BH283" i="74"/>
  <c r="BG296" i="74"/>
  <c r="AH289" i="74"/>
  <c r="BI292" i="74"/>
  <c r="AV285" i="74"/>
  <c r="AM299" i="74"/>
  <c r="BE290" i="74"/>
  <c r="AZ313" i="74"/>
  <c r="AR295" i="74"/>
  <c r="BA287" i="74"/>
  <c r="BA283" i="74"/>
  <c r="AW285" i="74"/>
  <c r="AZ287" i="74"/>
  <c r="AW289" i="74"/>
  <c r="AU291" i="74"/>
  <c r="AS293" i="74"/>
  <c r="AQ295" i="74"/>
  <c r="AO297" i="74"/>
  <c r="AX300" i="74"/>
  <c r="BF305" i="74"/>
  <c r="AX313" i="74"/>
  <c r="AK284" i="74"/>
  <c r="AF286" i="74"/>
  <c r="AJ288" i="74"/>
  <c r="AH290" i="74"/>
  <c r="AF292" i="74"/>
  <c r="AD294" i="74"/>
  <c r="BI295" i="74"/>
  <c r="AC298" i="74"/>
  <c r="BB301" i="74"/>
  <c r="AE308" i="74"/>
  <c r="BD315" i="74"/>
  <c r="BB284" i="74"/>
  <c r="BE286" i="74"/>
  <c r="BA288" i="74"/>
  <c r="AY290" i="74"/>
  <c r="AW292" i="74"/>
  <c r="AU294" i="74"/>
  <c r="AS296" i="74"/>
  <c r="BG298" i="74"/>
  <c r="BC302" i="74"/>
  <c r="AE310" i="74"/>
  <c r="AO283" i="74"/>
  <c r="AK285" i="74"/>
  <c r="AF287" i="74"/>
  <c r="AC289" i="74"/>
  <c r="BH290" i="74"/>
  <c r="BF292" i="74"/>
  <c r="BD294" i="74"/>
  <c r="BB296" i="74"/>
  <c r="AQ299" i="74"/>
  <c r="AT303" i="74"/>
  <c r="AJ311" i="74"/>
  <c r="BF283" i="74"/>
  <c r="BB285" i="74"/>
  <c r="BE287" i="74"/>
  <c r="BB289" i="74"/>
  <c r="AZ291" i="74"/>
  <c r="AX293" i="74"/>
  <c r="AV295" i="74"/>
  <c r="AT297" i="74"/>
  <c r="AC301" i="74"/>
  <c r="AQ306" i="74"/>
  <c r="AI314" i="74"/>
  <c r="AW284" i="74"/>
  <c r="AZ286" i="74"/>
  <c r="AV288" i="74"/>
  <c r="AT290" i="74"/>
  <c r="AR292" i="74"/>
  <c r="AP294" i="74"/>
  <c r="AN296" i="74"/>
  <c r="AW298" i="74"/>
  <c r="AS302" i="74"/>
  <c r="AT309" i="74"/>
  <c r="BG297" i="74"/>
  <c r="BE299" i="74"/>
  <c r="BC301" i="74"/>
  <c r="AU309" i="74"/>
  <c r="AS311" i="74"/>
  <c r="AQ313" i="74"/>
  <c r="AO315" i="74"/>
  <c r="AC305" i="74"/>
  <c r="BH306" i="74"/>
  <c r="BF308" i="74"/>
  <c r="BD310" i="74"/>
  <c r="BB312" i="74"/>
  <c r="AZ314" i="74"/>
  <c r="BA298" i="74"/>
  <c r="AY300" i="74"/>
  <c r="AW302" i="74"/>
  <c r="AU304" i="74"/>
  <c r="AS306" i="74"/>
  <c r="AQ308" i="74"/>
  <c r="AO310" i="74"/>
  <c r="AM312" i="74"/>
  <c r="AK314" i="74"/>
  <c r="BC297" i="74"/>
  <c r="BA299" i="74"/>
  <c r="AY301" i="74"/>
  <c r="AU305" i="74"/>
  <c r="AS307" i="74"/>
  <c r="AQ309" i="74"/>
  <c r="AO311" i="74"/>
  <c r="AM313" i="74"/>
  <c r="AK315" i="74"/>
  <c r="AT299" i="74"/>
  <c r="AR301" i="74"/>
  <c r="AP303" i="74"/>
  <c r="AN305" i="74"/>
  <c r="AL307" i="74"/>
  <c r="AJ309" i="74"/>
  <c r="AH311" i="74"/>
  <c r="AF313" i="74"/>
  <c r="AD315" i="74"/>
  <c r="BG303" i="74"/>
  <c r="BE305" i="74"/>
  <c r="BC307" i="74"/>
  <c r="BA309" i="74"/>
  <c r="AY311" i="74"/>
  <c r="AW313" i="74"/>
  <c r="AU315" i="74"/>
  <c r="BF271" i="74"/>
  <c r="AG264" i="74"/>
  <c r="AO256" i="74"/>
  <c r="AK250" i="74"/>
  <c r="BB269" i="74"/>
  <c r="AC262" i="74"/>
  <c r="AL254" i="74"/>
  <c r="AP278" i="74"/>
  <c r="BB267" i="74"/>
  <c r="AC260" i="74"/>
  <c r="AW252" i="74"/>
  <c r="BB250" i="74"/>
  <c r="BF252" i="74"/>
  <c r="BA254" i="74"/>
  <c r="AX256" i="74"/>
  <c r="AV258" i="74"/>
  <c r="AT260" i="74"/>
  <c r="AR262" i="74"/>
  <c r="AP264" i="74"/>
  <c r="AN266" i="74"/>
  <c r="BB268" i="74"/>
  <c r="BB272" i="74"/>
  <c r="BD250" i="74"/>
  <c r="AR256" i="74"/>
  <c r="AM261" i="74"/>
  <c r="AP266" i="74"/>
  <c r="BI271" i="74"/>
  <c r="AO282" i="74"/>
  <c r="BD254" i="74"/>
  <c r="AO260" i="74"/>
  <c r="AJ265" i="74"/>
  <c r="AM270" i="74"/>
  <c r="AO279" i="74"/>
  <c r="AZ258" i="74"/>
  <c r="AP268" i="74"/>
  <c r="AD257" i="74"/>
  <c r="BH260" i="74"/>
  <c r="BG280" i="74"/>
  <c r="AO277" i="74"/>
  <c r="AK282" i="74"/>
  <c r="BF280" i="74"/>
  <c r="AU250" i="74"/>
  <c r="AY338" i="74"/>
  <c r="AW340" i="74"/>
  <c r="AC343" i="74"/>
  <c r="AJ346" i="74"/>
  <c r="AS330" i="74"/>
  <c r="AQ332" i="74"/>
  <c r="AO334" i="74"/>
  <c r="AM336" i="74"/>
  <c r="AK338" i="74"/>
  <c r="AI340" i="74"/>
  <c r="AN342" i="74"/>
  <c r="AQ345" i="74"/>
  <c r="AE329" i="74"/>
  <c r="AC331" i="74"/>
  <c r="BH332" i="74"/>
  <c r="BF334" i="74"/>
  <c r="BD336" i="74"/>
  <c r="BB338" i="74"/>
  <c r="AG343" i="74"/>
  <c r="AP346" i="74"/>
  <c r="BD329" i="74"/>
  <c r="BB331" i="74"/>
  <c r="AZ333" i="74"/>
  <c r="AX335" i="74"/>
  <c r="AV337" i="74"/>
  <c r="AT339" i="74"/>
  <c r="AT341" i="74"/>
  <c r="AN344" i="74"/>
  <c r="AQ348" i="74"/>
  <c r="AN330" i="74"/>
  <c r="AL332" i="74"/>
  <c r="AJ334" i="74"/>
  <c r="AH336" i="74"/>
  <c r="AF338" i="74"/>
  <c r="AD340" i="74"/>
  <c r="AG342" i="74"/>
  <c r="AI345" i="74"/>
  <c r="BG328" i="74"/>
  <c r="BE330" i="74"/>
  <c r="BC332" i="74"/>
  <c r="BA334" i="74"/>
  <c r="AY336" i="74"/>
  <c r="AW338" i="74"/>
  <c r="AU340" i="74"/>
  <c r="BF342" i="74"/>
  <c r="AG346" i="74"/>
  <c r="AY346" i="74"/>
  <c r="AW348" i="74"/>
  <c r="BG347" i="74"/>
  <c r="AT346" i="74"/>
  <c r="AR348" i="74"/>
  <c r="AQ342" i="74"/>
  <c r="AO344" i="74"/>
  <c r="AM346" i="74"/>
  <c r="AK348" i="74"/>
  <c r="AQ343" i="74"/>
  <c r="AO345" i="74"/>
  <c r="AM347" i="74"/>
  <c r="BB334" i="74"/>
  <c r="AU322" i="74"/>
  <c r="BF341" i="74"/>
  <c r="AM324" i="74"/>
  <c r="BI316" i="74"/>
  <c r="BI326" i="74"/>
  <c r="AL319" i="74"/>
  <c r="BA293" i="74"/>
  <c r="AY295" i="74"/>
  <c r="AW297" i="74"/>
  <c r="AG301" i="74"/>
  <c r="BE306" i="74"/>
  <c r="AW314" i="74"/>
  <c r="AS284" i="74"/>
  <c r="AN286" i="74"/>
  <c r="AR288" i="74"/>
  <c r="AP290" i="74"/>
  <c r="AN292" i="74"/>
  <c r="AL294" i="74"/>
  <c r="AJ296" i="74"/>
  <c r="AO298" i="74"/>
  <c r="AK302" i="74"/>
  <c r="AD309" i="74"/>
  <c r="AF283" i="74"/>
  <c r="AJ285" i="74"/>
  <c r="AE287" i="74"/>
  <c r="BI288" i="74"/>
  <c r="BG290" i="74"/>
  <c r="BE292" i="74"/>
  <c r="BC294" i="74"/>
  <c r="BA296" i="74"/>
  <c r="AP299" i="74"/>
  <c r="AR303" i="74"/>
  <c r="AD311" i="74"/>
  <c r="AW283" i="74"/>
  <c r="AS285" i="74"/>
  <c r="AN287" i="74"/>
  <c r="AK289" i="74"/>
  <c r="AI291" i="74"/>
  <c r="AG293" i="74"/>
  <c r="AE295" i="74"/>
  <c r="AC297" i="74"/>
  <c r="BG299" i="74"/>
  <c r="AQ304" i="74"/>
  <c r="AI312" i="74"/>
  <c r="AF284" i="74"/>
  <c r="AI286" i="74"/>
  <c r="AE288" i="74"/>
  <c r="AC290" i="74"/>
  <c r="BH291" i="74"/>
  <c r="BF293" i="74"/>
  <c r="BD295" i="74"/>
  <c r="BD297" i="74"/>
  <c r="AS301" i="74"/>
  <c r="AP307" i="74"/>
  <c r="AH315" i="74"/>
  <c r="BE284" i="74"/>
  <c r="BH286" i="74"/>
  <c r="BD288" i="74"/>
  <c r="BB290" i="74"/>
  <c r="AZ292" i="74"/>
  <c r="AX294" i="74"/>
  <c r="AV296" i="74"/>
  <c r="AF299" i="74"/>
  <c r="AD303" i="74"/>
  <c r="AS310" i="74"/>
  <c r="AH298" i="74"/>
  <c r="AF300" i="74"/>
  <c r="AD302" i="74"/>
  <c r="BI303" i="74"/>
  <c r="BG305" i="74"/>
  <c r="BE307" i="74"/>
  <c r="BC309" i="74"/>
  <c r="BA311" i="74"/>
  <c r="AY313" i="74"/>
  <c r="AW315" i="74"/>
  <c r="AK305" i="74"/>
  <c r="AI307" i="74"/>
  <c r="AG309" i="74"/>
  <c r="AE311" i="74"/>
  <c r="AC313" i="74"/>
  <c r="BH314" i="74"/>
  <c r="BI298" i="74"/>
  <c r="BG300" i="74"/>
  <c r="BE302" i="74"/>
  <c r="BC304" i="74"/>
  <c r="AW310" i="74"/>
  <c r="AU312" i="74"/>
  <c r="AS314" i="74"/>
  <c r="AD298" i="74"/>
  <c r="BI299" i="74"/>
  <c r="BG301" i="74"/>
  <c r="BE303" i="74"/>
  <c r="BC305" i="74"/>
  <c r="AY309" i="74"/>
  <c r="AW311" i="74"/>
  <c r="AU313" i="74"/>
  <c r="AS315" i="74"/>
  <c r="BB299" i="74"/>
  <c r="AZ301" i="74"/>
  <c r="AV305" i="74"/>
  <c r="AT307" i="74"/>
  <c r="AR309" i="74"/>
  <c r="AP311" i="74"/>
  <c r="AN313" i="74"/>
  <c r="AL315" i="74"/>
  <c r="AH304" i="74"/>
  <c r="AF306" i="74"/>
  <c r="AD308" i="74"/>
  <c r="BI309" i="74"/>
  <c r="BG311" i="74"/>
  <c r="BE313" i="74"/>
  <c r="BC315" i="74"/>
  <c r="AD259" i="74"/>
  <c r="BI251" i="74"/>
  <c r="AJ251" i="74"/>
  <c r="AE253" i="74"/>
  <c r="BI254" i="74"/>
  <c r="BF256" i="74"/>
  <c r="BD258" i="74"/>
  <c r="BB260" i="74"/>
  <c r="AZ262" i="74"/>
  <c r="AX264" i="74"/>
  <c r="AV266" i="74"/>
  <c r="AC269" i="74"/>
  <c r="AI274" i="74"/>
  <c r="AT251" i="74"/>
  <c r="AZ256" i="74"/>
  <c r="AL262" i="74"/>
  <c r="AG267" i="74"/>
  <c r="AK272" i="74"/>
  <c r="BE250" i="74"/>
  <c r="AT255" i="74"/>
  <c r="AW260" i="74"/>
  <c r="AI266" i="74"/>
  <c r="AD271" i="74"/>
  <c r="AC280" i="74"/>
  <c r="BG259" i="74"/>
  <c r="AN270" i="74"/>
  <c r="BI258" i="74"/>
  <c r="BD275" i="74"/>
  <c r="BF262" i="74"/>
  <c r="AQ273" i="74"/>
  <c r="AM279" i="74"/>
  <c r="AD282" i="74"/>
  <c r="BD282" i="74"/>
  <c r="BI335" i="74"/>
  <c r="BE322" i="74"/>
  <c r="AW339" i="74"/>
  <c r="BB323" i="74"/>
  <c r="AN343" i="74"/>
  <c r="AU324" i="74"/>
  <c r="AK316" i="74"/>
  <c r="BF317" i="74"/>
  <c r="BA319" i="74"/>
  <c r="AW321" i="74"/>
  <c r="AU323" i="74"/>
  <c r="AS325" i="74"/>
  <c r="AQ327" i="74"/>
  <c r="BH330" i="74"/>
  <c r="AZ338" i="74"/>
  <c r="AD316" i="74"/>
  <c r="AH318" i="74"/>
  <c r="AC320" i="74"/>
  <c r="BG321" i="74"/>
  <c r="BE323" i="74"/>
  <c r="BC325" i="74"/>
  <c r="BA327" i="74"/>
  <c r="AH332" i="74"/>
  <c r="BG339" i="74"/>
  <c r="AU316" i="74"/>
  <c r="AQ318" i="74"/>
  <c r="AL320" i="74"/>
  <c r="AQ322" i="74"/>
  <c r="AO324" i="74"/>
  <c r="AM326" i="74"/>
  <c r="AK328" i="74"/>
  <c r="AL334" i="74"/>
  <c r="AJ342" i="74"/>
  <c r="AD317" i="74"/>
  <c r="AG319" i="74"/>
  <c r="AC321" i="74"/>
  <c r="BH322" i="74"/>
  <c r="BF324" i="74"/>
  <c r="BD326" i="74"/>
  <c r="BH328" i="74"/>
  <c r="AL336" i="74"/>
  <c r="AP345" i="74"/>
  <c r="AU317" i="74"/>
  <c r="AP319" i="74"/>
  <c r="AL321" i="74"/>
  <c r="AJ323" i="74"/>
  <c r="AH325" i="74"/>
  <c r="AF327" i="74"/>
  <c r="AY329" i="74"/>
  <c r="AQ337" i="74"/>
  <c r="AE348" i="74"/>
  <c r="BD317" i="74"/>
  <c r="BG319" i="74"/>
  <c r="BC321" i="74"/>
  <c r="BA323" i="74"/>
  <c r="AY325" i="74"/>
  <c r="AW327" i="74"/>
  <c r="AY331" i="74"/>
  <c r="AQ339" i="74"/>
  <c r="AJ329" i="74"/>
  <c r="AH331" i="74"/>
  <c r="AF333" i="74"/>
  <c r="AD335" i="74"/>
  <c r="BI336" i="74"/>
  <c r="BG338" i="74"/>
  <c r="AO343" i="74"/>
  <c r="BE346" i="74"/>
  <c r="BA330" i="74"/>
  <c r="AY332" i="74"/>
  <c r="AW334" i="74"/>
  <c r="AU336" i="74"/>
  <c r="AS338" i="74"/>
  <c r="AQ340" i="74"/>
  <c r="BF345" i="74"/>
  <c r="AM329" i="74"/>
  <c r="AK331" i="74"/>
  <c r="AI333" i="74"/>
  <c r="AG335" i="74"/>
  <c r="AE337" i="74"/>
  <c r="AC339" i="74"/>
  <c r="BH340" i="74"/>
  <c r="AU343" i="74"/>
  <c r="AF347" i="74"/>
  <c r="AE330" i="74"/>
  <c r="AC332" i="74"/>
  <c r="BH333" i="74"/>
  <c r="BF335" i="74"/>
  <c r="BD337" i="74"/>
  <c r="AX328" i="74"/>
  <c r="AV330" i="74"/>
  <c r="AT332" i="74"/>
  <c r="AR334" i="74"/>
  <c r="AP336" i="74"/>
  <c r="AN338" i="74"/>
  <c r="AL340" i="74"/>
  <c r="AS342" i="74"/>
  <c r="AU345" i="74"/>
  <c r="AH329" i="74"/>
  <c r="AF331" i="74"/>
  <c r="AD333" i="74"/>
  <c r="BI334" i="74"/>
  <c r="BG336" i="74"/>
  <c r="BE338" i="74"/>
  <c r="AM343" i="74"/>
  <c r="AX346" i="74"/>
  <c r="AD343" i="74"/>
  <c r="BI344" i="74"/>
  <c r="BG346" i="74"/>
  <c r="BE348" i="74"/>
  <c r="AH348" i="74"/>
  <c r="BB346" i="74"/>
  <c r="AZ348" i="74"/>
  <c r="AY342" i="74"/>
  <c r="AW344" i="74"/>
  <c r="AU346" i="74"/>
  <c r="AS348" i="74"/>
  <c r="AY343" i="74"/>
  <c r="AW345" i="74"/>
  <c r="AU347" i="74"/>
  <c r="BF330" i="74"/>
  <c r="AV321" i="74"/>
  <c r="BG337" i="74"/>
  <c r="AN323" i="74"/>
  <c r="AC316" i="74"/>
  <c r="AC326" i="74"/>
  <c r="AU318" i="74"/>
  <c r="AL300" i="74"/>
  <c r="AN291" i="74"/>
  <c r="AD283" i="74"/>
  <c r="AF297" i="74"/>
  <c r="AN289" i="74"/>
  <c r="BB311" i="74"/>
  <c r="BI294" i="74"/>
  <c r="AK287" i="74"/>
  <c r="AX299" i="74"/>
  <c r="AD291" i="74"/>
  <c r="AZ283" i="74"/>
  <c r="AY296" i="74"/>
  <c r="BG288" i="74"/>
  <c r="BH305" i="74"/>
  <c r="AT293" i="74"/>
  <c r="AH285" i="74"/>
  <c r="AI284" i="74"/>
  <c r="AD286" i="74"/>
  <c r="AH288" i="74"/>
  <c r="AF290" i="74"/>
  <c r="AD292" i="74"/>
  <c r="BI293" i="74"/>
  <c r="BG295" i="74"/>
  <c r="BH297" i="74"/>
  <c r="AW301" i="74"/>
  <c r="BD307" i="74"/>
  <c r="AV315" i="74"/>
  <c r="BA284" i="74"/>
  <c r="AV286" i="74"/>
  <c r="AZ288" i="74"/>
  <c r="AX290" i="74"/>
  <c r="AV292" i="74"/>
  <c r="AT294" i="74"/>
  <c r="AR296" i="74"/>
  <c r="BE298" i="74"/>
  <c r="BA302" i="74"/>
  <c r="AC310" i="74"/>
  <c r="AN283" i="74"/>
  <c r="AR285" i="74"/>
  <c r="AM287" i="74"/>
  <c r="AJ289" i="74"/>
  <c r="AH291" i="74"/>
  <c r="AF293" i="74"/>
  <c r="AD295" i="74"/>
  <c r="BI296" i="74"/>
  <c r="BF299" i="74"/>
  <c r="AK304" i="74"/>
  <c r="AC312" i="74"/>
  <c r="BE283" i="74"/>
  <c r="BA285" i="74"/>
  <c r="AV287" i="74"/>
  <c r="AS289" i="74"/>
  <c r="AQ291" i="74"/>
  <c r="AO293" i="74"/>
  <c r="AM295" i="74"/>
  <c r="AK297" i="74"/>
  <c r="AP300" i="74"/>
  <c r="AP305" i="74"/>
  <c r="AH313" i="74"/>
  <c r="AN284" i="74"/>
  <c r="AQ286" i="74"/>
  <c r="AM288" i="74"/>
  <c r="AK290" i="74"/>
  <c r="AI292" i="74"/>
  <c r="AG294" i="74"/>
  <c r="AE296" i="74"/>
  <c r="AG298" i="74"/>
  <c r="BI301" i="74"/>
  <c r="AO308" i="74"/>
  <c r="AI283" i="74"/>
  <c r="AE285" i="74"/>
  <c r="AH287" i="74"/>
  <c r="AE289" i="74"/>
  <c r="AC291" i="74"/>
  <c r="BH292" i="74"/>
  <c r="BF294" i="74"/>
  <c r="BD296" i="74"/>
  <c r="AV299" i="74"/>
  <c r="AR311" i="74"/>
  <c r="AP298" i="74"/>
  <c r="AN300" i="74"/>
  <c r="AL302" i="74"/>
  <c r="AJ304" i="74"/>
  <c r="AH306" i="74"/>
  <c r="AF308" i="74"/>
  <c r="AD310" i="74"/>
  <c r="BI311" i="74"/>
  <c r="BG313" i="74"/>
  <c r="BE315" i="74"/>
  <c r="AS305" i="74"/>
  <c r="AQ307" i="74"/>
  <c r="AO309" i="74"/>
  <c r="AM311" i="74"/>
  <c r="AK313" i="74"/>
  <c r="AI315" i="74"/>
  <c r="AJ299" i="74"/>
  <c r="AH301" i="74"/>
  <c r="AF303" i="74"/>
  <c r="AD305" i="74"/>
  <c r="BI306" i="74"/>
  <c r="BG308" i="74"/>
  <c r="BE310" i="74"/>
  <c r="BC312" i="74"/>
  <c r="BA314" i="74"/>
  <c r="AL298" i="74"/>
  <c r="AJ300" i="74"/>
  <c r="AH302" i="74"/>
  <c r="AF304" i="74"/>
  <c r="AD306" i="74"/>
  <c r="BI307" i="74"/>
  <c r="BG309" i="74"/>
  <c r="BE311" i="74"/>
  <c r="BC313" i="74"/>
  <c r="BA315" i="74"/>
  <c r="AC300" i="74"/>
  <c r="BH301" i="74"/>
  <c r="BF303" i="74"/>
  <c r="BD305" i="74"/>
  <c r="AZ309" i="74"/>
  <c r="AX311" i="74"/>
  <c r="AV313" i="74"/>
  <c r="AT315" i="74"/>
  <c r="AP304" i="74"/>
  <c r="AN306" i="74"/>
  <c r="AL308" i="74"/>
  <c r="AJ310" i="74"/>
  <c r="AH312" i="74"/>
  <c r="AF314" i="74"/>
  <c r="BE279" i="74"/>
  <c r="AL277" i="74"/>
  <c r="AF275" i="74"/>
  <c r="AR273" i="74"/>
  <c r="AI272" i="74"/>
  <c r="AJ271" i="74"/>
  <c r="AK270" i="74"/>
  <c r="AL269" i="74"/>
  <c r="AM268" i="74"/>
  <c r="AN267" i="74"/>
  <c r="AO266" i="74"/>
  <c r="AP265" i="74"/>
  <c r="AQ264" i="74"/>
  <c r="AR263" i="74"/>
  <c r="AS262" i="74"/>
  <c r="AT261" i="74"/>
  <c r="AU260" i="74"/>
  <c r="AV259" i="74"/>
  <c r="AW258" i="74"/>
  <c r="AX257" i="74"/>
  <c r="AW276" i="74"/>
  <c r="AF267" i="74"/>
  <c r="AN259" i="74"/>
  <c r="BB254" i="74"/>
  <c r="AI252" i="74"/>
  <c r="AW274" i="74"/>
  <c r="AG266" i="74"/>
  <c r="AO258" i="74"/>
  <c r="AT254" i="74"/>
  <c r="BA251" i="74"/>
  <c r="AG273" i="74"/>
  <c r="AH265" i="74"/>
  <c r="AP257" i="74"/>
  <c r="AV251" i="74"/>
  <c r="BH271" i="74"/>
  <c r="AI264" i="74"/>
  <c r="AY256" i="74"/>
  <c r="BD253" i="74"/>
  <c r="AF251" i="74"/>
  <c r="BI270" i="74"/>
  <c r="AJ263" i="74"/>
  <c r="AQ256" i="74"/>
  <c r="AV253" i="74"/>
  <c r="BI250" i="74"/>
  <c r="AC270" i="74"/>
  <c r="AK262" i="74"/>
  <c r="AZ255" i="74"/>
  <c r="AS250" i="74"/>
  <c r="AI282" i="74"/>
  <c r="AD269" i="74"/>
  <c r="AL261" i="74"/>
  <c r="AR255" i="74"/>
  <c r="BE252" i="74"/>
  <c r="AM250" i="74"/>
  <c r="AJ279" i="74"/>
  <c r="AE268" i="74"/>
  <c r="AM260" i="74"/>
  <c r="AO252" i="74"/>
  <c r="AX255" i="74"/>
  <c r="AP263" i="74"/>
  <c r="AH271" i="74"/>
  <c r="AI251" i="74"/>
  <c r="BC258" i="74"/>
  <c r="AU266" i="74"/>
  <c r="AS275" i="74"/>
  <c r="AF253" i="74"/>
  <c r="BB261" i="74"/>
  <c r="AV282" i="74"/>
  <c r="AX280" i="74"/>
  <c r="AZ278" i="74"/>
  <c r="BB276" i="74"/>
  <c r="AN281" i="74"/>
  <c r="AP279" i="74"/>
  <c r="AR277" i="74"/>
  <c r="AT275" i="74"/>
  <c r="BC281" i="74"/>
  <c r="AC282" i="74"/>
  <c r="AE280" i="74"/>
  <c r="AG278" i="74"/>
  <c r="AI276" i="74"/>
  <c r="AK274" i="74"/>
  <c r="BH282" i="74"/>
  <c r="AC281" i="74"/>
  <c r="AE279" i="74"/>
  <c r="AG277" i="74"/>
  <c r="AI275" i="74"/>
  <c r="BF282" i="74"/>
  <c r="BH280" i="74"/>
  <c r="AC279" i="74"/>
  <c r="AE277" i="74"/>
  <c r="AG275" i="74"/>
  <c r="AI273" i="74"/>
  <c r="AK280" i="74"/>
  <c r="AP275" i="74"/>
  <c r="AO272" i="74"/>
  <c r="AP270" i="74"/>
  <c r="AR268" i="74"/>
  <c r="AT266" i="74"/>
  <c r="AV264" i="74"/>
  <c r="AX262" i="74"/>
  <c r="AZ260" i="74"/>
  <c r="BB258" i="74"/>
  <c r="BD256" i="74"/>
  <c r="BG254" i="74"/>
  <c r="AC253" i="74"/>
  <c r="AH251" i="74"/>
  <c r="AI280" i="74"/>
  <c r="AN275" i="74"/>
  <c r="AN272" i="74"/>
  <c r="AO270" i="74"/>
  <c r="AQ268" i="74"/>
  <c r="AS266" i="74"/>
  <c r="AU264" i="74"/>
  <c r="AW262" i="74"/>
  <c r="AY260" i="74"/>
  <c r="BA258" i="74"/>
  <c r="BC256" i="74"/>
  <c r="BF254" i="74"/>
  <c r="BC252" i="74"/>
  <c r="BG250" i="74"/>
  <c r="AR279" i="74"/>
  <c r="BD274" i="74"/>
  <c r="AD272" i="74"/>
  <c r="AF270" i="74"/>
  <c r="AH268" i="74"/>
  <c r="AJ266" i="74"/>
  <c r="AL264" i="74"/>
  <c r="AN262" i="74"/>
  <c r="AP260" i="74"/>
  <c r="AR258" i="74"/>
  <c r="AT256" i="74"/>
  <c r="AW254" i="74"/>
  <c r="AR281" i="74"/>
  <c r="AJ276" i="74"/>
  <c r="BF272" i="74"/>
  <c r="BC270" i="74"/>
  <c r="BE268" i="74"/>
  <c r="BG266" i="74"/>
  <c r="BI264" i="74"/>
  <c r="AD263" i="74"/>
  <c r="AF261" i="74"/>
  <c r="AH259" i="74"/>
  <c r="AJ257" i="74"/>
  <c r="AL255" i="74"/>
  <c r="AP253" i="74"/>
  <c r="AU251" i="74"/>
  <c r="AP281" i="74"/>
  <c r="AG276" i="74"/>
  <c r="BE272" i="74"/>
  <c r="BB270" i="74"/>
  <c r="BD268" i="74"/>
  <c r="BF266" i="74"/>
  <c r="BH264" i="74"/>
  <c r="AC263" i="74"/>
  <c r="AE261" i="74"/>
  <c r="AG259" i="74"/>
  <c r="AI257" i="74"/>
  <c r="AK255" i="74"/>
  <c r="AO253" i="74"/>
  <c r="AL251" i="74"/>
  <c r="AQ280" i="74"/>
  <c r="AU275" i="74"/>
  <c r="AQ272" i="74"/>
  <c r="AR270" i="74"/>
  <c r="AP250" i="74"/>
  <c r="AW256" i="74"/>
  <c r="AO264" i="74"/>
  <c r="AG272" i="74"/>
  <c r="BD251" i="74"/>
  <c r="BB259" i="74"/>
  <c r="BB277" i="74"/>
  <c r="AD254" i="74"/>
  <c r="BA262" i="74"/>
  <c r="AS270" i="74"/>
  <c r="AN282" i="74"/>
  <c r="AP280" i="74"/>
  <c r="AR278" i="74"/>
  <c r="AT276" i="74"/>
  <c r="AF281" i="74"/>
  <c r="AH279" i="74"/>
  <c r="AJ277" i="74"/>
  <c r="AL275" i="74"/>
  <c r="AU281" i="74"/>
  <c r="BB281" i="74"/>
  <c r="BD279" i="74"/>
  <c r="BF277" i="74"/>
  <c r="BH275" i="74"/>
  <c r="AC274" i="74"/>
  <c r="AZ282" i="74"/>
  <c r="BB280" i="74"/>
  <c r="BD278" i="74"/>
  <c r="BF276" i="74"/>
  <c r="BH274" i="74"/>
  <c r="AX282" i="74"/>
  <c r="AZ280" i="74"/>
  <c r="BB278" i="74"/>
  <c r="BD276" i="74"/>
  <c r="BF274" i="74"/>
  <c r="BH272" i="74"/>
  <c r="AW279" i="74"/>
  <c r="BG274" i="74"/>
  <c r="AF272" i="74"/>
  <c r="AH270" i="74"/>
  <c r="AJ268" i="74"/>
  <c r="AL266" i="74"/>
  <c r="AN264" i="74"/>
  <c r="AP262" i="74"/>
  <c r="AR260" i="74"/>
  <c r="AT258" i="74"/>
  <c r="AV256" i="74"/>
  <c r="AY254" i="74"/>
  <c r="BD252" i="74"/>
  <c r="BH250" i="74"/>
  <c r="AT279" i="74"/>
  <c r="BE274" i="74"/>
  <c r="AE272" i="74"/>
  <c r="AG270" i="74"/>
  <c r="AI268" i="74"/>
  <c r="AK266" i="74"/>
  <c r="AM264" i="74"/>
  <c r="AO262" i="74"/>
  <c r="AQ260" i="74"/>
  <c r="AS258" i="74"/>
  <c r="AU256" i="74"/>
  <c r="AX254" i="74"/>
  <c r="AU252" i="74"/>
  <c r="AY250" i="74"/>
  <c r="BC278" i="74"/>
  <c r="AO274" i="74"/>
  <c r="BC271" i="74"/>
  <c r="BE269" i="74"/>
  <c r="BG267" i="74"/>
  <c r="BI265" i="74"/>
  <c r="AD264" i="74"/>
  <c r="AF262" i="74"/>
  <c r="AH260" i="74"/>
  <c r="AJ258" i="74"/>
  <c r="AL256" i="74"/>
  <c r="AO254" i="74"/>
  <c r="AY280" i="74"/>
  <c r="BA275" i="74"/>
  <c r="AY266" i="74"/>
  <c r="BA264" i="74"/>
  <c r="BC262" i="74"/>
  <c r="BE260" i="74"/>
  <c r="BG258" i="74"/>
  <c r="BI256" i="74"/>
  <c r="AD255" i="74"/>
  <c r="AH253" i="74"/>
  <c r="AM251" i="74"/>
  <c r="AV280" i="74"/>
  <c r="AX275" i="74"/>
  <c r="AX266" i="74"/>
  <c r="AZ264" i="74"/>
  <c r="BB262" i="74"/>
  <c r="BD260" i="74"/>
  <c r="BF258" i="74"/>
  <c r="BH256" i="74"/>
  <c r="AC255" i="74"/>
  <c r="AG253" i="74"/>
  <c r="AD251" i="74"/>
  <c r="BB279" i="74"/>
  <c r="AE275" i="74"/>
  <c r="AH272" i="74"/>
  <c r="AJ270" i="74"/>
  <c r="AL268" i="74"/>
  <c r="AC251" i="74"/>
  <c r="AV257" i="74"/>
  <c r="AN265" i="74"/>
  <c r="AO273" i="74"/>
  <c r="AQ252" i="74"/>
  <c r="BA260" i="74"/>
  <c r="AS268" i="74"/>
  <c r="AN280" i="74"/>
  <c r="BH255" i="74"/>
  <c r="AZ263" i="74"/>
  <c r="AR271" i="74"/>
  <c r="AF282" i="74"/>
  <c r="AH280" i="74"/>
  <c r="AJ278" i="74"/>
  <c r="BC282" i="74"/>
  <c r="BE280" i="74"/>
  <c r="BG278" i="74"/>
  <c r="BI276" i="74"/>
  <c r="AD275" i="74"/>
  <c r="AM281" i="74"/>
  <c r="AT281" i="74"/>
  <c r="AV279" i="74"/>
  <c r="AX277" i="74"/>
  <c r="AZ275" i="74"/>
  <c r="BB273" i="74"/>
  <c r="AR282" i="74"/>
  <c r="AT280" i="74"/>
  <c r="AV278" i="74"/>
  <c r="AX276" i="74"/>
  <c r="AZ274" i="74"/>
  <c r="AP282" i="74"/>
  <c r="AR280" i="74"/>
  <c r="AT278" i="74"/>
  <c r="AV276" i="74"/>
  <c r="AX274" i="74"/>
  <c r="AZ272" i="74"/>
  <c r="BI278" i="74"/>
  <c r="AT274" i="74"/>
  <c r="BE271" i="74"/>
  <c r="BG269" i="74"/>
  <c r="BI267" i="74"/>
  <c r="AD266" i="74"/>
  <c r="AF264" i="74"/>
  <c r="AH262" i="74"/>
  <c r="AJ260" i="74"/>
  <c r="AL258" i="74"/>
  <c r="AN256" i="74"/>
  <c r="AQ254" i="74"/>
  <c r="AV252" i="74"/>
  <c r="AZ250" i="74"/>
  <c r="BF278" i="74"/>
  <c r="AQ274" i="74"/>
  <c r="BD271" i="74"/>
  <c r="BF269" i="74"/>
  <c r="BH267" i="74"/>
  <c r="AC266" i="74"/>
  <c r="AE264" i="74"/>
  <c r="AG262" i="74"/>
  <c r="AI260" i="74"/>
  <c r="AK258" i="74"/>
  <c r="AM256" i="74"/>
  <c r="AP254" i="74"/>
  <c r="AM252" i="74"/>
  <c r="AQ250" i="74"/>
  <c r="AH278" i="74"/>
  <c r="AD274" i="74"/>
  <c r="BA265" i="74"/>
  <c r="AY251" i="74"/>
  <c r="AU258" i="74"/>
  <c r="AM266" i="74"/>
  <c r="AC275" i="74"/>
  <c r="AD253" i="74"/>
  <c r="AZ261" i="74"/>
  <c r="AR269" i="74"/>
  <c r="AC250" i="74"/>
  <c r="BG256" i="74"/>
  <c r="AY264" i="74"/>
  <c r="AS272" i="74"/>
  <c r="BE281" i="74"/>
  <c r="BG279" i="74"/>
  <c r="BI277" i="74"/>
  <c r="AU282" i="74"/>
  <c r="AW280" i="74"/>
  <c r="AY278" i="74"/>
  <c r="BA276" i="74"/>
  <c r="BC274" i="74"/>
  <c r="AE281" i="74"/>
  <c r="AL281" i="74"/>
  <c r="AN279" i="74"/>
  <c r="AP277" i="74"/>
  <c r="AR275" i="74"/>
  <c r="AT273" i="74"/>
  <c r="AJ282" i="74"/>
  <c r="AL280" i="74"/>
  <c r="AN278" i="74"/>
  <c r="AP276" i="74"/>
  <c r="AR274" i="74"/>
  <c r="AH282" i="74"/>
  <c r="AJ280" i="74"/>
  <c r="AL278" i="74"/>
  <c r="AN276" i="74"/>
  <c r="AP274" i="74"/>
  <c r="AR272" i="74"/>
  <c r="AM278" i="74"/>
  <c r="AF274" i="74"/>
  <c r="BA267" i="74"/>
  <c r="BC265" i="74"/>
  <c r="BE263" i="74"/>
  <c r="BG261" i="74"/>
  <c r="BI259" i="74"/>
  <c r="AD258" i="74"/>
  <c r="AF256" i="74"/>
  <c r="AI254" i="74"/>
  <c r="AN252" i="74"/>
  <c r="AR250" i="74"/>
  <c r="AK278" i="74"/>
  <c r="AE274" i="74"/>
  <c r="AZ267" i="74"/>
  <c r="BB265" i="74"/>
  <c r="BD263" i="74"/>
  <c r="BF261" i="74"/>
  <c r="BH259" i="74"/>
  <c r="AC258" i="74"/>
  <c r="AE256" i="74"/>
  <c r="AH254" i="74"/>
  <c r="AE252" i="74"/>
  <c r="AI250" i="74"/>
  <c r="AT277" i="74"/>
  <c r="AW273" i="74"/>
  <c r="AM271" i="74"/>
  <c r="AO269" i="74"/>
  <c r="AQ267" i="74"/>
  <c r="AS265" i="74"/>
  <c r="AU263" i="74"/>
  <c r="AW261" i="74"/>
  <c r="AY259" i="74"/>
  <c r="BA257" i="74"/>
  <c r="BC255" i="74"/>
  <c r="BG253" i="74"/>
  <c r="AL252" i="74"/>
  <c r="AT259" i="74"/>
  <c r="AL267" i="74"/>
  <c r="AF277" i="74"/>
  <c r="BH254" i="74"/>
  <c r="AY262" i="74"/>
  <c r="AQ270" i="74"/>
  <c r="AX250" i="74"/>
  <c r="BF257" i="74"/>
  <c r="AX265" i="74"/>
  <c r="BE273" i="74"/>
  <c r="AW281" i="74"/>
  <c r="AY279" i="74"/>
  <c r="BA277" i="74"/>
  <c r="AM282" i="74"/>
  <c r="AO280" i="74"/>
  <c r="AQ278" i="74"/>
  <c r="AS276" i="74"/>
  <c r="BB282" i="74"/>
  <c r="BI282" i="74"/>
  <c r="AD281" i="74"/>
  <c r="AF279" i="74"/>
  <c r="AH277" i="74"/>
  <c r="AJ275" i="74"/>
  <c r="AL273" i="74"/>
  <c r="BI281" i="74"/>
  <c r="AD280" i="74"/>
  <c r="AF278" i="74"/>
  <c r="AH276" i="74"/>
  <c r="AJ274" i="74"/>
  <c r="BG281" i="74"/>
  <c r="BI279" i="74"/>
  <c r="AD278" i="74"/>
  <c r="AF276" i="74"/>
  <c r="AH274" i="74"/>
  <c r="AJ272" i="74"/>
  <c r="AY277" i="74"/>
  <c r="AZ273" i="74"/>
  <c r="AO271" i="74"/>
  <c r="AQ269" i="74"/>
  <c r="AS267" i="74"/>
  <c r="AU265" i="74"/>
  <c r="AW263" i="74"/>
  <c r="AY261" i="74"/>
  <c r="BA259" i="74"/>
  <c r="BC257" i="74"/>
  <c r="BE255" i="74"/>
  <c r="BI253" i="74"/>
  <c r="AF252" i="74"/>
  <c r="AJ250" i="74"/>
  <c r="AV277" i="74"/>
  <c r="AX273" i="74"/>
  <c r="AN271" i="74"/>
  <c r="AP269" i="74"/>
  <c r="AR267" i="74"/>
  <c r="AT265" i="74"/>
  <c r="AV263" i="74"/>
  <c r="AX261" i="74"/>
  <c r="AZ259" i="74"/>
  <c r="BB257" i="74"/>
  <c r="BD255" i="74"/>
  <c r="BH253" i="74"/>
  <c r="BE251" i="74"/>
  <c r="AW282" i="74"/>
  <c r="BE276" i="74"/>
  <c r="AK273" i="74"/>
  <c r="AE271" i="74"/>
  <c r="AG269" i="74"/>
  <c r="AI267" i="74"/>
  <c r="AK265" i="74"/>
  <c r="AM263" i="74"/>
  <c r="AO261" i="74"/>
  <c r="AQ259" i="74"/>
  <c r="AS257" i="74"/>
  <c r="AU255" i="74"/>
  <c r="AY253" i="74"/>
  <c r="BA278" i="74"/>
  <c r="AN274" i="74"/>
  <c r="BB271" i="74"/>
  <c r="BD269" i="74"/>
  <c r="BF267" i="74"/>
  <c r="BH265" i="74"/>
  <c r="AC264" i="74"/>
  <c r="AE262" i="74"/>
  <c r="AG260" i="74"/>
  <c r="AI258" i="74"/>
  <c r="AK256" i="74"/>
  <c r="AN254" i="74"/>
  <c r="AS252" i="74"/>
  <c r="AW250" i="74"/>
  <c r="AX278" i="74"/>
  <c r="AM274" i="74"/>
  <c r="BA271" i="74"/>
  <c r="BC269" i="74"/>
  <c r="BE267" i="74"/>
  <c r="BG265" i="74"/>
  <c r="BI263" i="74"/>
  <c r="AD262" i="74"/>
  <c r="AF260" i="74"/>
  <c r="AH258" i="74"/>
  <c r="AJ256" i="74"/>
  <c r="AM254" i="74"/>
  <c r="AR252" i="74"/>
  <c r="AN250" i="74"/>
  <c r="BD277" i="74"/>
  <c r="BD273" i="74"/>
  <c r="AQ271" i="74"/>
  <c r="BG252" i="74"/>
  <c r="AS260" i="74"/>
  <c r="AK268" i="74"/>
  <c r="AZ279" i="74"/>
  <c r="BF255" i="74"/>
  <c r="AX263" i="74"/>
  <c r="AP271" i="74"/>
  <c r="AK251" i="74"/>
  <c r="BE258" i="74"/>
  <c r="AW266" i="74"/>
  <c r="AV275" i="74"/>
  <c r="AO281" i="74"/>
  <c r="AQ279" i="74"/>
  <c r="AS277" i="74"/>
  <c r="AE282" i="74"/>
  <c r="AG280" i="74"/>
  <c r="AI278" i="74"/>
  <c r="AK276" i="74"/>
  <c r="AT282" i="74"/>
  <c r="BA282" i="74"/>
  <c r="BC280" i="74"/>
  <c r="BE278" i="74"/>
  <c r="BG276" i="74"/>
  <c r="BI274" i="74"/>
  <c r="AD273" i="74"/>
  <c r="BA281" i="74"/>
  <c r="BC279" i="74"/>
  <c r="BE277" i="74"/>
  <c r="BG275" i="74"/>
  <c r="BI273" i="74"/>
  <c r="AY281" i="74"/>
  <c r="BA279" i="74"/>
  <c r="BC277" i="74"/>
  <c r="BE275" i="74"/>
  <c r="BG273" i="74"/>
  <c r="BE282" i="74"/>
  <c r="AD277" i="74"/>
  <c r="AN273" i="74"/>
  <c r="AG271" i="74"/>
  <c r="AI269" i="74"/>
  <c r="AK267" i="74"/>
  <c r="AM265" i="74"/>
  <c r="AO263" i="74"/>
  <c r="AQ261" i="74"/>
  <c r="AS259" i="74"/>
  <c r="AU257" i="74"/>
  <c r="AW255" i="74"/>
  <c r="BA253" i="74"/>
  <c r="BF251" i="74"/>
  <c r="AY282" i="74"/>
  <c r="BH276" i="74"/>
  <c r="AM273" i="74"/>
  <c r="AF271" i="74"/>
  <c r="AH269" i="74"/>
  <c r="AJ267" i="74"/>
  <c r="AL265" i="74"/>
  <c r="AN263" i="74"/>
  <c r="AP261" i="74"/>
  <c r="AR259" i="74"/>
  <c r="AT257" i="74"/>
  <c r="AV255" i="74"/>
  <c r="AZ253" i="74"/>
  <c r="AW251" i="74"/>
  <c r="AX281" i="74"/>
  <c r="AL276" i="74"/>
  <c r="BG272" i="74"/>
  <c r="BD270" i="74"/>
  <c r="BF268" i="74"/>
  <c r="BH266" i="74"/>
  <c r="AC265" i="74"/>
  <c r="AE263" i="74"/>
  <c r="AG261" i="74"/>
  <c r="AI259" i="74"/>
  <c r="AK257" i="74"/>
  <c r="AM255" i="74"/>
  <c r="AQ253" i="74"/>
  <c r="AE278" i="74"/>
  <c r="BH273" i="74"/>
  <c r="AZ265" i="74"/>
  <c r="BB263" i="74"/>
  <c r="BD261" i="74"/>
  <c r="BF259" i="74"/>
  <c r="BH257" i="74"/>
  <c r="AC256" i="74"/>
  <c r="AF254" i="74"/>
  <c r="AK252" i="74"/>
  <c r="AO250" i="74"/>
  <c r="AC278" i="74"/>
  <c r="BF273" i="74"/>
  <c r="AS271" i="74"/>
  <c r="AY265" i="74"/>
  <c r="BA263" i="74"/>
  <c r="BC261" i="74"/>
  <c r="BE259" i="74"/>
  <c r="BG257" i="74"/>
  <c r="BI255" i="74"/>
  <c r="AE254" i="74"/>
  <c r="AJ252" i="74"/>
  <c r="AF250" i="74"/>
  <c r="AI277" i="74"/>
  <c r="AP273" i="74"/>
  <c r="AI271" i="74"/>
  <c r="AK269" i="74"/>
  <c r="BB253" i="74"/>
  <c r="AR261" i="74"/>
  <c r="AJ269" i="74"/>
  <c r="BG282" i="74"/>
  <c r="BE256" i="74"/>
  <c r="AW264" i="74"/>
  <c r="AP272" i="74"/>
  <c r="BG251" i="74"/>
  <c r="BD259" i="74"/>
  <c r="BG277" i="74"/>
  <c r="AG281" i="74"/>
  <c r="AI279" i="74"/>
  <c r="AK277" i="74"/>
  <c r="BD281" i="74"/>
  <c r="BF279" i="74"/>
  <c r="BH277" i="74"/>
  <c r="AC276" i="74"/>
  <c r="AL282" i="74"/>
  <c r="AS282" i="74"/>
  <c r="AU280" i="74"/>
  <c r="AW278" i="74"/>
  <c r="AY276" i="74"/>
  <c r="BA274" i="74"/>
  <c r="BC272" i="74"/>
  <c r="AS281" i="74"/>
  <c r="AU279" i="74"/>
  <c r="AW277" i="74"/>
  <c r="AY275" i="74"/>
  <c r="BA273" i="74"/>
  <c r="AQ281" i="74"/>
  <c r="AS279" i="74"/>
  <c r="AU277" i="74"/>
  <c r="AW275" i="74"/>
  <c r="AY273" i="74"/>
  <c r="BF281" i="74"/>
  <c r="AO276" i="74"/>
  <c r="AC273" i="74"/>
  <c r="BF270" i="74"/>
  <c r="BH268" i="74"/>
  <c r="AC267" i="74"/>
  <c r="AE265" i="74"/>
  <c r="AG263" i="74"/>
  <c r="AI261" i="74"/>
  <c r="AK259" i="74"/>
  <c r="AM257" i="74"/>
  <c r="AO255" i="74"/>
  <c r="AS253" i="74"/>
  <c r="AX251" i="74"/>
  <c r="AZ281" i="74"/>
  <c r="AM276" i="74"/>
  <c r="BI272" i="74"/>
  <c r="BE270" i="74"/>
  <c r="BG268" i="74"/>
  <c r="BI266" i="74"/>
  <c r="AD265" i="74"/>
  <c r="AF263" i="74"/>
  <c r="AH261" i="74"/>
  <c r="AJ259" i="74"/>
  <c r="AL257" i="74"/>
  <c r="AN255" i="74"/>
  <c r="AR253" i="74"/>
  <c r="AO251" i="74"/>
  <c r="BA280" i="74"/>
  <c r="BC275" i="74"/>
  <c r="AZ266" i="74"/>
  <c r="BB264" i="74"/>
  <c r="BD262" i="74"/>
  <c r="BF260" i="74"/>
  <c r="BH258" i="74"/>
  <c r="AC257" i="74"/>
  <c r="AE255" i="74"/>
  <c r="AI253" i="74"/>
  <c r="AQ277" i="74"/>
  <c r="AV273" i="74"/>
  <c r="AL271" i="74"/>
  <c r="AN269" i="74"/>
  <c r="AP267" i="74"/>
  <c r="AR265" i="74"/>
  <c r="AT263" i="74"/>
  <c r="AV261" i="74"/>
  <c r="AX259" i="74"/>
  <c r="AZ257" i="74"/>
  <c r="BB255" i="74"/>
  <c r="BF253" i="74"/>
  <c r="AC252" i="74"/>
  <c r="AG250" i="74"/>
  <c r="AN277" i="74"/>
  <c r="AU273" i="74"/>
  <c r="AK271" i="74"/>
  <c r="AM269" i="74"/>
  <c r="AO267" i="74"/>
  <c r="AQ265" i="74"/>
  <c r="AS263" i="74"/>
  <c r="AU261" i="74"/>
  <c r="AW259" i="74"/>
  <c r="AY257" i="74"/>
  <c r="BA255" i="74"/>
  <c r="BE253" i="74"/>
  <c r="BB251" i="74"/>
  <c r="AG282" i="74"/>
  <c r="AU276" i="74"/>
  <c r="AF273" i="74"/>
  <c r="BH270" i="74"/>
  <c r="BH269" i="74"/>
  <c r="AI262" i="74"/>
  <c r="AR254" i="74"/>
  <c r="AU278" i="74"/>
  <c r="BD267" i="74"/>
  <c r="AE260" i="74"/>
  <c r="AY252" i="74"/>
  <c r="AG274" i="74"/>
  <c r="BD265" i="74"/>
  <c r="AE258" i="74"/>
  <c r="AN251" i="74"/>
  <c r="AR251" i="74"/>
  <c r="AM253" i="74"/>
  <c r="AI255" i="74"/>
  <c r="AG257" i="74"/>
  <c r="AE259" i="74"/>
  <c r="AC261" i="74"/>
  <c r="BH262" i="74"/>
  <c r="BF264" i="74"/>
  <c r="BD266" i="74"/>
  <c r="AS269" i="74"/>
  <c r="AV274" i="74"/>
  <c r="AZ252" i="74"/>
  <c r="AQ257" i="74"/>
  <c r="AT262" i="74"/>
  <c r="AF268" i="74"/>
  <c r="AH273" i="74"/>
  <c r="AE251" i="74"/>
  <c r="AS256" i="74"/>
  <c r="AN261" i="74"/>
  <c r="AQ266" i="74"/>
  <c r="AC272" i="74"/>
  <c r="AQ282" i="74"/>
  <c r="AX260" i="74"/>
  <c r="AM272" i="74"/>
  <c r="BG260" i="74"/>
  <c r="BD280" i="74"/>
  <c r="BD264" i="74"/>
  <c r="AO275" i="74"/>
  <c r="AK281" i="74"/>
  <c r="BB275" i="74"/>
  <c r="AQ262" i="74"/>
  <c r="AF332" i="74"/>
  <c r="BF321" i="74"/>
  <c r="BA335" i="74"/>
  <c r="BC322" i="74"/>
  <c r="BF338" i="74"/>
  <c r="AV323" i="74"/>
  <c r="AJ316" i="74"/>
  <c r="AF318" i="74"/>
  <c r="BI319" i="74"/>
  <c r="BE321" i="74"/>
  <c r="BC323" i="74"/>
  <c r="BA325" i="74"/>
  <c r="AY327" i="74"/>
  <c r="BG331" i="74"/>
  <c r="AY339" i="74"/>
  <c r="AL316" i="74"/>
  <c r="AP318" i="74"/>
  <c r="AK320" i="74"/>
  <c r="AH322" i="74"/>
  <c r="AF324" i="74"/>
  <c r="AD326" i="74"/>
  <c r="BI327" i="74"/>
  <c r="AG333" i="74"/>
  <c r="BF340" i="74"/>
  <c r="BC316" i="74"/>
  <c r="AY318" i="74"/>
  <c r="AT320" i="74"/>
  <c r="AY322" i="74"/>
  <c r="AW324" i="74"/>
  <c r="AU326" i="74"/>
  <c r="AS328" i="74"/>
  <c r="AK335" i="74"/>
  <c r="AL317" i="74"/>
  <c r="AO319" i="74"/>
  <c r="AK321" i="74"/>
  <c r="AI323" i="74"/>
  <c r="AG325" i="74"/>
  <c r="AE327" i="74"/>
  <c r="AT329" i="74"/>
  <c r="AK337" i="74"/>
  <c r="AV347" i="74"/>
  <c r="BC317" i="74"/>
  <c r="AX319" i="74"/>
  <c r="AT321" i="74"/>
  <c r="AR323" i="74"/>
  <c r="AP325" i="74"/>
  <c r="AN327" i="74"/>
  <c r="AX330" i="74"/>
  <c r="AP338" i="74"/>
  <c r="AH316" i="74"/>
  <c r="AD318" i="74"/>
  <c r="AG320" i="74"/>
  <c r="AD322" i="74"/>
  <c r="BI323" i="74"/>
  <c r="BG325" i="74"/>
  <c r="BE327" i="74"/>
  <c r="AX332" i="74"/>
  <c r="AP340" i="74"/>
  <c r="AR329" i="74"/>
  <c r="AP331" i="74"/>
  <c r="AN333" i="74"/>
  <c r="AL335" i="74"/>
  <c r="AJ337" i="74"/>
  <c r="AH339" i="74"/>
  <c r="AF341" i="74"/>
  <c r="AR347" i="74"/>
  <c r="BI330" i="74"/>
  <c r="BG332" i="74"/>
  <c r="BE334" i="74"/>
  <c r="BC336" i="74"/>
  <c r="BA338" i="74"/>
  <c r="AY340" i="74"/>
  <c r="AF343" i="74"/>
  <c r="AO346" i="74"/>
  <c r="AU329" i="74"/>
  <c r="AS331" i="74"/>
  <c r="AQ333" i="74"/>
  <c r="AO335" i="74"/>
  <c r="AM337" i="74"/>
  <c r="AK339" i="74"/>
  <c r="AI341" i="74"/>
  <c r="BH343" i="74"/>
  <c r="AZ347" i="74"/>
  <c r="AM330" i="74"/>
  <c r="AK332" i="74"/>
  <c r="AI334" i="74"/>
  <c r="AG336" i="74"/>
  <c r="AE338" i="74"/>
  <c r="AC340" i="74"/>
  <c r="AF342" i="74"/>
  <c r="AH345" i="74"/>
  <c r="BF328" i="74"/>
  <c r="BD330" i="74"/>
  <c r="BB332" i="74"/>
  <c r="AZ334" i="74"/>
  <c r="AX336" i="74"/>
  <c r="AV338" i="74"/>
  <c r="AT340" i="74"/>
  <c r="AC346" i="74"/>
  <c r="AP329" i="74"/>
  <c r="AN331" i="74"/>
  <c r="AL333" i="74"/>
  <c r="AJ335" i="74"/>
  <c r="AH337" i="74"/>
  <c r="AF339" i="74"/>
  <c r="AD341" i="74"/>
  <c r="AN347" i="74"/>
  <c r="AL343" i="74"/>
  <c r="AJ345" i="74"/>
  <c r="AH347" i="74"/>
  <c r="AR346" i="74"/>
  <c r="AP348" i="74"/>
  <c r="AC347" i="74"/>
  <c r="BH348" i="74"/>
  <c r="BG342" i="74"/>
  <c r="BC346" i="74"/>
  <c r="BA348" i="74"/>
  <c r="BG343" i="74"/>
  <c r="BE345" i="74"/>
  <c r="BC347" i="74"/>
  <c r="AO328" i="74"/>
  <c r="AX320" i="74"/>
  <c r="AD334" i="74"/>
  <c r="AO322" i="74"/>
  <c r="BA346" i="74"/>
  <c r="AD325" i="74"/>
  <c r="AW317" i="74"/>
  <c r="AN298" i="74"/>
  <c r="AO290" i="74"/>
  <c r="BI342" i="74"/>
  <c r="AG296" i="74"/>
  <c r="AO288" i="74"/>
  <c r="BF307" i="74"/>
  <c r="AC294" i="74"/>
  <c r="AM286" i="74"/>
  <c r="BF297" i="74"/>
  <c r="AE290" i="74"/>
  <c r="AY314" i="74"/>
  <c r="AZ295" i="74"/>
  <c r="BI287" i="74"/>
  <c r="AZ302" i="74"/>
  <c r="AU292" i="74"/>
  <c r="AJ284" i="74"/>
  <c r="AQ284" i="74"/>
  <c r="AL286" i="74"/>
  <c r="AP288" i="74"/>
  <c r="AN290" i="74"/>
  <c r="AL292" i="74"/>
  <c r="AJ294" i="74"/>
  <c r="AH296" i="74"/>
  <c r="AM298" i="74"/>
  <c r="AF302" i="74"/>
  <c r="BC308" i="74"/>
  <c r="AE283" i="74"/>
  <c r="BI284" i="74"/>
  <c r="BD286" i="74"/>
  <c r="BH288" i="74"/>
  <c r="BF290" i="74"/>
  <c r="BD292" i="74"/>
  <c r="BB294" i="74"/>
  <c r="AZ296" i="74"/>
  <c r="AN299" i="74"/>
  <c r="AM303" i="74"/>
  <c r="BI310" i="74"/>
  <c r="AV283" i="74"/>
  <c r="AZ285" i="74"/>
  <c r="AU287" i="74"/>
  <c r="AR289" i="74"/>
  <c r="AP291" i="74"/>
  <c r="AN293" i="74"/>
  <c r="AL295" i="74"/>
  <c r="AJ297" i="74"/>
  <c r="AO300" i="74"/>
  <c r="AJ305" i="74"/>
  <c r="BI312" i="74"/>
  <c r="AE284" i="74"/>
  <c r="BI285" i="74"/>
  <c r="BD287" i="74"/>
  <c r="BA289" i="74"/>
  <c r="AY291" i="74"/>
  <c r="AW293" i="74"/>
  <c r="AU295" i="74"/>
  <c r="AS297" i="74"/>
  <c r="BF300" i="74"/>
  <c r="AO306" i="74"/>
  <c r="AG314" i="74"/>
  <c r="AV284" i="74"/>
  <c r="AY286" i="74"/>
  <c r="AU288" i="74"/>
  <c r="AS290" i="74"/>
  <c r="AQ292" i="74"/>
  <c r="AO294" i="74"/>
  <c r="AM296" i="74"/>
  <c r="AV298" i="74"/>
  <c r="AR302" i="74"/>
  <c r="AN309" i="74"/>
  <c r="AQ283" i="74"/>
  <c r="AM285" i="74"/>
  <c r="AP287" i="74"/>
  <c r="AM289" i="74"/>
  <c r="AK291" i="74"/>
  <c r="AI293" i="74"/>
  <c r="AG295" i="74"/>
  <c r="AE297" i="74"/>
  <c r="AE300" i="74"/>
  <c r="AQ312" i="74"/>
  <c r="AX298" i="74"/>
  <c r="AV300" i="74"/>
  <c r="AT302" i="74"/>
  <c r="AR304" i="74"/>
  <c r="AP306" i="74"/>
  <c r="AN308" i="74"/>
  <c r="AL310" i="74"/>
  <c r="AJ312" i="74"/>
  <c r="AH314" i="74"/>
  <c r="BC303" i="74"/>
  <c r="AW309" i="74"/>
  <c r="AU311" i="74"/>
  <c r="AS313" i="74"/>
  <c r="AQ315" i="74"/>
  <c r="AR299" i="74"/>
  <c r="AP301" i="74"/>
  <c r="AN303" i="74"/>
  <c r="AL305" i="74"/>
  <c r="AJ307" i="74"/>
  <c r="AH309" i="74"/>
  <c r="AF311" i="74"/>
  <c r="AD313" i="74"/>
  <c r="BI314" i="74"/>
  <c r="AT298" i="74"/>
  <c r="AR300" i="74"/>
  <c r="AP302" i="74"/>
  <c r="AN304" i="74"/>
  <c r="AL306" i="74"/>
  <c r="AJ308" i="74"/>
  <c r="AH310" i="74"/>
  <c r="AF312" i="74"/>
  <c r="AD314" i="74"/>
  <c r="BI315" i="74"/>
  <c r="AK300" i="74"/>
  <c r="AI302" i="74"/>
  <c r="AG304" i="74"/>
  <c r="AE306" i="74"/>
  <c r="AC308" i="74"/>
  <c r="BH309" i="74"/>
  <c r="BF311" i="74"/>
  <c r="BD313" i="74"/>
  <c r="BB315" i="74"/>
  <c r="AV306" i="74"/>
  <c r="AT308" i="74"/>
  <c r="AR310" i="74"/>
  <c r="AP312" i="74"/>
  <c r="AN314" i="74"/>
  <c r="BH281" i="74"/>
  <c r="BI268" i="74"/>
  <c r="AJ261" i="74"/>
  <c r="AT253" i="74"/>
  <c r="AE276" i="74"/>
  <c r="BE266" i="74"/>
  <c r="AF259" i="74"/>
  <c r="AD252" i="74"/>
  <c r="BA272" i="74"/>
  <c r="BE264" i="74"/>
  <c r="AF257" i="74"/>
  <c r="BA250" i="74"/>
  <c r="AZ251" i="74"/>
  <c r="AU253" i="74"/>
  <c r="AQ255" i="74"/>
  <c r="AO257" i="74"/>
  <c r="AM259" i="74"/>
  <c r="AK261" i="74"/>
  <c r="AI263" i="74"/>
  <c r="AG265" i="74"/>
  <c r="AE267" i="74"/>
  <c r="BA269" i="74"/>
  <c r="AD276" i="74"/>
  <c r="BH252" i="74"/>
  <c r="AP258" i="74"/>
  <c r="AK263" i="74"/>
  <c r="AN268" i="74"/>
  <c r="AY274" i="74"/>
  <c r="BC251" i="74"/>
  <c r="BA256" i="74"/>
  <c r="AM262" i="74"/>
  <c r="AH267" i="74"/>
  <c r="AL272" i="74"/>
  <c r="AG254" i="74"/>
  <c r="BE261" i="74"/>
  <c r="AM275" i="74"/>
  <c r="BE262" i="74"/>
  <c r="AP251" i="74"/>
  <c r="BB266" i="74"/>
  <c r="AM277" i="74"/>
  <c r="AZ277" i="74"/>
  <c r="BC260" i="74"/>
  <c r="AZ254" i="74"/>
  <c r="BA328" i="74"/>
  <c r="BH320" i="74"/>
  <c r="BE331" i="74"/>
  <c r="BD321" i="74"/>
  <c r="AC335" i="74"/>
  <c r="AW322" i="74"/>
  <c r="AR316" i="74"/>
  <c r="AN318" i="74"/>
  <c r="AI320" i="74"/>
  <c r="AF322" i="74"/>
  <c r="AD324" i="74"/>
  <c r="BI325" i="74"/>
  <c r="BG327" i="74"/>
  <c r="BF332" i="74"/>
  <c r="AX340" i="74"/>
  <c r="AT316" i="74"/>
  <c r="AX318" i="74"/>
  <c r="AS320" i="74"/>
  <c r="AP322" i="74"/>
  <c r="AN324" i="74"/>
  <c r="AL326" i="74"/>
  <c r="AJ328" i="74"/>
  <c r="AF334" i="74"/>
  <c r="BI341" i="74"/>
  <c r="AC317" i="74"/>
  <c r="BG318" i="74"/>
  <c r="BB320" i="74"/>
  <c r="BG322" i="74"/>
  <c r="BE324" i="74"/>
  <c r="BC326" i="74"/>
  <c r="BC328" i="74"/>
  <c r="AJ336" i="74"/>
  <c r="AL345" i="74"/>
  <c r="AT317" i="74"/>
  <c r="AW319" i="74"/>
  <c r="AS321" i="74"/>
  <c r="AQ323" i="74"/>
  <c r="AO325" i="74"/>
  <c r="AM327" i="74"/>
  <c r="AR330" i="74"/>
  <c r="AJ338" i="74"/>
  <c r="AG316" i="74"/>
  <c r="AC318" i="74"/>
  <c r="BF319" i="74"/>
  <c r="BB321" i="74"/>
  <c r="AZ323" i="74"/>
  <c r="AX325" i="74"/>
  <c r="AV327" i="74"/>
  <c r="AW331" i="74"/>
  <c r="AO339" i="74"/>
  <c r="AP316" i="74"/>
  <c r="AL318" i="74"/>
  <c r="AO320" i="74"/>
  <c r="AL322" i="74"/>
  <c r="AJ324" i="74"/>
  <c r="AH326" i="74"/>
  <c r="AF328" i="74"/>
  <c r="AW333" i="74"/>
  <c r="AP341" i="74"/>
  <c r="AZ329" i="74"/>
  <c r="AX331" i="74"/>
  <c r="AV333" i="74"/>
  <c r="AT335" i="74"/>
  <c r="AR337" i="74"/>
  <c r="AP339" i="74"/>
  <c r="AO341" i="74"/>
  <c r="AI344" i="74"/>
  <c r="AF348" i="74"/>
  <c r="AJ331" i="74"/>
  <c r="AH333" i="74"/>
  <c r="AF335" i="74"/>
  <c r="AD337" i="74"/>
  <c r="BI338" i="74"/>
  <c r="BG340" i="74"/>
  <c r="AS343" i="74"/>
  <c r="BI346" i="74"/>
  <c r="BC329" i="74"/>
  <c r="BA331" i="74"/>
  <c r="AY333" i="74"/>
  <c r="AW335" i="74"/>
  <c r="AU337" i="74"/>
  <c r="AS339" i="74"/>
  <c r="AS341" i="74"/>
  <c r="AM344" i="74"/>
  <c r="AN348" i="74"/>
  <c r="AU330" i="74"/>
  <c r="AS332" i="74"/>
  <c r="AQ334" i="74"/>
  <c r="AO336" i="74"/>
  <c r="AM338" i="74"/>
  <c r="AK340" i="74"/>
  <c r="AP342" i="74"/>
  <c r="AT345" i="74"/>
  <c r="AG329" i="74"/>
  <c r="AE331" i="74"/>
  <c r="AC333" i="74"/>
  <c r="BH334" i="74"/>
  <c r="BF336" i="74"/>
  <c r="BD338" i="74"/>
  <c r="AK343" i="74"/>
  <c r="AW346" i="74"/>
  <c r="AX329" i="74"/>
  <c r="AV331" i="74"/>
  <c r="AT333" i="74"/>
  <c r="AR335" i="74"/>
  <c r="AP337" i="74"/>
  <c r="AN339" i="74"/>
  <c r="AM341" i="74"/>
  <c r="AE344" i="74"/>
  <c r="BH347" i="74"/>
  <c r="AT343" i="74"/>
  <c r="AR345" i="74"/>
  <c r="AP347" i="74"/>
  <c r="AZ346" i="74"/>
  <c r="AX348" i="74"/>
  <c r="AK347" i="74"/>
  <c r="AJ341" i="74"/>
  <c r="AH343" i="74"/>
  <c r="AF345" i="74"/>
  <c r="AD347" i="74"/>
  <c r="BI348" i="74"/>
  <c r="AH344" i="74"/>
  <c r="AF346" i="74"/>
  <c r="AD348" i="74"/>
  <c r="AP327" i="74"/>
  <c r="AZ319" i="74"/>
  <c r="AH330" i="74"/>
  <c r="AP321" i="74"/>
  <c r="AE324" i="74"/>
  <c r="BA316" i="74"/>
  <c r="AH297" i="74"/>
  <c r="AP289" i="74"/>
  <c r="AS312" i="74"/>
  <c r="AH295" i="74"/>
  <c r="AQ287" i="74"/>
  <c r="AC304" i="74"/>
  <c r="AD293" i="74"/>
  <c r="AX285" i="74"/>
  <c r="BE296" i="74"/>
  <c r="AF289" i="74"/>
  <c r="BC310" i="74"/>
  <c r="BA294" i="74"/>
  <c r="AC287" i="74"/>
  <c r="BB300" i="74"/>
  <c r="AV291" i="74"/>
  <c r="AL283" i="74"/>
  <c r="AY284" i="74"/>
  <c r="AT286" i="74"/>
  <c r="AX288" i="74"/>
  <c r="AV290" i="74"/>
  <c r="AT292" i="74"/>
  <c r="AR294" i="74"/>
  <c r="AP296" i="74"/>
  <c r="AZ298" i="74"/>
  <c r="AV302" i="74"/>
  <c r="BB309" i="74"/>
  <c r="AM283" i="74"/>
  <c r="AI285" i="74"/>
  <c r="AD287" i="74"/>
  <c r="AI289" i="74"/>
  <c r="AG291" i="74"/>
  <c r="AE293" i="74"/>
  <c r="AC295" i="74"/>
  <c r="BH296" i="74"/>
  <c r="BD299" i="74"/>
  <c r="AI304" i="74"/>
  <c r="BH311" i="74"/>
  <c r="BD283" i="74"/>
  <c r="BH285" i="74"/>
  <c r="BC287" i="74"/>
  <c r="AZ289" i="74"/>
  <c r="AX291" i="74"/>
  <c r="AV293" i="74"/>
  <c r="AT295" i="74"/>
  <c r="AR297" i="74"/>
  <c r="BE300" i="74"/>
  <c r="AI306" i="74"/>
  <c r="BH313" i="74"/>
  <c r="AM284" i="74"/>
  <c r="AH286" i="74"/>
  <c r="AD288" i="74"/>
  <c r="BI289" i="74"/>
  <c r="BG291" i="74"/>
  <c r="BE293" i="74"/>
  <c r="BC295" i="74"/>
  <c r="BB297" i="74"/>
  <c r="AO301" i="74"/>
  <c r="AN307" i="74"/>
  <c r="AF315" i="74"/>
  <c r="BD284" i="74"/>
  <c r="BG286" i="74"/>
  <c r="BC288" i="74"/>
  <c r="BA290" i="74"/>
  <c r="AY292" i="74"/>
  <c r="AW294" i="74"/>
  <c r="AU296" i="74"/>
  <c r="AE299" i="74"/>
  <c r="BI302" i="74"/>
  <c r="AM310" i="74"/>
  <c r="AY283" i="74"/>
  <c r="AU285" i="74"/>
  <c r="AX287" i="74"/>
  <c r="AU289" i="74"/>
  <c r="AS291" i="74"/>
  <c r="AQ293" i="74"/>
  <c r="AO295" i="74"/>
  <c r="AM297" i="74"/>
  <c r="AU300" i="74"/>
  <c r="AP313" i="74"/>
  <c r="BF298" i="74"/>
  <c r="BD300" i="74"/>
  <c r="BB302" i="74"/>
  <c r="AV308" i="74"/>
  <c r="AT310" i="74"/>
  <c r="AR312" i="74"/>
  <c r="AP314" i="74"/>
  <c r="AD304" i="74"/>
  <c r="BI305" i="74"/>
  <c r="BG307" i="74"/>
  <c r="BE309" i="74"/>
  <c r="BC311" i="74"/>
  <c r="BA313" i="74"/>
  <c r="AY315" i="74"/>
  <c r="AZ299" i="74"/>
  <c r="AX301" i="74"/>
  <c r="AV303" i="74"/>
  <c r="AT305" i="74"/>
  <c r="AR307" i="74"/>
  <c r="AP309" i="74"/>
  <c r="AN311" i="74"/>
  <c r="AL313" i="74"/>
  <c r="AJ315" i="74"/>
  <c r="BB298" i="74"/>
  <c r="AZ300" i="74"/>
  <c r="AX302" i="74"/>
  <c r="AV304" i="74"/>
  <c r="AT306" i="74"/>
  <c r="AR308" i="74"/>
  <c r="AP310" i="74"/>
  <c r="AN312" i="74"/>
  <c r="AL314" i="74"/>
  <c r="AU298" i="74"/>
  <c r="AS300" i="74"/>
  <c r="AQ302" i="74"/>
  <c r="AO304" i="74"/>
  <c r="AM306" i="74"/>
  <c r="AK308" i="74"/>
  <c r="AI310" i="74"/>
  <c r="AG312" i="74"/>
  <c r="AE314" i="74"/>
  <c r="BH302" i="74"/>
  <c r="BF304" i="74"/>
  <c r="BD306" i="74"/>
  <c r="AZ310" i="74"/>
  <c r="AX312" i="74"/>
  <c r="AV314" i="74"/>
  <c r="AD279" i="74"/>
  <c r="AC268" i="74"/>
  <c r="AK260" i="74"/>
  <c r="BB252" i="74"/>
  <c r="AL274" i="74"/>
  <c r="BF265" i="74"/>
  <c r="AG258" i="74"/>
  <c r="AQ251" i="74"/>
  <c r="BF263" i="74"/>
  <c r="AG256" i="74"/>
  <c r="AE250" i="74"/>
  <c r="BH251" i="74"/>
  <c r="BC253" i="74"/>
  <c r="AY255" i="74"/>
  <c r="AW257" i="74"/>
  <c r="AU259" i="74"/>
  <c r="AS261" i="74"/>
  <c r="AQ263" i="74"/>
  <c r="AO265" i="74"/>
  <c r="AM267" i="74"/>
  <c r="BI269" i="74"/>
  <c r="AS278" i="74"/>
  <c r="AW253" i="74"/>
  <c r="AX258" i="74"/>
  <c r="AJ264" i="74"/>
  <c r="AE269" i="74"/>
  <c r="AH275" i="74"/>
  <c r="BA252" i="74"/>
  <c r="AR257" i="74"/>
  <c r="AU262" i="74"/>
  <c r="AG268" i="74"/>
  <c r="AJ273" i="74"/>
  <c r="BE254" i="74"/>
  <c r="AV262" i="74"/>
  <c r="AF280" i="74"/>
  <c r="BC264" i="74"/>
  <c r="AK253" i="74"/>
  <c r="AZ268" i="74"/>
  <c r="AK279" i="74"/>
  <c r="AS274" i="74"/>
  <c r="AX279" i="74"/>
  <c r="AT252" i="74"/>
  <c r="AZ327" i="74"/>
  <c r="AD319" i="74"/>
  <c r="AW328" i="74"/>
  <c r="BF320" i="74"/>
  <c r="AG331" i="74"/>
  <c r="AX321" i="74"/>
  <c r="AZ316" i="74"/>
  <c r="AV318" i="74"/>
  <c r="AQ320" i="74"/>
  <c r="AN322" i="74"/>
  <c r="AL324" i="74"/>
  <c r="AJ326" i="74"/>
  <c r="AH328" i="74"/>
  <c r="BE333" i="74"/>
  <c r="AY341" i="74"/>
  <c r="BB316" i="74"/>
  <c r="BF318" i="74"/>
  <c r="BA320" i="74"/>
  <c r="AX322" i="74"/>
  <c r="AV324" i="74"/>
  <c r="AT326" i="74"/>
  <c r="AR328" i="74"/>
  <c r="AE335" i="74"/>
  <c r="AR343" i="74"/>
  <c r="AK317" i="74"/>
  <c r="AF319" i="74"/>
  <c r="AJ321" i="74"/>
  <c r="AH323" i="74"/>
  <c r="AF325" i="74"/>
  <c r="AD327" i="74"/>
  <c r="AS329" i="74"/>
  <c r="AI337" i="74"/>
  <c r="AO347" i="74"/>
  <c r="BB317" i="74"/>
  <c r="BE319" i="74"/>
  <c r="BA321" i="74"/>
  <c r="AY323" i="74"/>
  <c r="AW325" i="74"/>
  <c r="AU327" i="74"/>
  <c r="AQ331" i="74"/>
  <c r="AI339" i="74"/>
  <c r="AO316" i="74"/>
  <c r="AK318" i="74"/>
  <c r="AF320" i="74"/>
  <c r="AC322" i="74"/>
  <c r="BH323" i="74"/>
  <c r="BF325" i="74"/>
  <c r="BD327" i="74"/>
  <c r="AV332" i="74"/>
  <c r="AN340" i="74"/>
  <c r="AX316" i="74"/>
  <c r="AT318" i="74"/>
  <c r="AW320" i="74"/>
  <c r="AT322" i="74"/>
  <c r="AR324" i="74"/>
  <c r="AP326" i="74"/>
  <c r="AN328" i="74"/>
  <c r="AV334" i="74"/>
  <c r="AX342" i="74"/>
  <c r="BH329" i="74"/>
  <c r="BF331" i="74"/>
  <c r="BD333" i="74"/>
  <c r="BB335" i="74"/>
  <c r="AZ337" i="74"/>
  <c r="AX339" i="74"/>
  <c r="AX341" i="74"/>
  <c r="AU344" i="74"/>
  <c r="BC348" i="74"/>
  <c r="AR331" i="74"/>
  <c r="AP333" i="74"/>
  <c r="AN335" i="74"/>
  <c r="AL337" i="74"/>
  <c r="AJ339" i="74"/>
  <c r="AH341" i="74"/>
  <c r="AW347" i="74"/>
  <c r="AD330" i="74"/>
  <c r="BI331" i="74"/>
  <c r="BG333" i="74"/>
  <c r="BE335" i="74"/>
  <c r="BC337" i="74"/>
  <c r="BE328" i="74"/>
  <c r="BC330" i="74"/>
  <c r="BA332" i="74"/>
  <c r="AY334" i="74"/>
  <c r="AW336" i="74"/>
  <c r="AU338" i="74"/>
  <c r="AS340" i="74"/>
  <c r="BI345" i="74"/>
  <c r="AO329" i="74"/>
  <c r="AM331" i="74"/>
  <c r="AK333" i="74"/>
  <c r="AI335" i="74"/>
  <c r="AG337" i="74"/>
  <c r="AE339" i="74"/>
  <c r="AC341" i="74"/>
  <c r="AW343" i="74"/>
  <c r="AJ347" i="74"/>
  <c r="BF329" i="74"/>
  <c r="BD331" i="74"/>
  <c r="BB333" i="74"/>
  <c r="AZ335" i="74"/>
  <c r="AX337" i="74"/>
  <c r="AV339" i="74"/>
  <c r="AV341" i="74"/>
  <c r="AR344" i="74"/>
  <c r="AV348" i="74"/>
  <c r="AZ345" i="74"/>
  <c r="AX347" i="74"/>
  <c r="BH346" i="74"/>
  <c r="BF348" i="74"/>
  <c r="AS347" i="74"/>
  <c r="AR341" i="74"/>
  <c r="AP343" i="74"/>
  <c r="AN345" i="74"/>
  <c r="AL347" i="74"/>
  <c r="AR342" i="74"/>
  <c r="AP344" i="74"/>
  <c r="AN346" i="74"/>
  <c r="AL348" i="74"/>
  <c r="AQ326" i="74"/>
  <c r="BE318" i="74"/>
  <c r="AI328" i="74"/>
  <c r="AR320" i="74"/>
  <c r="BH336" i="74"/>
  <c r="AI296" i="74"/>
  <c r="AQ288" i="74"/>
  <c r="AI294" i="74"/>
  <c r="AS286" i="74"/>
  <c r="BA301" i="74"/>
  <c r="AE292" i="74"/>
  <c r="AP315" i="74"/>
  <c r="BF295" i="74"/>
  <c r="AG288" i="74"/>
  <c r="BG306" i="74"/>
  <c r="BB293" i="74"/>
  <c r="AE286" i="74"/>
  <c r="BD298" i="74"/>
  <c r="AW290" i="74"/>
  <c r="AC283" i="74"/>
  <c r="BG284" i="74"/>
  <c r="BB286" i="74"/>
  <c r="BF288" i="74"/>
  <c r="BD290" i="74"/>
  <c r="BB292" i="74"/>
  <c r="AZ294" i="74"/>
  <c r="AX296" i="74"/>
  <c r="AI299" i="74"/>
  <c r="AJ303" i="74"/>
  <c r="BA310" i="74"/>
  <c r="AU283" i="74"/>
  <c r="AQ285" i="74"/>
  <c r="AL287" i="74"/>
  <c r="AQ289" i="74"/>
  <c r="AO291" i="74"/>
  <c r="AM293" i="74"/>
  <c r="AK295" i="74"/>
  <c r="AI297" i="74"/>
  <c r="AM300" i="74"/>
  <c r="AH305" i="74"/>
  <c r="BG312" i="74"/>
  <c r="AD284" i="74"/>
  <c r="AG286" i="74"/>
  <c r="AC288" i="74"/>
  <c r="BH289" i="74"/>
  <c r="BF291" i="74"/>
  <c r="BD293" i="74"/>
  <c r="BB295" i="74"/>
  <c r="BA297" i="74"/>
  <c r="AN301" i="74"/>
  <c r="AH307" i="74"/>
  <c r="BG314" i="74"/>
  <c r="AU284" i="74"/>
  <c r="AP286" i="74"/>
  <c r="AL288" i="74"/>
  <c r="AJ290" i="74"/>
  <c r="AH292" i="74"/>
  <c r="AF294" i="74"/>
  <c r="AD296" i="74"/>
  <c r="AF298" i="74"/>
  <c r="BE301" i="74"/>
  <c r="AM308" i="74"/>
  <c r="AH283" i="74"/>
  <c r="AD285" i="74"/>
  <c r="AG287" i="74"/>
  <c r="AD289" i="74"/>
  <c r="BI290" i="74"/>
  <c r="BG292" i="74"/>
  <c r="BE294" i="74"/>
  <c r="BC296" i="74"/>
  <c r="AU299" i="74"/>
  <c r="AU303" i="74"/>
  <c r="AL311" i="74"/>
  <c r="BG283" i="74"/>
  <c r="BC285" i="74"/>
  <c r="BF287" i="74"/>
  <c r="BC289" i="74"/>
  <c r="BA291" i="74"/>
  <c r="AY293" i="74"/>
  <c r="AW295" i="74"/>
  <c r="AU297" i="74"/>
  <c r="AD301" i="74"/>
  <c r="AO314" i="74"/>
  <c r="AG299" i="74"/>
  <c r="AE301" i="74"/>
  <c r="AC303" i="74"/>
  <c r="BH304" i="74"/>
  <c r="BF306" i="74"/>
  <c r="BD308" i="74"/>
  <c r="BB310" i="74"/>
  <c r="AZ312" i="74"/>
  <c r="AX314" i="74"/>
  <c r="AL304" i="74"/>
  <c r="AJ306" i="74"/>
  <c r="AH308" i="74"/>
  <c r="AF310" i="74"/>
  <c r="AD312" i="74"/>
  <c r="BI313" i="74"/>
  <c r="BG315" i="74"/>
  <c r="BH299" i="74"/>
  <c r="BF301" i="74"/>
  <c r="BD303" i="74"/>
  <c r="AX309" i="74"/>
  <c r="AV311" i="74"/>
  <c r="AT313" i="74"/>
  <c r="AR315" i="74"/>
  <c r="AC299" i="74"/>
  <c r="BH300" i="74"/>
  <c r="BF302" i="74"/>
  <c r="BD304" i="74"/>
  <c r="AX310" i="74"/>
  <c r="AV312" i="74"/>
  <c r="AT314" i="74"/>
  <c r="BC298" i="74"/>
  <c r="BA300" i="74"/>
  <c r="AY302" i="74"/>
  <c r="AU306" i="74"/>
  <c r="AS308" i="74"/>
  <c r="AQ310" i="74"/>
  <c r="AO312" i="74"/>
  <c r="AM314" i="74"/>
  <c r="AI303" i="74"/>
  <c r="AG305" i="74"/>
  <c r="AE307" i="74"/>
  <c r="AC309" i="74"/>
  <c r="BH310" i="74"/>
  <c r="BF312" i="74"/>
  <c r="BD314" i="74"/>
  <c r="AR276" i="74"/>
  <c r="AD267" i="74"/>
  <c r="AL259" i="74"/>
  <c r="AG252" i="74"/>
  <c r="BD272" i="74"/>
  <c r="BG264" i="74"/>
  <c r="AH257" i="74"/>
  <c r="BC250" i="74"/>
  <c r="BG262" i="74"/>
  <c r="AH255" i="74"/>
  <c r="AD250" i="74"/>
  <c r="AH252" i="74"/>
  <c r="AC254" i="74"/>
  <c r="BG255" i="74"/>
  <c r="BE257" i="74"/>
  <c r="BC259" i="74"/>
  <c r="BA261" i="74"/>
  <c r="AY263" i="74"/>
  <c r="AW265" i="74"/>
  <c r="AZ270" i="74"/>
  <c r="AG279" i="74"/>
  <c r="AU254" i="74"/>
  <c r="AO259" i="74"/>
  <c r="AR264" i="74"/>
  <c r="AD270" i="74"/>
  <c r="AZ276" i="74"/>
  <c r="BI252" i="74"/>
  <c r="AQ258" i="74"/>
  <c r="AL263" i="74"/>
  <c r="AO268" i="74"/>
  <c r="BB274" i="74"/>
  <c r="AD256" i="74"/>
  <c r="BC263" i="74"/>
  <c r="AG251" i="74"/>
  <c r="BA266" i="74"/>
  <c r="AG255" i="74"/>
  <c r="AI281" i="74"/>
  <c r="AQ276" i="74"/>
  <c r="AV281" i="74"/>
  <c r="BC273" i="74"/>
  <c r="AS280" i="74"/>
  <c r="AH346" i="74"/>
  <c r="AI329" i="74"/>
  <c r="BI324" i="74"/>
  <c r="AF321" i="74"/>
  <c r="AW318" i="74"/>
  <c r="AW341" i="74"/>
  <c r="AG328" i="74"/>
  <c r="AK324" i="74"/>
  <c r="AP320" i="74"/>
  <c r="AO318" i="74"/>
  <c r="AV340" i="74"/>
  <c r="BF327" i="74"/>
  <c r="AC324" i="74"/>
  <c r="AH320" i="74"/>
  <c r="AY317" i="74"/>
  <c r="AY337" i="74"/>
  <c r="AH327" i="74"/>
  <c r="AL323" i="74"/>
  <c r="AQ317" i="74"/>
  <c r="AZ336" i="74"/>
  <c r="BG326" i="74"/>
  <c r="AD323" i="74"/>
  <c r="AR319" i="74"/>
  <c r="BD332" i="74"/>
  <c r="BH325" i="74"/>
  <c r="AE322" i="74"/>
  <c r="AY316" i="74"/>
  <c r="AI326" i="74"/>
  <c r="AJ325" i="74"/>
  <c r="BG316" i="74"/>
  <c r="AM322" i="74"/>
  <c r="AN321" i="74"/>
  <c r="AY348" i="74"/>
  <c r="AJ319" i="74"/>
  <c r="BC333" i="74"/>
  <c r="BG329" i="74"/>
  <c r="BA326" i="74"/>
  <c r="AM318" i="74"/>
  <c r="AX327" i="74"/>
  <c r="BH319" i="74"/>
  <c r="AQ328" i="74"/>
  <c r="AZ320" i="74"/>
  <c r="BH316" i="74"/>
  <c r="BD318" i="74"/>
  <c r="AY320" i="74"/>
  <c r="AV322" i="74"/>
  <c r="AT324" i="74"/>
  <c r="AR326" i="74"/>
  <c r="AP328" i="74"/>
  <c r="BD334" i="74"/>
  <c r="AE343" i="74"/>
  <c r="AJ317" i="74"/>
  <c r="AE319" i="74"/>
  <c r="BI320" i="74"/>
  <c r="BF322" i="74"/>
  <c r="BD324" i="74"/>
  <c r="BB326" i="74"/>
  <c r="BB328" i="74"/>
  <c r="AD336" i="74"/>
  <c r="AC345" i="74"/>
  <c r="AS317" i="74"/>
  <c r="AN319" i="74"/>
  <c r="AR321" i="74"/>
  <c r="AP323" i="74"/>
  <c r="AN325" i="74"/>
  <c r="AL327" i="74"/>
  <c r="AP330" i="74"/>
  <c r="AH338" i="74"/>
  <c r="AF316" i="74"/>
  <c r="AJ318" i="74"/>
  <c r="AE320" i="74"/>
  <c r="BI321" i="74"/>
  <c r="BG323" i="74"/>
  <c r="BE325" i="74"/>
  <c r="BC327" i="74"/>
  <c r="AP332" i="74"/>
  <c r="AH340" i="74"/>
  <c r="AW316" i="74"/>
  <c r="AS318" i="74"/>
  <c r="AN320" i="74"/>
  <c r="AK322" i="74"/>
  <c r="AI324" i="74"/>
  <c r="AG326" i="74"/>
  <c r="AE328" i="74"/>
  <c r="AU333" i="74"/>
  <c r="AN341" i="74"/>
  <c r="BF316" i="74"/>
  <c r="BB318" i="74"/>
  <c r="BE320" i="74"/>
  <c r="BB322" i="74"/>
  <c r="AZ324" i="74"/>
  <c r="AX326" i="74"/>
  <c r="AV328" i="74"/>
  <c r="AU335" i="74"/>
  <c r="AJ344" i="74"/>
  <c r="AI330" i="74"/>
  <c r="AG332" i="74"/>
  <c r="AE334" i="74"/>
  <c r="AC336" i="74"/>
  <c r="BH337" i="74"/>
  <c r="BF339" i="74"/>
  <c r="BG341" i="74"/>
  <c r="BH344" i="74"/>
  <c r="BB329" i="74"/>
  <c r="AZ331" i="74"/>
  <c r="AX333" i="74"/>
  <c r="AV335" i="74"/>
  <c r="AT337" i="74"/>
  <c r="AR339" i="74"/>
  <c r="AQ341" i="74"/>
  <c r="AL344" i="74"/>
  <c r="AM348" i="74"/>
  <c r="AL330" i="74"/>
  <c r="AJ332" i="74"/>
  <c r="AH334" i="74"/>
  <c r="AF336" i="74"/>
  <c r="AD338" i="74"/>
  <c r="BI339" i="74"/>
  <c r="AD342" i="74"/>
  <c r="AE345" i="74"/>
  <c r="AF329" i="74"/>
  <c r="AD331" i="74"/>
  <c r="BI332" i="74"/>
  <c r="BG334" i="74"/>
  <c r="BE336" i="74"/>
  <c r="BC338" i="74"/>
  <c r="AJ343" i="74"/>
  <c r="AS346" i="74"/>
  <c r="AW329" i="74"/>
  <c r="AU331" i="74"/>
  <c r="AS333" i="74"/>
  <c r="AQ335" i="74"/>
  <c r="AO337" i="74"/>
  <c r="AM339" i="74"/>
  <c r="AL341" i="74"/>
  <c r="AD344" i="74"/>
  <c r="BE347" i="74"/>
  <c r="AG330" i="74"/>
  <c r="AE332" i="74"/>
  <c r="AC334" i="74"/>
  <c r="BH335" i="74"/>
  <c r="BF337" i="74"/>
  <c r="AE342" i="74"/>
  <c r="AC344" i="74"/>
  <c r="BH345" i="74"/>
  <c r="BF347" i="74"/>
  <c r="AI347" i="74"/>
  <c r="BC345" i="74"/>
  <c r="BA347" i="74"/>
  <c r="AX343" i="74"/>
  <c r="AV345" i="74"/>
  <c r="AT347" i="74"/>
  <c r="AX344" i="74"/>
  <c r="AV346" i="74"/>
  <c r="AT348" i="74"/>
  <c r="AR325" i="74"/>
  <c r="BG317" i="74"/>
  <c r="AJ327" i="74"/>
  <c r="AT319" i="74"/>
  <c r="AE333" i="74"/>
  <c r="AG322" i="74"/>
  <c r="BA312" i="74"/>
  <c r="AJ295" i="74"/>
  <c r="AS287" i="74"/>
  <c r="AJ293" i="74"/>
  <c r="BD285" i="74"/>
  <c r="BC299" i="74"/>
  <c r="AF291" i="74"/>
  <c r="AT311" i="74"/>
  <c r="BG294" i="74"/>
  <c r="AI287" i="74"/>
  <c r="AL303" i="74"/>
  <c r="BC292" i="74"/>
  <c r="AP285" i="74"/>
  <c r="AP297" i="74"/>
  <c r="AX289" i="74"/>
  <c r="AK283" i="74"/>
  <c r="AG285" i="74"/>
  <c r="AJ287" i="74"/>
  <c r="AG289" i="74"/>
  <c r="AE291" i="74"/>
  <c r="AC293" i="74"/>
  <c r="BH294" i="74"/>
  <c r="BF296" i="74"/>
  <c r="AY299" i="74"/>
  <c r="BH303" i="74"/>
  <c r="AZ311" i="74"/>
  <c r="BC283" i="74"/>
  <c r="AY285" i="74"/>
  <c r="AT287" i="74"/>
  <c r="AY289" i="74"/>
  <c r="AW291" i="74"/>
  <c r="AU293" i="74"/>
  <c r="AS295" i="74"/>
  <c r="AQ297" i="74"/>
  <c r="BC300" i="74"/>
  <c r="AG306" i="74"/>
  <c r="BF313" i="74"/>
  <c r="AL284" i="74"/>
  <c r="AO286" i="74"/>
  <c r="AK288" i="74"/>
  <c r="AI290" i="74"/>
  <c r="AG292" i="74"/>
  <c r="AE294" i="74"/>
  <c r="AC296" i="74"/>
  <c r="AE298" i="74"/>
  <c r="BD301" i="74"/>
  <c r="AG308" i="74"/>
  <c r="BF315" i="74"/>
  <c r="BC284" i="74"/>
  <c r="AX286" i="74"/>
  <c r="AT288" i="74"/>
  <c r="AR290" i="74"/>
  <c r="AP292" i="74"/>
  <c r="AN294" i="74"/>
  <c r="AL296" i="74"/>
  <c r="AR298" i="74"/>
  <c r="AN302" i="74"/>
  <c r="AL309" i="74"/>
  <c r="AP283" i="74"/>
  <c r="AL285" i="74"/>
  <c r="AO287" i="74"/>
  <c r="AL289" i="74"/>
  <c r="AJ291" i="74"/>
  <c r="AH293" i="74"/>
  <c r="AF295" i="74"/>
  <c r="AD297" i="74"/>
  <c r="AD300" i="74"/>
  <c r="AS304" i="74"/>
  <c r="AK312" i="74"/>
  <c r="AG284" i="74"/>
  <c r="AJ286" i="74"/>
  <c r="AF288" i="74"/>
  <c r="AD290" i="74"/>
  <c r="BI291" i="74"/>
  <c r="BG293" i="74"/>
  <c r="BE295" i="74"/>
  <c r="BE297" i="74"/>
  <c r="AT301" i="74"/>
  <c r="AV307" i="74"/>
  <c r="AN315" i="74"/>
  <c r="AO299" i="74"/>
  <c r="AM301" i="74"/>
  <c r="AK303" i="74"/>
  <c r="AI305" i="74"/>
  <c r="AG307" i="74"/>
  <c r="AE309" i="74"/>
  <c r="AC311" i="74"/>
  <c r="BH312" i="74"/>
  <c r="BF314" i="74"/>
  <c r="AT304" i="74"/>
  <c r="AR306" i="74"/>
  <c r="AP308" i="74"/>
  <c r="AN310" i="74"/>
  <c r="AL312" i="74"/>
  <c r="AJ314" i="74"/>
  <c r="AK298" i="74"/>
  <c r="AI300" i="74"/>
  <c r="AG302" i="74"/>
  <c r="AE304" i="74"/>
  <c r="AC306" i="74"/>
  <c r="BH307" i="74"/>
  <c r="BF309" i="74"/>
  <c r="BD311" i="74"/>
  <c r="BB313" i="74"/>
  <c r="AZ315" i="74"/>
  <c r="AK299" i="74"/>
  <c r="AI301" i="74"/>
  <c r="AG303" i="74"/>
  <c r="AE305" i="74"/>
  <c r="AC307" i="74"/>
  <c r="BH308" i="74"/>
  <c r="BF310" i="74"/>
  <c r="BD312" i="74"/>
  <c r="BB314" i="74"/>
  <c r="AD299" i="74"/>
  <c r="BI300" i="74"/>
  <c r="BG302" i="74"/>
  <c r="BE304" i="74"/>
  <c r="BC306" i="74"/>
  <c r="AY310" i="74"/>
  <c r="AW312" i="74"/>
  <c r="AU314" i="74"/>
  <c r="AQ303" i="74"/>
  <c r="AO305" i="74"/>
  <c r="AM307" i="74"/>
  <c r="AK309" i="74"/>
  <c r="AI311" i="74"/>
  <c r="AG313" i="74"/>
  <c r="AE315" i="74"/>
  <c r="AU274" i="74"/>
  <c r="AE266" i="74"/>
  <c r="AM258" i="74"/>
  <c r="AS251" i="74"/>
  <c r="AZ271" i="74"/>
  <c r="BH263" i="74"/>
  <c r="AI256" i="74"/>
  <c r="AH250" i="74"/>
  <c r="AZ269" i="74"/>
  <c r="BH261" i="74"/>
  <c r="AJ254" i="74"/>
  <c r="AL250" i="74"/>
  <c r="AP252" i="74"/>
  <c r="AK254" i="74"/>
  <c r="AH256" i="74"/>
  <c r="AF258" i="74"/>
  <c r="AD260" i="74"/>
  <c r="BI261" i="74"/>
  <c r="BG263" i="74"/>
  <c r="BE265" i="74"/>
  <c r="BC267" i="74"/>
  <c r="AH281" i="74"/>
  <c r="BC254" i="74"/>
  <c r="AN260" i="74"/>
  <c r="AI265" i="74"/>
  <c r="AL270" i="74"/>
  <c r="AL279" i="74"/>
  <c r="AX253" i="74"/>
  <c r="AY258" i="74"/>
  <c r="AK264" i="74"/>
  <c r="AF269" i="74"/>
  <c r="AK275" i="74"/>
  <c r="BB256" i="74"/>
  <c r="AT264" i="74"/>
  <c r="AJ253" i="74"/>
  <c r="AE257" i="74"/>
  <c r="AS273" i="74"/>
  <c r="AO278" i="74"/>
  <c r="AC277" i="74"/>
  <c r="AV265" i="74"/>
  <c r="AM245" i="74"/>
  <c r="AK247" i="74"/>
  <c r="BH249" i="74"/>
  <c r="AI220" i="74"/>
  <c r="AE222" i="74"/>
  <c r="AC224" i="74"/>
  <c r="BH225" i="74"/>
  <c r="BF227" i="74"/>
  <c r="BD229" i="74"/>
  <c r="BB231" i="74"/>
  <c r="AZ233" i="74"/>
  <c r="AX235" i="74"/>
  <c r="AV237" i="74"/>
  <c r="AT239" i="74"/>
  <c r="AR241" i="74"/>
  <c r="AP243" i="74"/>
  <c r="AN245" i="74"/>
  <c r="AL247" i="74"/>
  <c r="BC223" i="74"/>
  <c r="BA225" i="74"/>
  <c r="AY227" i="74"/>
  <c r="AW229" i="74"/>
  <c r="AO237" i="74"/>
  <c r="AM239" i="74"/>
  <c r="AK241" i="74"/>
  <c r="AI243" i="74"/>
  <c r="AG245" i="74"/>
  <c r="AE247" i="74"/>
  <c r="AR249" i="74"/>
  <c r="BA220" i="74"/>
  <c r="AW222" i="74"/>
  <c r="AU224" i="74"/>
  <c r="AS226" i="74"/>
  <c r="AQ228" i="74"/>
  <c r="AO230" i="74"/>
  <c r="AM232" i="74"/>
  <c r="AK234" i="74"/>
  <c r="AI236" i="74"/>
  <c r="AG238" i="74"/>
  <c r="AE240" i="74"/>
  <c r="AC242" i="74"/>
  <c r="BH243" i="74"/>
  <c r="BF245" i="74"/>
  <c r="BD247" i="74"/>
  <c r="AS217" i="74"/>
  <c r="AO219" i="74"/>
  <c r="AR221" i="74"/>
  <c r="AO223" i="74"/>
  <c r="AM225" i="74"/>
  <c r="AK227" i="74"/>
  <c r="AI229" i="74"/>
  <c r="AG231" i="74"/>
  <c r="AE233" i="74"/>
  <c r="AC235" i="74"/>
  <c r="BH236" i="74"/>
  <c r="BF238" i="74"/>
  <c r="BD240" i="74"/>
  <c r="BB242" i="74"/>
  <c r="AZ244" i="74"/>
  <c r="AX246" i="74"/>
  <c r="BA248" i="74"/>
  <c r="AQ249" i="74"/>
  <c r="AL249" i="74"/>
  <c r="BF248" i="74"/>
  <c r="AN165" i="74"/>
  <c r="AV173" i="74"/>
  <c r="AT151" i="74"/>
  <c r="AX153" i="74"/>
  <c r="AS155" i="74"/>
  <c r="AP157" i="74"/>
  <c r="AJ163" i="74"/>
  <c r="AP167" i="74"/>
  <c r="AZ177" i="74"/>
  <c r="AC152" i="74"/>
  <c r="BG153" i="74"/>
  <c r="BB155" i="74"/>
  <c r="BG157" i="74"/>
  <c r="BE159" i="74"/>
  <c r="BC161" i="74"/>
  <c r="BA163" i="74"/>
  <c r="AR169" i="74"/>
  <c r="BD181" i="74"/>
  <c r="AT152" i="74"/>
  <c r="AW154" i="74"/>
  <c r="AS156" i="74"/>
  <c r="AQ158" i="74"/>
  <c r="AT171" i="74"/>
  <c r="AO151" i="74"/>
  <c r="AK153" i="74"/>
  <c r="AF155" i="74"/>
  <c r="AC157" i="74"/>
  <c r="BH158" i="74"/>
  <c r="BF160" i="74"/>
  <c r="BD162" i="74"/>
  <c r="BD165" i="74"/>
  <c r="AU174" i="74"/>
  <c r="AO165" i="74"/>
  <c r="AM167" i="74"/>
  <c r="AK169" i="74"/>
  <c r="AH172" i="74"/>
  <c r="BH178" i="74"/>
  <c r="AF167" i="74"/>
  <c r="BB177" i="74"/>
  <c r="BG173" i="74"/>
  <c r="AE178" i="74"/>
  <c r="BI173" i="74"/>
  <c r="AX169" i="74"/>
  <c r="AU165" i="74"/>
  <c r="AE181" i="74"/>
  <c r="AW218" i="74"/>
  <c r="BH223" i="74"/>
  <c r="AZ231" i="74"/>
  <c r="AR239" i="74"/>
  <c r="AJ247" i="74"/>
  <c r="AX218" i="74"/>
  <c r="AM223" i="74"/>
  <c r="BG230" i="74"/>
  <c r="AY238" i="74"/>
  <c r="AQ246" i="74"/>
  <c r="AE219" i="74"/>
  <c r="AI224" i="74"/>
  <c r="BH231" i="74"/>
  <c r="AZ239" i="74"/>
  <c r="AR247" i="74"/>
  <c r="AH219" i="74"/>
  <c r="AO224" i="74"/>
  <c r="AG232" i="74"/>
  <c r="BF239" i="74"/>
  <c r="AX247" i="74"/>
  <c r="AJ219" i="74"/>
  <c r="AQ224" i="74"/>
  <c r="AI232" i="74"/>
  <c r="BH239" i="74"/>
  <c r="AZ247" i="74"/>
  <c r="AM219" i="74"/>
  <c r="AW224" i="74"/>
  <c r="AO232" i="74"/>
  <c r="AG240" i="74"/>
  <c r="BF247" i="74"/>
  <c r="BF218" i="74"/>
  <c r="AY224" i="74"/>
  <c r="AI240" i="74"/>
  <c r="BH247" i="74"/>
  <c r="BH218" i="74"/>
  <c r="BE224" i="74"/>
  <c r="AW232" i="74"/>
  <c r="AO240" i="74"/>
  <c r="AG248" i="74"/>
  <c r="AQ219" i="74"/>
  <c r="AL221" i="74"/>
  <c r="AQ223" i="74"/>
  <c r="AO225" i="74"/>
  <c r="AM227" i="74"/>
  <c r="AK229" i="74"/>
  <c r="AI231" i="74"/>
  <c r="AG233" i="74"/>
  <c r="AE235" i="74"/>
  <c r="AC237" i="74"/>
  <c r="BH238" i="74"/>
  <c r="BF240" i="74"/>
  <c r="BD242" i="74"/>
  <c r="BB244" i="74"/>
  <c r="AZ246" i="74"/>
  <c r="BD248" i="74"/>
  <c r="AP220" i="74"/>
  <c r="AL222" i="74"/>
  <c r="AJ224" i="74"/>
  <c r="AH226" i="74"/>
  <c r="AF228" i="74"/>
  <c r="AD230" i="74"/>
  <c r="BI231" i="74"/>
  <c r="BG233" i="74"/>
  <c r="BE235" i="74"/>
  <c r="BC237" i="74"/>
  <c r="BA239" i="74"/>
  <c r="AY241" i="74"/>
  <c r="AW243" i="74"/>
  <c r="AU245" i="74"/>
  <c r="AS247" i="74"/>
  <c r="AN218" i="74"/>
  <c r="AQ220" i="74"/>
  <c r="AM222" i="74"/>
  <c r="AK224" i="74"/>
  <c r="AI226" i="74"/>
  <c r="AG228" i="74"/>
  <c r="AE230" i="74"/>
  <c r="AC232" i="74"/>
  <c r="BH233" i="74"/>
  <c r="BF235" i="74"/>
  <c r="BD237" i="74"/>
  <c r="BB239" i="74"/>
  <c r="AZ241" i="74"/>
  <c r="AX243" i="74"/>
  <c r="AV245" i="74"/>
  <c r="AT247" i="74"/>
  <c r="AD224" i="74"/>
  <c r="BI225" i="74"/>
  <c r="BG227" i="74"/>
  <c r="BE229" i="74"/>
  <c r="BC231" i="74"/>
  <c r="BA233" i="74"/>
  <c r="AY235" i="74"/>
  <c r="AW237" i="74"/>
  <c r="AU239" i="74"/>
  <c r="AS241" i="74"/>
  <c r="AQ243" i="74"/>
  <c r="AO245" i="74"/>
  <c r="AM247" i="74"/>
  <c r="AF219" i="74"/>
  <c r="BI220" i="74"/>
  <c r="BE222" i="74"/>
  <c r="BC224" i="74"/>
  <c r="BA226" i="74"/>
  <c r="AY228" i="74"/>
  <c r="AW230" i="74"/>
  <c r="AO238" i="74"/>
  <c r="AM240" i="74"/>
  <c r="AK242" i="74"/>
  <c r="AI244" i="74"/>
  <c r="AG246" i="74"/>
  <c r="AE248" i="74"/>
  <c r="BA217" i="74"/>
  <c r="AW219" i="74"/>
  <c r="AZ221" i="74"/>
  <c r="AW223" i="74"/>
  <c r="AU225" i="74"/>
  <c r="AS227" i="74"/>
  <c r="AQ229" i="74"/>
  <c r="AO231" i="74"/>
  <c r="AM233" i="74"/>
  <c r="AK235" i="74"/>
  <c r="AI237" i="74"/>
  <c r="AG239" i="74"/>
  <c r="AE241" i="74"/>
  <c r="AC243" i="74"/>
  <c r="BH244" i="74"/>
  <c r="BF246" i="74"/>
  <c r="AF249" i="74"/>
  <c r="AY249" i="74"/>
  <c r="AT249" i="74"/>
  <c r="AG249" i="74"/>
  <c r="AF152" i="74"/>
  <c r="AO155" i="74"/>
  <c r="BA176" i="74"/>
  <c r="AT153" i="74"/>
  <c r="BG166" i="74"/>
  <c r="AX151" i="74"/>
  <c r="AF163" i="74"/>
  <c r="AH161" i="74"/>
  <c r="AJ159" i="74"/>
  <c r="AL157" i="74"/>
  <c r="BB153" i="74"/>
  <c r="AV163" i="74"/>
  <c r="BB182" i="74"/>
  <c r="BD180" i="74"/>
  <c r="BF178" i="74"/>
  <c r="BH176" i="74"/>
  <c r="AC175" i="74"/>
  <c r="AE173" i="74"/>
  <c r="AG171" i="74"/>
  <c r="AI169" i="74"/>
  <c r="AK167" i="74"/>
  <c r="AM165" i="74"/>
  <c r="BI182" i="74"/>
  <c r="AD181" i="74"/>
  <c r="AF179" i="74"/>
  <c r="AH177" i="74"/>
  <c r="AJ175" i="74"/>
  <c r="AL173" i="74"/>
  <c r="AN171" i="74"/>
  <c r="AP169" i="74"/>
  <c r="AR167" i="74"/>
  <c r="AT165" i="74"/>
  <c r="AQ183" i="74"/>
  <c r="AS181" i="74"/>
  <c r="AU179" i="74"/>
  <c r="AW177" i="74"/>
  <c r="AY175" i="74"/>
  <c r="BA173" i="74"/>
  <c r="BC171" i="74"/>
  <c r="BE169" i="74"/>
  <c r="BG167" i="74"/>
  <c r="BI165" i="74"/>
  <c r="AX183" i="74"/>
  <c r="AZ181" i="74"/>
  <c r="BB179" i="74"/>
  <c r="BD177" i="74"/>
  <c r="BF175" i="74"/>
  <c r="BH173" i="74"/>
  <c r="AO183" i="74"/>
  <c r="AQ181" i="74"/>
  <c r="AS179" i="74"/>
  <c r="AU177" i="74"/>
  <c r="AW175" i="74"/>
  <c r="AY173" i="74"/>
  <c r="BA171" i="74"/>
  <c r="BC169" i="74"/>
  <c r="BE167" i="74"/>
  <c r="BG165" i="74"/>
  <c r="AN183" i="74"/>
  <c r="AP181" i="74"/>
  <c r="AR179" i="74"/>
  <c r="AT177" i="74"/>
  <c r="AV175" i="74"/>
  <c r="AX173" i="74"/>
  <c r="AZ171" i="74"/>
  <c r="BB169" i="74"/>
  <c r="BD167" i="74"/>
  <c r="BF165" i="74"/>
  <c r="AU183" i="74"/>
  <c r="AW181" i="74"/>
  <c r="AY179" i="74"/>
  <c r="BA177" i="74"/>
  <c r="BC175" i="74"/>
  <c r="BE173" i="74"/>
  <c r="BG171" i="74"/>
  <c r="BI169" i="74"/>
  <c r="AW155" i="74"/>
  <c r="BE168" i="74"/>
  <c r="AT182" i="74"/>
  <c r="AV180" i="74"/>
  <c r="AX178" i="74"/>
  <c r="AZ176" i="74"/>
  <c r="BB174" i="74"/>
  <c r="BD172" i="74"/>
  <c r="BF170" i="74"/>
  <c r="BH168" i="74"/>
  <c r="AC167" i="74"/>
  <c r="AE165" i="74"/>
  <c r="BA182" i="74"/>
  <c r="BC180" i="74"/>
  <c r="BE178" i="74"/>
  <c r="BG176" i="74"/>
  <c r="BI174" i="74"/>
  <c r="AD173" i="74"/>
  <c r="AF171" i="74"/>
  <c r="AH169" i="74"/>
  <c r="AJ167" i="74"/>
  <c r="AL165" i="74"/>
  <c r="AI183" i="74"/>
  <c r="AK181" i="74"/>
  <c r="AM179" i="74"/>
  <c r="AO177" i="74"/>
  <c r="AQ175" i="74"/>
  <c r="AS173" i="74"/>
  <c r="AU171" i="74"/>
  <c r="AW169" i="74"/>
  <c r="AY167" i="74"/>
  <c r="BA165" i="74"/>
  <c r="AP183" i="74"/>
  <c r="AR181" i="74"/>
  <c r="AT179" i="74"/>
  <c r="AV177" i="74"/>
  <c r="AX175" i="74"/>
  <c r="AZ173" i="74"/>
  <c r="AG183" i="74"/>
  <c r="AI181" i="74"/>
  <c r="AK179" i="74"/>
  <c r="AM177" i="74"/>
  <c r="AO175" i="74"/>
  <c r="AQ173" i="74"/>
  <c r="AS171" i="74"/>
  <c r="AU169" i="74"/>
  <c r="AW167" i="74"/>
  <c r="AY165" i="74"/>
  <c r="AF183" i="74"/>
  <c r="AH181" i="74"/>
  <c r="AJ179" i="74"/>
  <c r="AL177" i="74"/>
  <c r="AN175" i="74"/>
  <c r="AP173" i="74"/>
  <c r="AR171" i="74"/>
  <c r="AT169" i="74"/>
  <c r="AV167" i="74"/>
  <c r="AX165" i="74"/>
  <c r="AM183" i="74"/>
  <c r="AO181" i="74"/>
  <c r="AQ179" i="74"/>
  <c r="AS177" i="74"/>
  <c r="AU175" i="74"/>
  <c r="AW173" i="74"/>
  <c r="AY171" i="74"/>
  <c r="BA169" i="74"/>
  <c r="AT157" i="74"/>
  <c r="AL182" i="74"/>
  <c r="AN180" i="74"/>
  <c r="AP178" i="74"/>
  <c r="AR176" i="74"/>
  <c r="AT174" i="74"/>
  <c r="AV172" i="74"/>
  <c r="AX170" i="74"/>
  <c r="AZ168" i="74"/>
  <c r="BB166" i="74"/>
  <c r="BD164" i="74"/>
  <c r="AS182" i="74"/>
  <c r="AU180" i="74"/>
  <c r="AW178" i="74"/>
  <c r="AY176" i="74"/>
  <c r="BA174" i="74"/>
  <c r="BC172" i="74"/>
  <c r="BE170" i="74"/>
  <c r="BG168" i="74"/>
  <c r="BI166" i="74"/>
  <c r="AD165" i="74"/>
  <c r="BH182" i="74"/>
  <c r="AC181" i="74"/>
  <c r="AE179" i="74"/>
  <c r="AG177" i="74"/>
  <c r="AI175" i="74"/>
  <c r="AK173" i="74"/>
  <c r="AM171" i="74"/>
  <c r="AO169" i="74"/>
  <c r="AQ167" i="74"/>
  <c r="AS165" i="74"/>
  <c r="AH183" i="74"/>
  <c r="AJ181" i="74"/>
  <c r="AL179" i="74"/>
  <c r="AN177" i="74"/>
  <c r="AP175" i="74"/>
  <c r="AR173" i="74"/>
  <c r="BF182" i="74"/>
  <c r="BH180" i="74"/>
  <c r="AC179" i="74"/>
  <c r="AE177" i="74"/>
  <c r="AG175" i="74"/>
  <c r="AI173" i="74"/>
  <c r="AK171" i="74"/>
  <c r="AM169" i="74"/>
  <c r="AO167" i="74"/>
  <c r="AQ165" i="74"/>
  <c r="BE182" i="74"/>
  <c r="BG180" i="74"/>
  <c r="BI178" i="74"/>
  <c r="AD177" i="74"/>
  <c r="AF175" i="74"/>
  <c r="AH173" i="74"/>
  <c r="AJ171" i="74"/>
  <c r="AL169" i="74"/>
  <c r="AN167" i="74"/>
  <c r="AP165" i="74"/>
  <c r="AE183" i="74"/>
  <c r="AG181" i="74"/>
  <c r="AI179" i="74"/>
  <c r="AK177" i="74"/>
  <c r="AM175" i="74"/>
  <c r="AO173" i="74"/>
  <c r="AR159" i="74"/>
  <c r="BI183" i="74"/>
  <c r="AD182" i="74"/>
  <c r="AF180" i="74"/>
  <c r="AH178" i="74"/>
  <c r="AJ176" i="74"/>
  <c r="AL174" i="74"/>
  <c r="AN172" i="74"/>
  <c r="AP170" i="74"/>
  <c r="AR168" i="74"/>
  <c r="AT166" i="74"/>
  <c r="AV164" i="74"/>
  <c r="AK182" i="74"/>
  <c r="AM180" i="74"/>
  <c r="AO178" i="74"/>
  <c r="AQ176" i="74"/>
  <c r="AS174" i="74"/>
  <c r="AU172" i="74"/>
  <c r="AW170" i="74"/>
  <c r="AY168" i="74"/>
  <c r="BA166" i="74"/>
  <c r="BC164" i="74"/>
  <c r="AZ182" i="74"/>
  <c r="BB180" i="74"/>
  <c r="BD178" i="74"/>
  <c r="BF176" i="74"/>
  <c r="BH174" i="74"/>
  <c r="AC173" i="74"/>
  <c r="AE171" i="74"/>
  <c r="AG169" i="74"/>
  <c r="AI167" i="74"/>
  <c r="AK165" i="74"/>
  <c r="BG182" i="74"/>
  <c r="BI180" i="74"/>
  <c r="AD179" i="74"/>
  <c r="AF177" i="74"/>
  <c r="AH175" i="74"/>
  <c r="AJ173" i="74"/>
  <c r="AX182" i="74"/>
  <c r="AZ180" i="74"/>
  <c r="BB178" i="74"/>
  <c r="BD176" i="74"/>
  <c r="BF174" i="74"/>
  <c r="BH172" i="74"/>
  <c r="AC171" i="74"/>
  <c r="AE169" i="74"/>
  <c r="AG167" i="74"/>
  <c r="AI165" i="74"/>
  <c r="AW182" i="74"/>
  <c r="AY180" i="74"/>
  <c r="BA178" i="74"/>
  <c r="BC176" i="74"/>
  <c r="BE174" i="74"/>
  <c r="BG172" i="74"/>
  <c r="AW180" i="74"/>
  <c r="BE155" i="74"/>
  <c r="BA183" i="74"/>
  <c r="BC181" i="74"/>
  <c r="BE179" i="74"/>
  <c r="BG177" i="74"/>
  <c r="BI175" i="74"/>
  <c r="AD174" i="74"/>
  <c r="AF172" i="74"/>
  <c r="AH170" i="74"/>
  <c r="AJ168" i="74"/>
  <c r="AL166" i="74"/>
  <c r="BH183" i="74"/>
  <c r="AC182" i="74"/>
  <c r="AE180" i="74"/>
  <c r="AG178" i="74"/>
  <c r="AI176" i="74"/>
  <c r="AK174" i="74"/>
  <c r="AM172" i="74"/>
  <c r="AO170" i="74"/>
  <c r="AQ168" i="74"/>
  <c r="AS166" i="74"/>
  <c r="AU164" i="74"/>
  <c r="AR182" i="74"/>
  <c r="AT180" i="74"/>
  <c r="AV178" i="74"/>
  <c r="AX176" i="74"/>
  <c r="AZ174" i="74"/>
  <c r="BB172" i="74"/>
  <c r="BD170" i="74"/>
  <c r="BF168" i="74"/>
  <c r="BH166" i="74"/>
  <c r="AC165" i="74"/>
  <c r="AY182" i="74"/>
  <c r="BA180" i="74"/>
  <c r="BC178" i="74"/>
  <c r="BE176" i="74"/>
  <c r="BG174" i="74"/>
  <c r="BI172" i="74"/>
  <c r="AP182" i="74"/>
  <c r="AR180" i="74"/>
  <c r="AT178" i="74"/>
  <c r="AV176" i="74"/>
  <c r="AX174" i="74"/>
  <c r="AZ172" i="74"/>
  <c r="BB170" i="74"/>
  <c r="BD168" i="74"/>
  <c r="BF166" i="74"/>
  <c r="BH164" i="74"/>
  <c r="AO182" i="74"/>
  <c r="AQ180" i="74"/>
  <c r="AS178" i="74"/>
  <c r="AU176" i="74"/>
  <c r="AW174" i="74"/>
  <c r="AY172" i="74"/>
  <c r="BA170" i="74"/>
  <c r="BC168" i="74"/>
  <c r="BE166" i="74"/>
  <c r="BG164" i="74"/>
  <c r="AV182" i="74"/>
  <c r="AX180" i="74"/>
  <c r="AZ178" i="74"/>
  <c r="BB176" i="74"/>
  <c r="BD174" i="74"/>
  <c r="BF172" i="74"/>
  <c r="BB157" i="74"/>
  <c r="AS183" i="74"/>
  <c r="AU181" i="74"/>
  <c r="AW179" i="74"/>
  <c r="AY177" i="74"/>
  <c r="BA175" i="74"/>
  <c r="BC173" i="74"/>
  <c r="BE171" i="74"/>
  <c r="BG169" i="74"/>
  <c r="BI167" i="74"/>
  <c r="AD166" i="74"/>
  <c r="AZ183" i="74"/>
  <c r="BB181" i="74"/>
  <c r="BD179" i="74"/>
  <c r="BF177" i="74"/>
  <c r="BH175" i="74"/>
  <c r="AC174" i="74"/>
  <c r="AE172" i="74"/>
  <c r="AG170" i="74"/>
  <c r="AI168" i="74"/>
  <c r="AK166" i="74"/>
  <c r="AJ182" i="74"/>
  <c r="AL180" i="74"/>
  <c r="AN178" i="74"/>
  <c r="AP176" i="74"/>
  <c r="AR174" i="74"/>
  <c r="AT172" i="74"/>
  <c r="AV170" i="74"/>
  <c r="AX168" i="74"/>
  <c r="AZ166" i="74"/>
  <c r="BB164" i="74"/>
  <c r="AQ182" i="74"/>
  <c r="AS180" i="74"/>
  <c r="AU178" i="74"/>
  <c r="AW176" i="74"/>
  <c r="AY174" i="74"/>
  <c r="BA172" i="74"/>
  <c r="AH182" i="74"/>
  <c r="AJ180" i="74"/>
  <c r="AL178" i="74"/>
  <c r="AN176" i="74"/>
  <c r="AP174" i="74"/>
  <c r="AR172" i="74"/>
  <c r="AT170" i="74"/>
  <c r="AV168" i="74"/>
  <c r="AX166" i="74"/>
  <c r="AZ164" i="74"/>
  <c r="AG182" i="74"/>
  <c r="AI180" i="74"/>
  <c r="AK178" i="74"/>
  <c r="AM176" i="74"/>
  <c r="AO174" i="74"/>
  <c r="AQ172" i="74"/>
  <c r="AS170" i="74"/>
  <c r="AU168" i="74"/>
  <c r="AW166" i="74"/>
  <c r="AY164" i="74"/>
  <c r="AN182" i="74"/>
  <c r="AP180" i="74"/>
  <c r="AR178" i="74"/>
  <c r="AT176" i="74"/>
  <c r="AV174" i="74"/>
  <c r="AX172" i="74"/>
  <c r="BF167" i="74"/>
  <c r="AZ159" i="74"/>
  <c r="AK183" i="74"/>
  <c r="AM181" i="74"/>
  <c r="AO179" i="74"/>
  <c r="AQ177" i="74"/>
  <c r="AS175" i="74"/>
  <c r="AU173" i="74"/>
  <c r="AW171" i="74"/>
  <c r="AY169" i="74"/>
  <c r="BA167" i="74"/>
  <c r="BC165" i="74"/>
  <c r="AR183" i="74"/>
  <c r="AT181" i="74"/>
  <c r="AV179" i="74"/>
  <c r="AX177" i="74"/>
  <c r="AZ175" i="74"/>
  <c r="BB173" i="74"/>
  <c r="BD171" i="74"/>
  <c r="BF169" i="74"/>
  <c r="BH167" i="74"/>
  <c r="AC166" i="74"/>
  <c r="BG183" i="74"/>
  <c r="BI181" i="74"/>
  <c r="AD180" i="74"/>
  <c r="AF178" i="74"/>
  <c r="AH176" i="74"/>
  <c r="AJ174" i="74"/>
  <c r="AL172" i="74"/>
  <c r="AN170" i="74"/>
  <c r="AP168" i="74"/>
  <c r="AR166" i="74"/>
  <c r="AT164" i="74"/>
  <c r="AI182" i="74"/>
  <c r="AK180" i="74"/>
  <c r="AM178" i="74"/>
  <c r="AO176" i="74"/>
  <c r="AQ174" i="74"/>
  <c r="BE183" i="74"/>
  <c r="BG181" i="74"/>
  <c r="BI179" i="74"/>
  <c r="AD178" i="74"/>
  <c r="AF176" i="74"/>
  <c r="AH174" i="74"/>
  <c r="AJ172" i="74"/>
  <c r="AL170" i="74"/>
  <c r="AN168" i="74"/>
  <c r="AP166" i="74"/>
  <c r="BD183" i="74"/>
  <c r="BF181" i="74"/>
  <c r="BH179" i="74"/>
  <c r="AC178" i="74"/>
  <c r="AE176" i="74"/>
  <c r="AG174" i="74"/>
  <c r="AI172" i="74"/>
  <c r="AK170" i="74"/>
  <c r="AM168" i="74"/>
  <c r="AO166" i="74"/>
  <c r="AQ164" i="74"/>
  <c r="AF182" i="74"/>
  <c r="AH180" i="74"/>
  <c r="AJ178" i="74"/>
  <c r="AL176" i="74"/>
  <c r="AN174" i="74"/>
  <c r="AL153" i="74"/>
  <c r="BG154" i="74"/>
  <c r="AU156" i="74"/>
  <c r="AM156" i="74"/>
  <c r="AC158" i="74"/>
  <c r="AG152" i="74"/>
  <c r="AJ154" i="74"/>
  <c r="AF156" i="74"/>
  <c r="AD158" i="74"/>
  <c r="BI159" i="74"/>
  <c r="BG161" i="74"/>
  <c r="BE163" i="74"/>
  <c r="BH169" i="74"/>
  <c r="BC182" i="74"/>
  <c r="BF152" i="74"/>
  <c r="BA154" i="74"/>
  <c r="AW156" i="74"/>
  <c r="AU158" i="74"/>
  <c r="AS160" i="74"/>
  <c r="AQ162" i="74"/>
  <c r="AC172" i="74"/>
  <c r="AK151" i="74"/>
  <c r="AG153" i="74"/>
  <c r="AJ155" i="74"/>
  <c r="AG157" i="74"/>
  <c r="AE159" i="74"/>
  <c r="AC161" i="74"/>
  <c r="BH162" i="74"/>
  <c r="AM166" i="74"/>
  <c r="AT175" i="74"/>
  <c r="BB151" i="74"/>
  <c r="BF153" i="74"/>
  <c r="BA155" i="74"/>
  <c r="AX157" i="74"/>
  <c r="AV159" i="74"/>
  <c r="AT161" i="74"/>
  <c r="AR163" i="74"/>
  <c r="AO168" i="74"/>
  <c r="AX179" i="74"/>
  <c r="AK152" i="74"/>
  <c r="AF154" i="74"/>
  <c r="AJ156" i="74"/>
  <c r="AH158" i="74"/>
  <c r="AF160" i="74"/>
  <c r="AD162" i="74"/>
  <c r="BI163" i="74"/>
  <c r="AQ170" i="74"/>
  <c r="BB183" i="74"/>
  <c r="BB152" i="74"/>
  <c r="BE154" i="74"/>
  <c r="BA156" i="74"/>
  <c r="AY158" i="74"/>
  <c r="AW160" i="74"/>
  <c r="AU162" i="74"/>
  <c r="BA164" i="74"/>
  <c r="AS172" i="74"/>
  <c r="AW151" i="74"/>
  <c r="AS153" i="74"/>
  <c r="AN155" i="74"/>
  <c r="AK157" i="74"/>
  <c r="AI159" i="74"/>
  <c r="AG161" i="74"/>
  <c r="AE163" i="74"/>
  <c r="BC166" i="74"/>
  <c r="AS176" i="74"/>
  <c r="AW165" i="74"/>
  <c r="AU167" i="74"/>
  <c r="AS169" i="74"/>
  <c r="AP172" i="74"/>
  <c r="BG179" i="74"/>
  <c r="AE168" i="74"/>
  <c r="AZ179" i="74"/>
  <c r="BE175" i="74"/>
  <c r="AC180" i="74"/>
  <c r="BG175" i="74"/>
  <c r="AV171" i="74"/>
  <c r="AS167" i="74"/>
  <c r="AC183" i="74"/>
  <c r="BF151" i="74"/>
  <c r="AU219" i="74"/>
  <c r="BG224" i="74"/>
  <c r="AY232" i="74"/>
  <c r="AQ240" i="74"/>
  <c r="AI248" i="74"/>
  <c r="AC219" i="74"/>
  <c r="AG224" i="74"/>
  <c r="BF231" i="74"/>
  <c r="AX239" i="74"/>
  <c r="AP247" i="74"/>
  <c r="AZ219" i="74"/>
  <c r="AH225" i="74"/>
  <c r="BG232" i="74"/>
  <c r="AY240" i="74"/>
  <c r="AT248" i="74"/>
  <c r="BC219" i="74"/>
  <c r="AN225" i="74"/>
  <c r="AF233" i="74"/>
  <c r="BE240" i="74"/>
  <c r="BB248" i="74"/>
  <c r="BF219" i="74"/>
  <c r="AP225" i="74"/>
  <c r="AH233" i="74"/>
  <c r="BG240" i="74"/>
  <c r="BE248" i="74"/>
  <c r="BH219" i="74"/>
  <c r="AV225" i="74"/>
  <c r="AN233" i="74"/>
  <c r="AF241" i="74"/>
  <c r="AH249" i="74"/>
  <c r="AP219" i="74"/>
  <c r="AX225" i="74"/>
  <c r="AP233" i="74"/>
  <c r="AH241" i="74"/>
  <c r="AK249" i="74"/>
  <c r="AR219" i="74"/>
  <c r="BD225" i="74"/>
  <c r="AN241" i="74"/>
  <c r="AZ249" i="74"/>
  <c r="AY219" i="74"/>
  <c r="AT221" i="74"/>
  <c r="AY223" i="74"/>
  <c r="AW225" i="74"/>
  <c r="AU227" i="74"/>
  <c r="AS229" i="74"/>
  <c r="AO233" i="74"/>
  <c r="AM235" i="74"/>
  <c r="AK237" i="74"/>
  <c r="AI239" i="74"/>
  <c r="AG241" i="74"/>
  <c r="AE243" i="74"/>
  <c r="AC245" i="74"/>
  <c r="BH246" i="74"/>
  <c r="AJ249" i="74"/>
  <c r="AX220" i="74"/>
  <c r="AT222" i="74"/>
  <c r="AR224" i="74"/>
  <c r="AP226" i="74"/>
  <c r="AN228" i="74"/>
  <c r="AL230" i="74"/>
  <c r="AJ232" i="74"/>
  <c r="AH234" i="74"/>
  <c r="AF236" i="74"/>
  <c r="AD238" i="74"/>
  <c r="BI239" i="74"/>
  <c r="BG241" i="74"/>
  <c r="BE243" i="74"/>
  <c r="BC245" i="74"/>
  <c r="BA247" i="74"/>
  <c r="AV218" i="74"/>
  <c r="AY220" i="74"/>
  <c r="AU222" i="74"/>
  <c r="AS224" i="74"/>
  <c r="AQ226" i="74"/>
  <c r="AO228" i="74"/>
  <c r="AM230" i="74"/>
  <c r="AK232" i="74"/>
  <c r="AI234" i="74"/>
  <c r="AG236" i="74"/>
  <c r="AE238" i="74"/>
  <c r="AC240" i="74"/>
  <c r="BH241" i="74"/>
  <c r="BF243" i="74"/>
  <c r="BD245" i="74"/>
  <c r="BB247" i="74"/>
  <c r="AL224" i="74"/>
  <c r="AJ226" i="74"/>
  <c r="AH228" i="74"/>
  <c r="AF230" i="74"/>
  <c r="AD232" i="74"/>
  <c r="BI233" i="74"/>
  <c r="BG235" i="74"/>
  <c r="BE237" i="74"/>
  <c r="BC239" i="74"/>
  <c r="BA241" i="74"/>
  <c r="AY243" i="74"/>
  <c r="AW245" i="74"/>
  <c r="AU247" i="74"/>
  <c r="AN219" i="74"/>
  <c r="AI221" i="74"/>
  <c r="AF223" i="74"/>
  <c r="AD225" i="74"/>
  <c r="BI226" i="74"/>
  <c r="BG228" i="74"/>
  <c r="BE230" i="74"/>
  <c r="BC232" i="74"/>
  <c r="BA234" i="74"/>
  <c r="AY236" i="74"/>
  <c r="AW238" i="74"/>
  <c r="AU240" i="74"/>
  <c r="AS242" i="74"/>
  <c r="AQ244" i="74"/>
  <c r="AO246" i="74"/>
  <c r="AN248" i="74"/>
  <c r="BI217" i="74"/>
  <c r="BE219" i="74"/>
  <c r="BH221" i="74"/>
  <c r="BE223" i="74"/>
  <c r="BC225" i="74"/>
  <c r="BA227" i="74"/>
  <c r="AY229" i="74"/>
  <c r="AW231" i="74"/>
  <c r="AQ237" i="74"/>
  <c r="AO239" i="74"/>
  <c r="AM241" i="74"/>
  <c r="AK243" i="74"/>
  <c r="AI245" i="74"/>
  <c r="AG247" i="74"/>
  <c r="AX249" i="74"/>
  <c r="BG249" i="74"/>
  <c r="BB249" i="74"/>
  <c r="AO249" i="74"/>
  <c r="BC174" i="74"/>
  <c r="AP151" i="74"/>
  <c r="AD153" i="74"/>
  <c r="AY154" i="74"/>
  <c r="AQ154" i="74"/>
  <c r="AE156" i="74"/>
  <c r="AO152" i="74"/>
  <c r="AR154" i="74"/>
  <c r="AN156" i="74"/>
  <c r="AL158" i="74"/>
  <c r="AJ160" i="74"/>
  <c r="AH162" i="74"/>
  <c r="AF164" i="74"/>
  <c r="BG170" i="74"/>
  <c r="AJ151" i="74"/>
  <c r="AF153" i="74"/>
  <c r="BI154" i="74"/>
  <c r="BE156" i="74"/>
  <c r="BC158" i="74"/>
  <c r="BA160" i="74"/>
  <c r="AY162" i="74"/>
  <c r="AJ165" i="74"/>
  <c r="AN173" i="74"/>
  <c r="AS151" i="74"/>
  <c r="AO153" i="74"/>
  <c r="AR155" i="74"/>
  <c r="AO157" i="74"/>
  <c r="AI163" i="74"/>
  <c r="AL167" i="74"/>
  <c r="AR177" i="74"/>
  <c r="AJ152" i="74"/>
  <c r="AE154" i="74"/>
  <c r="BI155" i="74"/>
  <c r="BF157" i="74"/>
  <c r="BD159" i="74"/>
  <c r="BB161" i="74"/>
  <c r="AZ163" i="74"/>
  <c r="AN169" i="74"/>
  <c r="AV181" i="74"/>
  <c r="AS152" i="74"/>
  <c r="AN154" i="74"/>
  <c r="AR156" i="74"/>
  <c r="AP158" i="74"/>
  <c r="AJ164" i="74"/>
  <c r="AP171" i="74"/>
  <c r="AF151" i="74"/>
  <c r="AJ153" i="74"/>
  <c r="AE155" i="74"/>
  <c r="BI156" i="74"/>
  <c r="BG158" i="74"/>
  <c r="BE160" i="74"/>
  <c r="BC162" i="74"/>
  <c r="AZ165" i="74"/>
  <c r="AM174" i="74"/>
  <c r="BE151" i="74"/>
  <c r="BA153" i="74"/>
  <c r="AV155" i="74"/>
  <c r="AS157" i="74"/>
  <c r="AQ159" i="74"/>
  <c r="BB167" i="74"/>
  <c r="AQ178" i="74"/>
  <c r="BE165" i="74"/>
  <c r="BC167" i="74"/>
  <c r="AJ170" i="74"/>
  <c r="AG173" i="74"/>
  <c r="BF180" i="74"/>
  <c r="AD169" i="74"/>
  <c r="AX181" i="74"/>
  <c r="BC177" i="74"/>
  <c r="BH181" i="74"/>
  <c r="BE177" i="74"/>
  <c r="AT173" i="74"/>
  <c r="AQ169" i="74"/>
  <c r="AE220" i="74"/>
  <c r="BF225" i="74"/>
  <c r="AX233" i="74"/>
  <c r="AP241" i="74"/>
  <c r="BF249" i="74"/>
  <c r="AX219" i="74"/>
  <c r="AF225" i="74"/>
  <c r="BE232" i="74"/>
  <c r="AW240" i="74"/>
  <c r="AQ248" i="74"/>
  <c r="AJ220" i="74"/>
  <c r="AG226" i="74"/>
  <c r="BF233" i="74"/>
  <c r="AX241" i="74"/>
  <c r="AI217" i="74"/>
  <c r="AM220" i="74"/>
  <c r="AM226" i="74"/>
  <c r="AE234" i="74"/>
  <c r="BD241" i="74"/>
  <c r="AJ217" i="74"/>
  <c r="AO220" i="74"/>
  <c r="AO226" i="74"/>
  <c r="AG234" i="74"/>
  <c r="BF241" i="74"/>
  <c r="AL217" i="74"/>
  <c r="AR220" i="74"/>
  <c r="AU226" i="74"/>
  <c r="AM234" i="74"/>
  <c r="AE242" i="74"/>
  <c r="AD217" i="74"/>
  <c r="AU220" i="74"/>
  <c r="AW226" i="74"/>
  <c r="AO234" i="74"/>
  <c r="AG242" i="74"/>
  <c r="AE217" i="74"/>
  <c r="AW220" i="74"/>
  <c r="BC226" i="74"/>
  <c r="AM242" i="74"/>
  <c r="AC218" i="74"/>
  <c r="BG219" i="74"/>
  <c r="BB221" i="74"/>
  <c r="BG223" i="74"/>
  <c r="BE225" i="74"/>
  <c r="BC227" i="74"/>
  <c r="BA229" i="74"/>
  <c r="AY231" i="74"/>
  <c r="AW233" i="74"/>
  <c r="AS237" i="74"/>
  <c r="AQ239" i="74"/>
  <c r="AO241" i="74"/>
  <c r="AM243" i="74"/>
  <c r="AK245" i="74"/>
  <c r="AI247" i="74"/>
  <c r="BC249" i="74"/>
  <c r="BF220" i="74"/>
  <c r="BB222" i="74"/>
  <c r="AZ224" i="74"/>
  <c r="AX226" i="74"/>
  <c r="AV228" i="74"/>
  <c r="AT230" i="74"/>
  <c r="AP234" i="74"/>
  <c r="AN236" i="74"/>
  <c r="AL238" i="74"/>
  <c r="AJ240" i="74"/>
  <c r="AH242" i="74"/>
  <c r="AF244" i="74"/>
  <c r="AD246" i="74"/>
  <c r="BI247" i="74"/>
  <c r="BD218" i="74"/>
  <c r="BG220" i="74"/>
  <c r="BC222" i="74"/>
  <c r="BA224" i="74"/>
  <c r="AY226" i="74"/>
  <c r="AW228" i="74"/>
  <c r="AU230" i="74"/>
  <c r="AO236" i="74"/>
  <c r="AM238" i="74"/>
  <c r="AK240" i="74"/>
  <c r="AI242" i="74"/>
  <c r="AG244" i="74"/>
  <c r="AE246" i="74"/>
  <c r="AC248" i="74"/>
  <c r="AT224" i="74"/>
  <c r="AR226" i="74"/>
  <c r="AP228" i="74"/>
  <c r="AN230" i="74"/>
  <c r="AL232" i="74"/>
  <c r="AJ234" i="74"/>
  <c r="AH236" i="74"/>
  <c r="AF238" i="74"/>
  <c r="AD240" i="74"/>
  <c r="BI241" i="74"/>
  <c r="BG243" i="74"/>
  <c r="BE245" i="74"/>
  <c r="BC247" i="74"/>
  <c r="AV219" i="74"/>
  <c r="AQ221" i="74"/>
  <c r="AN223" i="74"/>
  <c r="AL225" i="74"/>
  <c r="AJ227" i="74"/>
  <c r="AH229" i="74"/>
  <c r="AF231" i="74"/>
  <c r="AD233" i="74"/>
  <c r="BI234" i="74"/>
  <c r="BG236" i="74"/>
  <c r="BE238" i="74"/>
  <c r="BC240" i="74"/>
  <c r="BA242" i="74"/>
  <c r="AY244" i="74"/>
  <c r="AW246" i="74"/>
  <c r="AY248" i="74"/>
  <c r="AI218" i="74"/>
  <c r="AD220" i="74"/>
  <c r="AH222" i="74"/>
  <c r="AF224" i="74"/>
  <c r="AD226" i="74"/>
  <c r="BI227" i="74"/>
  <c r="BG229" i="74"/>
  <c r="BE231" i="74"/>
  <c r="BC233" i="74"/>
  <c r="BA235" i="74"/>
  <c r="AY237" i="74"/>
  <c r="AW239" i="74"/>
  <c r="AU241" i="74"/>
  <c r="AS243" i="74"/>
  <c r="AQ245" i="74"/>
  <c r="AO247" i="74"/>
  <c r="AJ248" i="74"/>
  <c r="AS249" i="74"/>
  <c r="AN249" i="74"/>
  <c r="AW249" i="74"/>
  <c r="BH165" i="74"/>
  <c r="BE172" i="74"/>
  <c r="AH151" i="74"/>
  <c r="BD152" i="74"/>
  <c r="AV152" i="74"/>
  <c r="AI154" i="74"/>
  <c r="AW152" i="74"/>
  <c r="AZ154" i="74"/>
  <c r="AV156" i="74"/>
  <c r="AT158" i="74"/>
  <c r="AR160" i="74"/>
  <c r="BF171" i="74"/>
  <c r="AR151" i="74"/>
  <c r="AN153" i="74"/>
  <c r="AI155" i="74"/>
  <c r="AF157" i="74"/>
  <c r="AD159" i="74"/>
  <c r="BI160" i="74"/>
  <c r="BG162" i="74"/>
  <c r="AI166" i="74"/>
  <c r="AL175" i="74"/>
  <c r="BA151" i="74"/>
  <c r="AW153" i="74"/>
  <c r="AZ155" i="74"/>
  <c r="AW157" i="74"/>
  <c r="AU159" i="74"/>
  <c r="AS161" i="74"/>
  <c r="AQ163" i="74"/>
  <c r="AK168" i="74"/>
  <c r="AP179" i="74"/>
  <c r="AR152" i="74"/>
  <c r="AM154" i="74"/>
  <c r="AI156" i="74"/>
  <c r="AG158" i="74"/>
  <c r="AE160" i="74"/>
  <c r="AC162" i="74"/>
  <c r="BH163" i="74"/>
  <c r="AM170" i="74"/>
  <c r="AT183" i="74"/>
  <c r="BA152" i="74"/>
  <c r="AV154" i="74"/>
  <c r="AZ156" i="74"/>
  <c r="AX158" i="74"/>
  <c r="AV160" i="74"/>
  <c r="AT162" i="74"/>
  <c r="AW164" i="74"/>
  <c r="AO172" i="74"/>
  <c r="AN151" i="74"/>
  <c r="AR153" i="74"/>
  <c r="AM155" i="74"/>
  <c r="AJ157" i="74"/>
  <c r="AH159" i="74"/>
  <c r="AF161" i="74"/>
  <c r="AD163" i="74"/>
  <c r="AY166" i="74"/>
  <c r="AK176" i="74"/>
  <c r="AE152" i="74"/>
  <c r="BI153" i="74"/>
  <c r="BD155" i="74"/>
  <c r="BA157" i="74"/>
  <c r="AY159" i="74"/>
  <c r="AW161" i="74"/>
  <c r="AU163" i="74"/>
  <c r="BA168" i="74"/>
  <c r="AO180" i="74"/>
  <c r="AF166" i="74"/>
  <c r="AD168" i="74"/>
  <c r="AR170" i="74"/>
  <c r="AF174" i="74"/>
  <c r="BE181" i="74"/>
  <c r="AC170" i="74"/>
  <c r="AV183" i="74"/>
  <c r="BA179" i="74"/>
  <c r="BF183" i="74"/>
  <c r="BC179" i="74"/>
  <c r="AR175" i="74"/>
  <c r="AO171" i="74"/>
  <c r="AX161" i="74"/>
  <c r="BD233" i="74"/>
  <c r="AV241" i="74"/>
  <c r="AH217" i="74"/>
  <c r="BE220" i="74"/>
  <c r="AF227" i="74"/>
  <c r="BE234" i="74"/>
  <c r="AW242" i="74"/>
  <c r="AR217" i="74"/>
  <c r="BH220" i="74"/>
  <c r="AL227" i="74"/>
  <c r="AD235" i="74"/>
  <c r="BC242" i="74"/>
  <c r="AT217" i="74"/>
  <c r="AC221" i="74"/>
  <c r="AN227" i="74"/>
  <c r="AF235" i="74"/>
  <c r="BE242" i="74"/>
  <c r="AU217" i="74"/>
  <c r="AE221" i="74"/>
  <c r="AT227" i="74"/>
  <c r="AL235" i="74"/>
  <c r="AD243" i="74"/>
  <c r="AM217" i="74"/>
  <c r="AH221" i="74"/>
  <c r="AV227" i="74"/>
  <c r="AN235" i="74"/>
  <c r="AF243" i="74"/>
  <c r="AN217" i="74"/>
  <c r="AK221" i="74"/>
  <c r="BB227" i="74"/>
  <c r="AL243" i="74"/>
  <c r="AK218" i="74"/>
  <c r="AF220" i="74"/>
  <c r="AJ222" i="74"/>
  <c r="AH224" i="74"/>
  <c r="AF226" i="74"/>
  <c r="AD228" i="74"/>
  <c r="BI229" i="74"/>
  <c r="BG231" i="74"/>
  <c r="BE233" i="74"/>
  <c r="BC235" i="74"/>
  <c r="BA237" i="74"/>
  <c r="AY239" i="74"/>
  <c r="AW241" i="74"/>
  <c r="AU243" i="74"/>
  <c r="AS245" i="74"/>
  <c r="AQ247" i="74"/>
  <c r="AK219" i="74"/>
  <c r="AF221" i="74"/>
  <c r="AC223" i="74"/>
  <c r="BH224" i="74"/>
  <c r="BF226" i="74"/>
  <c r="BD228" i="74"/>
  <c r="BB230" i="74"/>
  <c r="AZ232" i="74"/>
  <c r="AX234" i="74"/>
  <c r="AT238" i="74"/>
  <c r="AR240" i="74"/>
  <c r="AP242" i="74"/>
  <c r="AN244" i="74"/>
  <c r="AL246" i="74"/>
  <c r="AK248" i="74"/>
  <c r="AD219" i="74"/>
  <c r="AG221" i="74"/>
  <c r="AD223" i="74"/>
  <c r="BI224" i="74"/>
  <c r="BG226" i="74"/>
  <c r="BE228" i="74"/>
  <c r="BC230" i="74"/>
  <c r="BA232" i="74"/>
  <c r="AY234" i="74"/>
  <c r="AW236" i="74"/>
  <c r="AU238" i="74"/>
  <c r="AS240" i="74"/>
  <c r="AQ242" i="74"/>
  <c r="AO244" i="74"/>
  <c r="AM246" i="74"/>
  <c r="AL248" i="74"/>
  <c r="BB224" i="74"/>
  <c r="AZ226" i="74"/>
  <c r="AX228" i="74"/>
  <c r="AV230" i="74"/>
  <c r="AP236" i="74"/>
  <c r="AN238" i="74"/>
  <c r="AL240" i="74"/>
  <c r="AJ242" i="74"/>
  <c r="AH244" i="74"/>
  <c r="AF246" i="74"/>
  <c r="AD248" i="74"/>
  <c r="BD219" i="74"/>
  <c r="AY221" i="74"/>
  <c r="AV223" i="74"/>
  <c r="AT225" i="74"/>
  <c r="AR227" i="74"/>
  <c r="AP229" i="74"/>
  <c r="AN231" i="74"/>
  <c r="AL233" i="74"/>
  <c r="AJ235" i="74"/>
  <c r="AH237" i="74"/>
  <c r="AF239" i="74"/>
  <c r="AD241" i="74"/>
  <c r="BI242" i="74"/>
  <c r="BG244" i="74"/>
  <c r="BE246" i="74"/>
  <c r="AE249" i="74"/>
  <c r="AQ218" i="74"/>
  <c r="AL220" i="74"/>
  <c r="AP222" i="74"/>
  <c r="AN224" i="74"/>
  <c r="AL226" i="74"/>
  <c r="AJ228" i="74"/>
  <c r="AH230" i="74"/>
  <c r="AF232" i="74"/>
  <c r="AD234" i="74"/>
  <c r="BI235" i="74"/>
  <c r="BG237" i="74"/>
  <c r="BE239" i="74"/>
  <c r="BC241" i="74"/>
  <c r="BA243" i="74"/>
  <c r="AY245" i="74"/>
  <c r="AW247" i="74"/>
  <c r="AR248" i="74"/>
  <c r="BA249" i="74"/>
  <c r="AV249" i="74"/>
  <c r="BE249" i="74"/>
  <c r="AZ160" i="74"/>
  <c r="AX162" i="74"/>
  <c r="AF165" i="74"/>
  <c r="AF173" i="74"/>
  <c r="AZ151" i="74"/>
  <c r="AV153" i="74"/>
  <c r="AQ155" i="74"/>
  <c r="AN157" i="74"/>
  <c r="AJ161" i="74"/>
  <c r="AH163" i="74"/>
  <c r="AH167" i="74"/>
  <c r="AJ177" i="74"/>
  <c r="BI151" i="74"/>
  <c r="BE153" i="74"/>
  <c r="BH155" i="74"/>
  <c r="BE157" i="74"/>
  <c r="BC159" i="74"/>
  <c r="BA161" i="74"/>
  <c r="AY163" i="74"/>
  <c r="AJ169" i="74"/>
  <c r="AN181" i="74"/>
  <c r="AZ152" i="74"/>
  <c r="AU154" i="74"/>
  <c r="AQ156" i="74"/>
  <c r="AO158" i="74"/>
  <c r="AI164" i="74"/>
  <c r="AL171" i="74"/>
  <c r="AE151" i="74"/>
  <c r="BI152" i="74"/>
  <c r="BD154" i="74"/>
  <c r="BH156" i="74"/>
  <c r="BF158" i="74"/>
  <c r="BD160" i="74"/>
  <c r="BB162" i="74"/>
  <c r="AV165" i="74"/>
  <c r="AE174" i="74"/>
  <c r="AV151" i="74"/>
  <c r="AZ153" i="74"/>
  <c r="AU155" i="74"/>
  <c r="AR157" i="74"/>
  <c r="AX167" i="74"/>
  <c r="AI178" i="74"/>
  <c r="AM152" i="74"/>
  <c r="AH154" i="74"/>
  <c r="AD156" i="74"/>
  <c r="BI157" i="74"/>
  <c r="BG159" i="74"/>
  <c r="BE161" i="74"/>
  <c r="BC163" i="74"/>
  <c r="AZ169" i="74"/>
  <c r="AM182" i="74"/>
  <c r="AN166" i="74"/>
  <c r="AL168" i="74"/>
  <c r="AZ170" i="74"/>
  <c r="AE175" i="74"/>
  <c r="BD182" i="74"/>
  <c r="BI170" i="74"/>
  <c r="AH166" i="74"/>
  <c r="AY181" i="74"/>
  <c r="AJ166" i="74"/>
  <c r="BA181" i="74"/>
  <c r="AP177" i="74"/>
  <c r="AM173" i="74"/>
  <c r="AV243" i="74"/>
  <c r="BB217" i="74"/>
  <c r="AU221" i="74"/>
  <c r="AK228" i="74"/>
  <c r="AC236" i="74"/>
  <c r="BB243" i="74"/>
  <c r="BC217" i="74"/>
  <c r="AX221" i="74"/>
  <c r="AM228" i="74"/>
  <c r="AE236" i="74"/>
  <c r="BD243" i="74"/>
  <c r="BD217" i="74"/>
  <c r="BA221" i="74"/>
  <c r="AS228" i="74"/>
  <c r="AK236" i="74"/>
  <c r="AC244" i="74"/>
  <c r="AV217" i="74"/>
  <c r="BC221" i="74"/>
  <c r="AU228" i="74"/>
  <c r="AM236" i="74"/>
  <c r="AE244" i="74"/>
  <c r="AW217" i="74"/>
  <c r="BF221" i="74"/>
  <c r="BA228" i="74"/>
  <c r="AK244" i="74"/>
  <c r="AS218" i="74"/>
  <c r="AN220" i="74"/>
  <c r="AR222" i="74"/>
  <c r="AP224" i="74"/>
  <c r="AN226" i="74"/>
  <c r="AL228" i="74"/>
  <c r="AJ230" i="74"/>
  <c r="AH232" i="74"/>
  <c r="AF234" i="74"/>
  <c r="AD236" i="74"/>
  <c r="BI237" i="74"/>
  <c r="BG239" i="74"/>
  <c r="BE241" i="74"/>
  <c r="BC243" i="74"/>
  <c r="BA245" i="74"/>
  <c r="AY247" i="74"/>
  <c r="AS219" i="74"/>
  <c r="AN221" i="74"/>
  <c r="AK223" i="74"/>
  <c r="AI225" i="74"/>
  <c r="AG227" i="74"/>
  <c r="AE229" i="74"/>
  <c r="AC231" i="74"/>
  <c r="BH232" i="74"/>
  <c r="BF234" i="74"/>
  <c r="BD236" i="74"/>
  <c r="BB238" i="74"/>
  <c r="AZ240" i="74"/>
  <c r="AX242" i="74"/>
  <c r="AV244" i="74"/>
  <c r="AT246" i="74"/>
  <c r="AU248" i="74"/>
  <c r="AL219" i="74"/>
  <c r="AO221" i="74"/>
  <c r="AL223" i="74"/>
  <c r="AJ225" i="74"/>
  <c r="AH227" i="74"/>
  <c r="AF229" i="74"/>
  <c r="AD231" i="74"/>
  <c r="BI232" i="74"/>
  <c r="BG234" i="74"/>
  <c r="BE236" i="74"/>
  <c r="BC238" i="74"/>
  <c r="BA240" i="74"/>
  <c r="AY242" i="74"/>
  <c r="AW244" i="74"/>
  <c r="AU246" i="74"/>
  <c r="AV248" i="74"/>
  <c r="AC225" i="74"/>
  <c r="BH226" i="74"/>
  <c r="BF228" i="74"/>
  <c r="BD230" i="74"/>
  <c r="BB232" i="74"/>
  <c r="AZ234" i="74"/>
  <c r="AX236" i="74"/>
  <c r="AV238" i="74"/>
  <c r="AT240" i="74"/>
  <c r="AR242" i="74"/>
  <c r="AP244" i="74"/>
  <c r="AN246" i="74"/>
  <c r="AM248" i="74"/>
  <c r="AC220" i="74"/>
  <c r="BG221" i="74"/>
  <c r="BD223" i="74"/>
  <c r="BB225" i="74"/>
  <c r="AZ227" i="74"/>
  <c r="AX229" i="74"/>
  <c r="AP237" i="74"/>
  <c r="AN239" i="74"/>
  <c r="AL241" i="74"/>
  <c r="AJ243" i="74"/>
  <c r="AH245" i="74"/>
  <c r="AF247" i="74"/>
  <c r="AU249" i="74"/>
  <c r="AY218" i="74"/>
  <c r="AT220" i="74"/>
  <c r="AX222" i="74"/>
  <c r="AV224" i="74"/>
  <c r="AT226" i="74"/>
  <c r="AR228" i="74"/>
  <c r="AP230" i="74"/>
  <c r="AN232" i="74"/>
  <c r="AL234" i="74"/>
  <c r="AJ236" i="74"/>
  <c r="AH238" i="74"/>
  <c r="AF240" i="74"/>
  <c r="AD242" i="74"/>
  <c r="BI243" i="74"/>
  <c r="BG245" i="74"/>
  <c r="BE247" i="74"/>
  <c r="AZ248" i="74"/>
  <c r="BI249" i="74"/>
  <c r="BD249" i="74"/>
  <c r="AC159" i="74"/>
  <c r="BH160" i="74"/>
  <c r="BF162" i="74"/>
  <c r="AE166" i="74"/>
  <c r="AD175" i="74"/>
  <c r="BH151" i="74"/>
  <c r="BD153" i="74"/>
  <c r="AY155" i="74"/>
  <c r="AV157" i="74"/>
  <c r="AT159" i="74"/>
  <c r="AR161" i="74"/>
  <c r="AG168" i="74"/>
  <c r="AH179" i="74"/>
  <c r="AI152" i="74"/>
  <c r="AD154" i="74"/>
  <c r="AH156" i="74"/>
  <c r="AF158" i="74"/>
  <c r="AD160" i="74"/>
  <c r="BI161" i="74"/>
  <c r="BG163" i="74"/>
  <c r="AI170" i="74"/>
  <c r="AL183" i="74"/>
  <c r="BH152" i="74"/>
  <c r="BC154" i="74"/>
  <c r="AY156" i="74"/>
  <c r="AW158" i="74"/>
  <c r="AU160" i="74"/>
  <c r="AS162" i="74"/>
  <c r="AS164" i="74"/>
  <c r="AK172" i="74"/>
  <c r="AM151" i="74"/>
  <c r="AI153" i="74"/>
  <c r="AD155" i="74"/>
  <c r="AI157" i="74"/>
  <c r="AG159" i="74"/>
  <c r="AE161" i="74"/>
  <c r="AC163" i="74"/>
  <c r="AU166" i="74"/>
  <c r="AC176" i="74"/>
  <c r="BD151" i="74"/>
  <c r="BH153" i="74"/>
  <c r="BC155" i="74"/>
  <c r="AZ157" i="74"/>
  <c r="AX159" i="74"/>
  <c r="AV161" i="74"/>
  <c r="AT163" i="74"/>
  <c r="AW168" i="74"/>
  <c r="AG180" i="74"/>
  <c r="AU152" i="74"/>
  <c r="AP154" i="74"/>
  <c r="AL156" i="74"/>
  <c r="AJ158" i="74"/>
  <c r="AH160" i="74"/>
  <c r="AF162" i="74"/>
  <c r="AD164" i="74"/>
  <c r="AY170" i="74"/>
  <c r="AX164" i="74"/>
  <c r="AV166" i="74"/>
  <c r="AT168" i="74"/>
  <c r="BH170" i="74"/>
  <c r="AD176" i="74"/>
  <c r="BC183" i="74"/>
  <c r="BH171" i="74"/>
  <c r="AF168" i="74"/>
  <c r="AW183" i="74"/>
  <c r="AH168" i="74"/>
  <c r="AY183" i="74"/>
  <c r="AN179" i="74"/>
  <c r="AK175" i="74"/>
  <c r="AX217" i="74"/>
  <c r="BI221" i="74"/>
  <c r="BC228" i="74"/>
  <c r="AM244" i="74"/>
  <c r="AY217" i="74"/>
  <c r="AP221" i="74"/>
  <c r="AC228" i="74"/>
  <c r="BB235" i="74"/>
  <c r="AT243" i="74"/>
  <c r="AZ217" i="74"/>
  <c r="AF222" i="74"/>
  <c r="AD229" i="74"/>
  <c r="BC236" i="74"/>
  <c r="AU244" i="74"/>
  <c r="AD218" i="74"/>
  <c r="AI222" i="74"/>
  <c r="AJ229" i="74"/>
  <c r="BI236" i="74"/>
  <c r="BA244" i="74"/>
  <c r="AE218" i="74"/>
  <c r="AK222" i="74"/>
  <c r="AL229" i="74"/>
  <c r="AD237" i="74"/>
  <c r="BC244" i="74"/>
  <c r="AF218" i="74"/>
  <c r="AN222" i="74"/>
  <c r="AR229" i="74"/>
  <c r="AJ237" i="74"/>
  <c r="BI244" i="74"/>
  <c r="BE217" i="74"/>
  <c r="AQ222" i="74"/>
  <c r="AT229" i="74"/>
  <c r="AL237" i="74"/>
  <c r="AD245" i="74"/>
  <c r="BF217" i="74"/>
  <c r="AS222" i="74"/>
  <c r="AZ229" i="74"/>
  <c r="AR237" i="74"/>
  <c r="AJ245" i="74"/>
  <c r="BA218" i="74"/>
  <c r="AV220" i="74"/>
  <c r="AZ222" i="74"/>
  <c r="AX224" i="74"/>
  <c r="AV226" i="74"/>
  <c r="AT228" i="74"/>
  <c r="AR230" i="74"/>
  <c r="AP232" i="74"/>
  <c r="AN234" i="74"/>
  <c r="AL236" i="74"/>
  <c r="AJ238" i="74"/>
  <c r="AH240" i="74"/>
  <c r="AF242" i="74"/>
  <c r="AD244" i="74"/>
  <c r="BI245" i="74"/>
  <c r="BG247" i="74"/>
  <c r="BA219" i="74"/>
  <c r="AV221" i="74"/>
  <c r="AS223" i="74"/>
  <c r="AQ225" i="74"/>
  <c r="AO227" i="74"/>
  <c r="AM229" i="74"/>
  <c r="AK231" i="74"/>
  <c r="AI233" i="74"/>
  <c r="AG235" i="74"/>
  <c r="AE237" i="74"/>
  <c r="AC239" i="74"/>
  <c r="BH240" i="74"/>
  <c r="BF242" i="74"/>
  <c r="BD244" i="74"/>
  <c r="BB246" i="74"/>
  <c r="BG248" i="74"/>
  <c r="AT219" i="74"/>
  <c r="AW221" i="74"/>
  <c r="AT223" i="74"/>
  <c r="AR225" i="74"/>
  <c r="AP227" i="74"/>
  <c r="AN229" i="74"/>
  <c r="AL231" i="74"/>
  <c r="AJ233" i="74"/>
  <c r="AH235" i="74"/>
  <c r="AF237" i="74"/>
  <c r="AD239" i="74"/>
  <c r="BI240" i="74"/>
  <c r="BG242" i="74"/>
  <c r="BE244" i="74"/>
  <c r="BC246" i="74"/>
  <c r="BI248" i="74"/>
  <c r="AK225" i="74"/>
  <c r="AI227" i="74"/>
  <c r="AG229" i="74"/>
  <c r="AE231" i="74"/>
  <c r="AC233" i="74"/>
  <c r="BH234" i="74"/>
  <c r="BF236" i="74"/>
  <c r="BD238" i="74"/>
  <c r="BB240" i="74"/>
  <c r="AZ242" i="74"/>
  <c r="AX244" i="74"/>
  <c r="AV246" i="74"/>
  <c r="AW248" i="74"/>
  <c r="AK220" i="74"/>
  <c r="AG222" i="74"/>
  <c r="AE224" i="74"/>
  <c r="AC226" i="74"/>
  <c r="BH227" i="74"/>
  <c r="BF229" i="74"/>
  <c r="BD231" i="74"/>
  <c r="BB233" i="74"/>
  <c r="AZ235" i="74"/>
  <c r="AX237" i="74"/>
  <c r="AV239" i="74"/>
  <c r="AT241" i="74"/>
  <c r="AR243" i="74"/>
  <c r="AP245" i="74"/>
  <c r="AN247" i="74"/>
  <c r="AC217" i="74"/>
  <c r="BG218" i="74"/>
  <c r="BB220" i="74"/>
  <c r="BF222" i="74"/>
  <c r="BD224" i="74"/>
  <c r="BB226" i="74"/>
  <c r="AZ228" i="74"/>
  <c r="AX230" i="74"/>
  <c r="AP238" i="74"/>
  <c r="AN240" i="74"/>
  <c r="AL242" i="74"/>
  <c r="AJ244" i="74"/>
  <c r="AH246" i="74"/>
  <c r="AF248" i="74"/>
  <c r="BH248" i="74"/>
  <c r="BC248" i="74"/>
  <c r="AP248" i="74"/>
  <c r="BE216" i="74"/>
  <c r="AW216" i="74"/>
  <c r="AO216" i="74"/>
  <c r="AG216" i="74"/>
  <c r="BF215" i="74"/>
  <c r="AX215" i="74"/>
  <c r="AP215" i="74"/>
  <c r="AH215" i="74"/>
  <c r="BG214" i="74"/>
  <c r="BD216" i="74"/>
  <c r="AV216" i="74"/>
  <c r="AN216" i="74"/>
  <c r="AF216" i="74"/>
  <c r="BE215" i="74"/>
  <c r="AW215" i="74"/>
  <c r="AO215" i="74"/>
  <c r="AG215" i="74"/>
  <c r="BF214" i="74"/>
  <c r="AX214" i="74"/>
  <c r="AP214" i="74"/>
  <c r="AH214" i="74"/>
  <c r="BG213" i="74"/>
  <c r="AY213" i="74"/>
  <c r="AQ213" i="74"/>
  <c r="AI213" i="74"/>
  <c r="BH212" i="74"/>
  <c r="AZ212" i="74"/>
  <c r="AR212" i="74"/>
  <c r="AJ212" i="74"/>
  <c r="BI211" i="74"/>
  <c r="BA211" i="74"/>
  <c r="AS211" i="74"/>
  <c r="AK211" i="74"/>
  <c r="AC211" i="74"/>
  <c r="BB210" i="74"/>
  <c r="AT210" i="74"/>
  <c r="AL210" i="74"/>
  <c r="AD210" i="74"/>
  <c r="BC209" i="74"/>
  <c r="AU209" i="74"/>
  <c r="AM209" i="74"/>
  <c r="AE209" i="74"/>
  <c r="BD208" i="74"/>
  <c r="AV208" i="74"/>
  <c r="AN208" i="74"/>
  <c r="AF208" i="74"/>
  <c r="BE207" i="74"/>
  <c r="AW207" i="74"/>
  <c r="AO207" i="74"/>
  <c r="AG207" i="74"/>
  <c r="BF206" i="74"/>
  <c r="AX206" i="74"/>
  <c r="AP206" i="74"/>
  <c r="AH206" i="74"/>
  <c r="BG205" i="74"/>
  <c r="AY205" i="74"/>
  <c r="AQ205" i="74"/>
  <c r="AI205" i="74"/>
  <c r="BH204" i="74"/>
  <c r="AZ204" i="74"/>
  <c r="AR204" i="74"/>
  <c r="AJ204" i="74"/>
  <c r="BI203" i="74"/>
  <c r="BA203" i="74"/>
  <c r="AS203" i="74"/>
  <c r="AK203" i="74"/>
  <c r="AC203" i="74"/>
  <c r="BB202" i="74"/>
  <c r="AT202" i="74"/>
  <c r="AL202" i="74"/>
  <c r="AD202" i="74"/>
  <c r="BC201" i="74"/>
  <c r="AU201" i="74"/>
  <c r="AM201" i="74"/>
  <c r="AE201" i="74"/>
  <c r="BD200" i="74"/>
  <c r="AV200" i="74"/>
  <c r="AF200" i="74"/>
  <c r="BE199" i="74"/>
  <c r="AW199" i="74"/>
  <c r="AG199" i="74"/>
  <c r="BF198" i="74"/>
  <c r="AX198" i="74"/>
  <c r="AH198" i="74"/>
  <c r="BG197" i="74"/>
  <c r="AY197" i="74"/>
  <c r="AI197" i="74"/>
  <c r="BH196" i="74"/>
  <c r="AZ196" i="74"/>
  <c r="AJ196" i="74"/>
  <c r="BI195" i="74"/>
  <c r="BA195" i="74"/>
  <c r="AK195" i="74"/>
  <c r="AC195" i="74"/>
  <c r="BB194" i="74"/>
  <c r="BC216" i="74"/>
  <c r="AU216" i="74"/>
  <c r="AM216" i="74"/>
  <c r="AE216" i="74"/>
  <c r="BD215" i="74"/>
  <c r="AV215" i="74"/>
  <c r="AN215" i="74"/>
  <c r="AF215" i="74"/>
  <c r="BE214" i="74"/>
  <c r="AW214" i="74"/>
  <c r="AO214" i="74"/>
  <c r="AG214" i="74"/>
  <c r="BF213" i="74"/>
  <c r="AX213" i="74"/>
  <c r="AP213" i="74"/>
  <c r="AH213" i="74"/>
  <c r="BG212" i="74"/>
  <c r="AY212" i="74"/>
  <c r="AQ212" i="74"/>
  <c r="AI212" i="74"/>
  <c r="BH211" i="74"/>
  <c r="AZ211" i="74"/>
  <c r="AR211" i="74"/>
  <c r="AJ211" i="74"/>
  <c r="BI210" i="74"/>
  <c r="BA210" i="74"/>
  <c r="AS210" i="74"/>
  <c r="AK210" i="74"/>
  <c r="AC210" i="74"/>
  <c r="BB209" i="74"/>
  <c r="AT209" i="74"/>
  <c r="AL209" i="74"/>
  <c r="AD209" i="74"/>
  <c r="BC208" i="74"/>
  <c r="AU208" i="74"/>
  <c r="AM208" i="74"/>
  <c r="AE208" i="74"/>
  <c r="BD207" i="74"/>
  <c r="AV207" i="74"/>
  <c r="AN207" i="74"/>
  <c r="AF207" i="74"/>
  <c r="BE206" i="74"/>
  <c r="AW206" i="74"/>
  <c r="AO206" i="74"/>
  <c r="AG206" i="74"/>
  <c r="BF205" i="74"/>
  <c r="AX205" i="74"/>
  <c r="AP205" i="74"/>
  <c r="AH205" i="74"/>
  <c r="BG204" i="74"/>
  <c r="AY204" i="74"/>
  <c r="AQ204" i="74"/>
  <c r="AI204" i="74"/>
  <c r="BH203" i="74"/>
  <c r="AZ203" i="74"/>
  <c r="AR203" i="74"/>
  <c r="AJ203" i="74"/>
  <c r="BI202" i="74"/>
  <c r="BA202" i="74"/>
  <c r="AS202" i="74"/>
  <c r="AK202" i="74"/>
  <c r="AC202" i="74"/>
  <c r="BB201" i="74"/>
  <c r="AT201" i="74"/>
  <c r="AL201" i="74"/>
  <c r="AD201" i="74"/>
  <c r="BC200" i="74"/>
  <c r="AU200" i="74"/>
  <c r="AM200" i="74"/>
  <c r="AE200" i="74"/>
  <c r="BD199" i="74"/>
  <c r="AV199" i="74"/>
  <c r="AF199" i="74"/>
  <c r="BE198" i="74"/>
  <c r="AW198" i="74"/>
  <c r="AG198" i="74"/>
  <c r="BF197" i="74"/>
  <c r="AX197" i="74"/>
  <c r="AH197" i="74"/>
  <c r="BG196" i="74"/>
  <c r="AY196" i="74"/>
  <c r="AI196" i="74"/>
  <c r="BH195" i="74"/>
  <c r="AZ195" i="74"/>
  <c r="AJ195" i="74"/>
  <c r="BI194" i="74"/>
  <c r="BB216" i="74"/>
  <c r="AT216" i="74"/>
  <c r="AL216" i="74"/>
  <c r="AD216" i="74"/>
  <c r="BC215" i="74"/>
  <c r="AU215" i="74"/>
  <c r="AM215" i="74"/>
  <c r="AE215" i="74"/>
  <c r="BD214" i="74"/>
  <c r="AV214" i="74"/>
  <c r="AN214" i="74"/>
  <c r="AF214" i="74"/>
  <c r="BE213" i="74"/>
  <c r="AW213" i="74"/>
  <c r="AO213" i="74"/>
  <c r="AG213" i="74"/>
  <c r="BF212" i="74"/>
  <c r="AX212" i="74"/>
  <c r="AP212" i="74"/>
  <c r="AH212" i="74"/>
  <c r="BG211" i="74"/>
  <c r="AY211" i="74"/>
  <c r="AQ211" i="74"/>
  <c r="AI211" i="74"/>
  <c r="BH210" i="74"/>
  <c r="AZ210" i="74"/>
  <c r="AR210" i="74"/>
  <c r="AJ210" i="74"/>
  <c r="BI209" i="74"/>
  <c r="BA209" i="74"/>
  <c r="AS209" i="74"/>
  <c r="AK209" i="74"/>
  <c r="AC209" i="74"/>
  <c r="BI216" i="74"/>
  <c r="BA216" i="74"/>
  <c r="AS216" i="74"/>
  <c r="AK216" i="74"/>
  <c r="AC216" i="74"/>
  <c r="BB215" i="74"/>
  <c r="AT215" i="74"/>
  <c r="AL215" i="74"/>
  <c r="AD215" i="74"/>
  <c r="BC214" i="74"/>
  <c r="AU214" i="74"/>
  <c r="AM214" i="74"/>
  <c r="AE214" i="74"/>
  <c r="BD213" i="74"/>
  <c r="AV213" i="74"/>
  <c r="AN213" i="74"/>
  <c r="AF213" i="74"/>
  <c r="BE212" i="74"/>
  <c r="AW212" i="74"/>
  <c r="AO212" i="74"/>
  <c r="AG212" i="74"/>
  <c r="BF211" i="74"/>
  <c r="AX211" i="74"/>
  <c r="AP211" i="74"/>
  <c r="AH211" i="74"/>
  <c r="BG210" i="74"/>
  <c r="AY210" i="74"/>
  <c r="AQ210" i="74"/>
  <c r="AI210" i="74"/>
  <c r="BH209" i="74"/>
  <c r="AZ209" i="74"/>
  <c r="AR209" i="74"/>
  <c r="AJ209" i="74"/>
  <c r="BI208" i="74"/>
  <c r="BA208" i="74"/>
  <c r="AS208" i="74"/>
  <c r="AK208" i="74"/>
  <c r="AC208" i="74"/>
  <c r="BB207" i="74"/>
  <c r="AT207" i="74"/>
  <c r="AL207" i="74"/>
  <c r="AD207" i="74"/>
  <c r="BC206" i="74"/>
  <c r="AU206" i="74"/>
  <c r="AM206" i="74"/>
  <c r="AE206" i="74"/>
  <c r="BD205" i="74"/>
  <c r="AV205" i="74"/>
  <c r="AN205" i="74"/>
  <c r="AF205" i="74"/>
  <c r="BE204" i="74"/>
  <c r="AW204" i="74"/>
  <c r="AO204" i="74"/>
  <c r="AG204" i="74"/>
  <c r="BF203" i="74"/>
  <c r="AX203" i="74"/>
  <c r="AP203" i="74"/>
  <c r="AH203" i="74"/>
  <c r="BG202" i="74"/>
  <c r="AY202" i="74"/>
  <c r="AQ202" i="74"/>
  <c r="AI202" i="74"/>
  <c r="BH201" i="74"/>
  <c r="AZ201" i="74"/>
  <c r="AR201" i="74"/>
  <c r="AJ201" i="74"/>
  <c r="BI200" i="74"/>
  <c r="BA200" i="74"/>
  <c r="AK200" i="74"/>
  <c r="AC200" i="74"/>
  <c r="BB199" i="74"/>
  <c r="AT199" i="74"/>
  <c r="AL199" i="74"/>
  <c r="AD199" i="74"/>
  <c r="BC198" i="74"/>
  <c r="AU198" i="74"/>
  <c r="AM198" i="74"/>
  <c r="AE198" i="74"/>
  <c r="BD197" i="74"/>
  <c r="AV197" i="74"/>
  <c r="AF197" i="74"/>
  <c r="BE196" i="74"/>
  <c r="AW196" i="74"/>
  <c r="AG196" i="74"/>
  <c r="BF195" i="74"/>
  <c r="AX195" i="74"/>
  <c r="AH195" i="74"/>
  <c r="BG194" i="74"/>
  <c r="BH216" i="74"/>
  <c r="AZ216" i="74"/>
  <c r="AR216" i="74"/>
  <c r="AJ216" i="74"/>
  <c r="BI215" i="74"/>
  <c r="BA215" i="74"/>
  <c r="AS215" i="74"/>
  <c r="AK215" i="74"/>
  <c r="AC215" i="74"/>
  <c r="BB214" i="74"/>
  <c r="AT214" i="74"/>
  <c r="AL214" i="74"/>
  <c r="AD214" i="74"/>
  <c r="BC213" i="74"/>
  <c r="AU213" i="74"/>
  <c r="AM213" i="74"/>
  <c r="AE213" i="74"/>
  <c r="BD212" i="74"/>
  <c r="AV212" i="74"/>
  <c r="AN212" i="74"/>
  <c r="AF212" i="74"/>
  <c r="BE211" i="74"/>
  <c r="AW211" i="74"/>
  <c r="AO211" i="74"/>
  <c r="AG211" i="74"/>
  <c r="BF210" i="74"/>
  <c r="AX210" i="74"/>
  <c r="AP210" i="74"/>
  <c r="AH210" i="74"/>
  <c r="BG209" i="74"/>
  <c r="AY209" i="74"/>
  <c r="AQ209" i="74"/>
  <c r="AI209" i="74"/>
  <c r="BH208" i="74"/>
  <c r="AZ208" i="74"/>
  <c r="AR208" i="74"/>
  <c r="AJ208" i="74"/>
  <c r="BI207" i="74"/>
  <c r="BA207" i="74"/>
  <c r="AS207" i="74"/>
  <c r="AK207" i="74"/>
  <c r="AC207" i="74"/>
  <c r="BB206" i="74"/>
  <c r="AT206" i="74"/>
  <c r="AL206" i="74"/>
  <c r="AD206" i="74"/>
  <c r="BC205" i="74"/>
  <c r="AU205" i="74"/>
  <c r="AM205" i="74"/>
  <c r="AE205" i="74"/>
  <c r="BD204" i="74"/>
  <c r="AV204" i="74"/>
  <c r="AN204" i="74"/>
  <c r="AF204" i="74"/>
  <c r="BE203" i="74"/>
  <c r="AW203" i="74"/>
  <c r="AO203" i="74"/>
  <c r="AG203" i="74"/>
  <c r="BF202" i="74"/>
  <c r="AX202" i="74"/>
  <c r="AP202" i="74"/>
  <c r="AH202" i="74"/>
  <c r="BG201" i="74"/>
  <c r="AY201" i="74"/>
  <c r="AQ201" i="74"/>
  <c r="AI201" i="74"/>
  <c r="BH200" i="74"/>
  <c r="AZ200" i="74"/>
  <c r="AJ200" i="74"/>
  <c r="BI199" i="74"/>
  <c r="BA199" i="74"/>
  <c r="AK199" i="74"/>
  <c r="AC199" i="74"/>
  <c r="BB198" i="74"/>
  <c r="AT198" i="74"/>
  <c r="AL198" i="74"/>
  <c r="AD198" i="74"/>
  <c r="BC197" i="74"/>
  <c r="AU197" i="74"/>
  <c r="AM197" i="74"/>
  <c r="AE197" i="74"/>
  <c r="BD196" i="74"/>
  <c r="AV196" i="74"/>
  <c r="AF196" i="74"/>
  <c r="BE195" i="74"/>
  <c r="AW195" i="74"/>
  <c r="AG195" i="74"/>
  <c r="BG216" i="74"/>
  <c r="AY216" i="74"/>
  <c r="AQ216" i="74"/>
  <c r="AI216" i="74"/>
  <c r="BH215" i="74"/>
  <c r="AZ215" i="74"/>
  <c r="AR215" i="74"/>
  <c r="AJ215" i="74"/>
  <c r="BI214" i="74"/>
  <c r="BA214" i="74"/>
  <c r="AS214" i="74"/>
  <c r="AK214" i="74"/>
  <c r="AC214" i="74"/>
  <c r="BB213" i="74"/>
  <c r="AT213" i="74"/>
  <c r="AL213" i="74"/>
  <c r="AD213" i="74"/>
  <c r="BC212" i="74"/>
  <c r="AU212" i="74"/>
  <c r="AM212" i="74"/>
  <c r="AE212" i="74"/>
  <c r="BD211" i="74"/>
  <c r="AV211" i="74"/>
  <c r="AN211" i="74"/>
  <c r="AF211" i="74"/>
  <c r="BE210" i="74"/>
  <c r="AW210" i="74"/>
  <c r="AO210" i="74"/>
  <c r="AG210" i="74"/>
  <c r="BF209" i="74"/>
  <c r="AX209" i="74"/>
  <c r="AP209" i="74"/>
  <c r="AH209" i="74"/>
  <c r="BG208" i="74"/>
  <c r="AY208" i="74"/>
  <c r="AQ208" i="74"/>
  <c r="AI208" i="74"/>
  <c r="BH207" i="74"/>
  <c r="AZ207" i="74"/>
  <c r="AR207" i="74"/>
  <c r="AJ207" i="74"/>
  <c r="BI206" i="74"/>
  <c r="BA206" i="74"/>
  <c r="AS206" i="74"/>
  <c r="AK206" i="74"/>
  <c r="AC206" i="74"/>
  <c r="BB205" i="74"/>
  <c r="AT205" i="74"/>
  <c r="AL205" i="74"/>
  <c r="AD205" i="74"/>
  <c r="BC204" i="74"/>
  <c r="AU204" i="74"/>
  <c r="AM204" i="74"/>
  <c r="AE204" i="74"/>
  <c r="BD203" i="74"/>
  <c r="AV203" i="74"/>
  <c r="AN203" i="74"/>
  <c r="AF203" i="74"/>
  <c r="BE202" i="74"/>
  <c r="AW202" i="74"/>
  <c r="AO202" i="74"/>
  <c r="AG202" i="74"/>
  <c r="BF201" i="74"/>
  <c r="AX201" i="74"/>
  <c r="AP201" i="74"/>
  <c r="AH201" i="74"/>
  <c r="BG200" i="74"/>
  <c r="AY200" i="74"/>
  <c r="AI200" i="74"/>
  <c r="BH199" i="74"/>
  <c r="AZ199" i="74"/>
  <c r="AJ199" i="74"/>
  <c r="BI198" i="74"/>
  <c r="BA198" i="74"/>
  <c r="AK198" i="74"/>
  <c r="AC198" i="74"/>
  <c r="BB197" i="74"/>
  <c r="AT197" i="74"/>
  <c r="AL197" i="74"/>
  <c r="AD197" i="74"/>
  <c r="BC196" i="74"/>
  <c r="AU196" i="74"/>
  <c r="AM196" i="74"/>
  <c r="AE196" i="74"/>
  <c r="BD195" i="74"/>
  <c r="AV195" i="74"/>
  <c r="AF195" i="74"/>
  <c r="BE194" i="74"/>
  <c r="BF216" i="74"/>
  <c r="AX216" i="74"/>
  <c r="AP216" i="74"/>
  <c r="AH216" i="74"/>
  <c r="BG215" i="74"/>
  <c r="AY215" i="74"/>
  <c r="AQ215" i="74"/>
  <c r="AI215" i="74"/>
  <c r="BH214" i="74"/>
  <c r="AZ214" i="74"/>
  <c r="AR214" i="74"/>
  <c r="AJ214" i="74"/>
  <c r="BI213" i="74"/>
  <c r="BA213" i="74"/>
  <c r="AS213" i="74"/>
  <c r="AK213" i="74"/>
  <c r="AC213" i="74"/>
  <c r="BB212" i="74"/>
  <c r="AT212" i="74"/>
  <c r="AL212" i="74"/>
  <c r="AD212" i="74"/>
  <c r="AI214" i="74"/>
  <c r="AK212" i="74"/>
  <c r="AE211" i="74"/>
  <c r="AF210" i="74"/>
  <c r="AG209" i="74"/>
  <c r="AP208" i="74"/>
  <c r="BC207" i="74"/>
  <c r="AH207" i="74"/>
  <c r="AR206" i="74"/>
  <c r="BE205" i="74"/>
  <c r="AJ205" i="74"/>
  <c r="AT204" i="74"/>
  <c r="BG203" i="74"/>
  <c r="AL203" i="74"/>
  <c r="AV202" i="74"/>
  <c r="BI201" i="74"/>
  <c r="AN201" i="74"/>
  <c r="AX200" i="74"/>
  <c r="AD200" i="74"/>
  <c r="AZ198" i="74"/>
  <c r="AF198" i="74"/>
  <c r="BB196" i="74"/>
  <c r="AH196" i="74"/>
  <c r="AT195" i="74"/>
  <c r="BF194" i="74"/>
  <c r="AV194" i="74"/>
  <c r="AN194" i="74"/>
  <c r="AF194" i="74"/>
  <c r="BE193" i="74"/>
  <c r="AW193" i="74"/>
  <c r="AO193" i="74"/>
  <c r="AG193" i="74"/>
  <c r="BF192" i="74"/>
  <c r="AX192" i="74"/>
  <c r="AP192" i="74"/>
  <c r="AH192" i="74"/>
  <c r="BG191" i="74"/>
  <c r="AY191" i="74"/>
  <c r="AQ191" i="74"/>
  <c r="AI191" i="74"/>
  <c r="BH190" i="74"/>
  <c r="AZ190" i="74"/>
  <c r="AR190" i="74"/>
  <c r="AJ190" i="74"/>
  <c r="BI189" i="74"/>
  <c r="BA189" i="74"/>
  <c r="AS189" i="74"/>
  <c r="AK189" i="74"/>
  <c r="AC189" i="74"/>
  <c r="BC188" i="74"/>
  <c r="AU188" i="74"/>
  <c r="AM188" i="74"/>
  <c r="AE188" i="74"/>
  <c r="BE187" i="74"/>
  <c r="AW187" i="74"/>
  <c r="AO187" i="74"/>
  <c r="AG187" i="74"/>
  <c r="BH186" i="74"/>
  <c r="AZ186" i="74"/>
  <c r="AR186" i="74"/>
  <c r="AJ186" i="74"/>
  <c r="BB185" i="74"/>
  <c r="AT185" i="74"/>
  <c r="AL185" i="74"/>
  <c r="AD185" i="74"/>
  <c r="BD184" i="74"/>
  <c r="AV184" i="74"/>
  <c r="AN184" i="74"/>
  <c r="AF184" i="74"/>
  <c r="BH213" i="74"/>
  <c r="AC212" i="74"/>
  <c r="AD211" i="74"/>
  <c r="AE210" i="74"/>
  <c r="AF209" i="74"/>
  <c r="AO208" i="74"/>
  <c r="AY207" i="74"/>
  <c r="AE207" i="74"/>
  <c r="AQ206" i="74"/>
  <c r="BA205" i="74"/>
  <c r="AG205" i="74"/>
  <c r="AS204" i="74"/>
  <c r="BC203" i="74"/>
  <c r="AI203" i="74"/>
  <c r="AU202" i="74"/>
  <c r="BE201" i="74"/>
  <c r="AK201" i="74"/>
  <c r="AW200" i="74"/>
  <c r="BG199" i="74"/>
  <c r="AM199" i="74"/>
  <c r="AY198" i="74"/>
  <c r="BI197" i="74"/>
  <c r="BA196" i="74"/>
  <c r="AD196" i="74"/>
  <c r="BD194" i="74"/>
  <c r="AU194" i="74"/>
  <c r="AM194" i="74"/>
  <c r="AE194" i="74"/>
  <c r="BD193" i="74"/>
  <c r="AV193" i="74"/>
  <c r="AN193" i="74"/>
  <c r="AF193" i="74"/>
  <c r="BE192" i="74"/>
  <c r="AW192" i="74"/>
  <c r="AO192" i="74"/>
  <c r="AG192" i="74"/>
  <c r="BF191" i="74"/>
  <c r="AX191" i="74"/>
  <c r="AP191" i="74"/>
  <c r="AH191" i="74"/>
  <c r="BG190" i="74"/>
  <c r="AY190" i="74"/>
  <c r="AQ190" i="74"/>
  <c r="AI190" i="74"/>
  <c r="BH189" i="74"/>
  <c r="AZ189" i="74"/>
  <c r="AR189" i="74"/>
  <c r="AJ189" i="74"/>
  <c r="BB188" i="74"/>
  <c r="AT188" i="74"/>
  <c r="AL188" i="74"/>
  <c r="AD188" i="74"/>
  <c r="BD187" i="74"/>
  <c r="AV187" i="74"/>
  <c r="AN187" i="74"/>
  <c r="AF187" i="74"/>
  <c r="BG186" i="74"/>
  <c r="AY186" i="74"/>
  <c r="AQ186" i="74"/>
  <c r="AI186" i="74"/>
  <c r="BI185" i="74"/>
  <c r="BA185" i="74"/>
  <c r="AS185" i="74"/>
  <c r="AK185" i="74"/>
  <c r="AC185" i="74"/>
  <c r="BC184" i="74"/>
  <c r="AU184" i="74"/>
  <c r="AM184" i="74"/>
  <c r="AE184" i="74"/>
  <c r="AZ213" i="74"/>
  <c r="BC211" i="74"/>
  <c r="BD210" i="74"/>
  <c r="BE209" i="74"/>
  <c r="BF208" i="74"/>
  <c r="AL208" i="74"/>
  <c r="AX207" i="74"/>
  <c r="BH206" i="74"/>
  <c r="AN206" i="74"/>
  <c r="AZ205" i="74"/>
  <c r="AC205" i="74"/>
  <c r="AP204" i="74"/>
  <c r="BB203" i="74"/>
  <c r="AE203" i="74"/>
  <c r="AR202" i="74"/>
  <c r="BD201" i="74"/>
  <c r="AG201" i="74"/>
  <c r="AT200" i="74"/>
  <c r="BF199" i="74"/>
  <c r="AI199" i="74"/>
  <c r="AV198" i="74"/>
  <c r="BH197" i="74"/>
  <c r="AK197" i="74"/>
  <c r="AX196" i="74"/>
  <c r="AC196" i="74"/>
  <c r="AM195" i="74"/>
  <c r="BC194" i="74"/>
  <c r="AT194" i="74"/>
  <c r="AL194" i="74"/>
  <c r="AD194" i="74"/>
  <c r="BC193" i="74"/>
  <c r="AU193" i="74"/>
  <c r="AM193" i="74"/>
  <c r="AE193" i="74"/>
  <c r="BD192" i="74"/>
  <c r="AV192" i="74"/>
  <c r="AN192" i="74"/>
  <c r="AF192" i="74"/>
  <c r="BE191" i="74"/>
  <c r="AW191" i="74"/>
  <c r="AO191" i="74"/>
  <c r="AG191" i="74"/>
  <c r="BF190" i="74"/>
  <c r="AX190" i="74"/>
  <c r="AP190" i="74"/>
  <c r="AH190" i="74"/>
  <c r="BG189" i="74"/>
  <c r="AY189" i="74"/>
  <c r="AQ189" i="74"/>
  <c r="AI189" i="74"/>
  <c r="BI188" i="74"/>
  <c r="BA188" i="74"/>
  <c r="AS188" i="74"/>
  <c r="AK188" i="74"/>
  <c r="AC188" i="74"/>
  <c r="BC187" i="74"/>
  <c r="AU187" i="74"/>
  <c r="AM187" i="74"/>
  <c r="AE187" i="74"/>
  <c r="BF186" i="74"/>
  <c r="AX186" i="74"/>
  <c r="AP186" i="74"/>
  <c r="AH186" i="74"/>
  <c r="BH185" i="74"/>
  <c r="AZ185" i="74"/>
  <c r="AR185" i="74"/>
  <c r="AJ185" i="74"/>
  <c r="BB184" i="74"/>
  <c r="AT184" i="74"/>
  <c r="AL184" i="74"/>
  <c r="AD184" i="74"/>
  <c r="AR213" i="74"/>
  <c r="BB211" i="74"/>
  <c r="BC210" i="74"/>
  <c r="BD209" i="74"/>
  <c r="BE208" i="74"/>
  <c r="AH208" i="74"/>
  <c r="AU207" i="74"/>
  <c r="BG206" i="74"/>
  <c r="AJ206" i="74"/>
  <c r="AW205" i="74"/>
  <c r="BI204" i="74"/>
  <c r="AL204" i="74"/>
  <c r="AY203" i="74"/>
  <c r="AD203" i="74"/>
  <c r="AN202" i="74"/>
  <c r="BA201" i="74"/>
  <c r="AF201" i="74"/>
  <c r="BC199" i="74"/>
  <c r="AH199" i="74"/>
  <c r="BE197" i="74"/>
  <c r="AJ197" i="74"/>
  <c r="AT196" i="74"/>
  <c r="BG195" i="74"/>
  <c r="AL195" i="74"/>
  <c r="BA194" i="74"/>
  <c r="AS194" i="74"/>
  <c r="AK194" i="74"/>
  <c r="AC194" i="74"/>
  <c r="BB193" i="74"/>
  <c r="AT193" i="74"/>
  <c r="AL193" i="74"/>
  <c r="AD193" i="74"/>
  <c r="BC192" i="74"/>
  <c r="AU192" i="74"/>
  <c r="AM192" i="74"/>
  <c r="AE192" i="74"/>
  <c r="BD191" i="74"/>
  <c r="AV191" i="74"/>
  <c r="AN191" i="74"/>
  <c r="AF191" i="74"/>
  <c r="BE190" i="74"/>
  <c r="AW190" i="74"/>
  <c r="AO190" i="74"/>
  <c r="AG190" i="74"/>
  <c r="BF189" i="74"/>
  <c r="AX189" i="74"/>
  <c r="AP189" i="74"/>
  <c r="AH189" i="74"/>
  <c r="BH188" i="74"/>
  <c r="AZ188" i="74"/>
  <c r="AR188" i="74"/>
  <c r="AJ188" i="74"/>
  <c r="BB187" i="74"/>
  <c r="AT187" i="74"/>
  <c r="AL187" i="74"/>
  <c r="AD187" i="74"/>
  <c r="BE186" i="74"/>
  <c r="AW186" i="74"/>
  <c r="AO186" i="74"/>
  <c r="AG186" i="74"/>
  <c r="BG185" i="74"/>
  <c r="AY185" i="74"/>
  <c r="AQ185" i="74"/>
  <c r="AI185" i="74"/>
  <c r="BI184" i="74"/>
  <c r="BA184" i="74"/>
  <c r="AS184" i="74"/>
  <c r="AK184" i="74"/>
  <c r="AC184" i="74"/>
  <c r="AJ213" i="74"/>
  <c r="AU211" i="74"/>
  <c r="AV210" i="74"/>
  <c r="AW209" i="74"/>
  <c r="BB208" i="74"/>
  <c r="AG208" i="74"/>
  <c r="AQ207" i="74"/>
  <c r="BD206" i="74"/>
  <c r="AI206" i="74"/>
  <c r="AS205" i="74"/>
  <c r="BF204" i="74"/>
  <c r="AK204" i="74"/>
  <c r="AU203" i="74"/>
  <c r="BH202" i="74"/>
  <c r="AM202" i="74"/>
  <c r="AW201" i="74"/>
  <c r="AC201" i="74"/>
  <c r="AY199" i="74"/>
  <c r="AE199" i="74"/>
  <c r="BA197" i="74"/>
  <c r="AG197" i="74"/>
  <c r="BC195" i="74"/>
  <c r="AI195" i="74"/>
  <c r="AZ194" i="74"/>
  <c r="AR194" i="74"/>
  <c r="AJ194" i="74"/>
  <c r="BI193" i="74"/>
  <c r="BA193" i="74"/>
  <c r="AS193" i="74"/>
  <c r="AK193" i="74"/>
  <c r="AC193" i="74"/>
  <c r="BB192" i="74"/>
  <c r="AT192" i="74"/>
  <c r="AL192" i="74"/>
  <c r="AD192" i="74"/>
  <c r="BC191" i="74"/>
  <c r="AU191" i="74"/>
  <c r="AM191" i="74"/>
  <c r="AE191" i="74"/>
  <c r="BD190" i="74"/>
  <c r="AV190" i="74"/>
  <c r="AN190" i="74"/>
  <c r="AF190" i="74"/>
  <c r="BE189" i="74"/>
  <c r="AW189" i="74"/>
  <c r="AO189" i="74"/>
  <c r="AG189" i="74"/>
  <c r="BG188" i="74"/>
  <c r="AY188" i="74"/>
  <c r="AQ188" i="74"/>
  <c r="AI188" i="74"/>
  <c r="BI187" i="74"/>
  <c r="BA187" i="74"/>
  <c r="AS187" i="74"/>
  <c r="AK187" i="74"/>
  <c r="AC187" i="74"/>
  <c r="BD186" i="74"/>
  <c r="AV186" i="74"/>
  <c r="AN186" i="74"/>
  <c r="AF186" i="74"/>
  <c r="BF185" i="74"/>
  <c r="AX185" i="74"/>
  <c r="AP185" i="74"/>
  <c r="AH185" i="74"/>
  <c r="BH184" i="74"/>
  <c r="AZ184" i="74"/>
  <c r="AR184" i="74"/>
  <c r="AJ184" i="74"/>
  <c r="BI212" i="74"/>
  <c r="AT211" i="74"/>
  <c r="AU210" i="74"/>
  <c r="AV209" i="74"/>
  <c r="AX208" i="74"/>
  <c r="AD208" i="74"/>
  <c r="AP207" i="74"/>
  <c r="AZ206" i="74"/>
  <c r="AF206" i="74"/>
  <c r="AR205" i="74"/>
  <c r="BB204" i="74"/>
  <c r="AH204" i="74"/>
  <c r="AT203" i="74"/>
  <c r="BD202" i="74"/>
  <c r="AJ202" i="74"/>
  <c r="AV201" i="74"/>
  <c r="BF200" i="74"/>
  <c r="AL200" i="74"/>
  <c r="AX199" i="74"/>
  <c r="BH198" i="74"/>
  <c r="AZ197" i="74"/>
  <c r="AC197" i="74"/>
  <c r="BB195" i="74"/>
  <c r="AE195" i="74"/>
  <c r="AY194" i="74"/>
  <c r="AQ194" i="74"/>
  <c r="AI194" i="74"/>
  <c r="BH193" i="74"/>
  <c r="AZ193" i="74"/>
  <c r="AR193" i="74"/>
  <c r="AJ193" i="74"/>
  <c r="BI192" i="74"/>
  <c r="BA192" i="74"/>
  <c r="AS192" i="74"/>
  <c r="AK192" i="74"/>
  <c r="AC192" i="74"/>
  <c r="BB191" i="74"/>
  <c r="AT191" i="74"/>
  <c r="AL191" i="74"/>
  <c r="AD191" i="74"/>
  <c r="BC190" i="74"/>
  <c r="AU190" i="74"/>
  <c r="AM190" i="74"/>
  <c r="AE190" i="74"/>
  <c r="BD189" i="74"/>
  <c r="AV189" i="74"/>
  <c r="AN189" i="74"/>
  <c r="AF189" i="74"/>
  <c r="BF188" i="74"/>
  <c r="AX188" i="74"/>
  <c r="AP188" i="74"/>
  <c r="AH188" i="74"/>
  <c r="BH187" i="74"/>
  <c r="AZ187" i="74"/>
  <c r="AR187" i="74"/>
  <c r="AJ187" i="74"/>
  <c r="BC186" i="74"/>
  <c r="AU186" i="74"/>
  <c r="AM186" i="74"/>
  <c r="AE186" i="74"/>
  <c r="BE185" i="74"/>
  <c r="AW185" i="74"/>
  <c r="AO185" i="74"/>
  <c r="AG185" i="74"/>
  <c r="BG184" i="74"/>
  <c r="AY184" i="74"/>
  <c r="AQ184" i="74"/>
  <c r="AI184" i="74"/>
  <c r="AY214" i="74"/>
  <c r="BA212" i="74"/>
  <c r="AM211" i="74"/>
  <c r="AN210" i="74"/>
  <c r="AO209" i="74"/>
  <c r="AW208" i="74"/>
  <c r="BG207" i="74"/>
  <c r="AM207" i="74"/>
  <c r="AY206" i="74"/>
  <c r="BI205" i="74"/>
  <c r="AO205" i="74"/>
  <c r="BA204" i="74"/>
  <c r="AD204" i="74"/>
  <c r="AQ203" i="74"/>
  <c r="BC202" i="74"/>
  <c r="AF202" i="74"/>
  <c r="AS201" i="74"/>
  <c r="BE200" i="74"/>
  <c r="AH200" i="74"/>
  <c r="AU199" i="74"/>
  <c r="BG198" i="74"/>
  <c r="AJ198" i="74"/>
  <c r="AW197" i="74"/>
  <c r="BI196" i="74"/>
  <c r="AL196" i="74"/>
  <c r="AY195" i="74"/>
  <c r="AD195" i="74"/>
  <c r="AX194" i="74"/>
  <c r="AP194" i="74"/>
  <c r="AH194" i="74"/>
  <c r="BG193" i="74"/>
  <c r="AY193" i="74"/>
  <c r="AQ193" i="74"/>
  <c r="AI193" i="74"/>
  <c r="BH192" i="74"/>
  <c r="AZ192" i="74"/>
  <c r="AR192" i="74"/>
  <c r="AJ192" i="74"/>
  <c r="BI191" i="74"/>
  <c r="BA191" i="74"/>
  <c r="AS191" i="74"/>
  <c r="AK191" i="74"/>
  <c r="AC191" i="74"/>
  <c r="BB190" i="74"/>
  <c r="AT190" i="74"/>
  <c r="AL190" i="74"/>
  <c r="AD190" i="74"/>
  <c r="BC189" i="74"/>
  <c r="AU189" i="74"/>
  <c r="AM189" i="74"/>
  <c r="AE189" i="74"/>
  <c r="BE188" i="74"/>
  <c r="AW188" i="74"/>
  <c r="AO188" i="74"/>
  <c r="AG188" i="74"/>
  <c r="BG187" i="74"/>
  <c r="AY187" i="74"/>
  <c r="AQ187" i="74"/>
  <c r="AI187" i="74"/>
  <c r="BB186" i="74"/>
  <c r="AT186" i="74"/>
  <c r="AL186" i="74"/>
  <c r="AD186" i="74"/>
  <c r="BD185" i="74"/>
  <c r="AV185" i="74"/>
  <c r="AN185" i="74"/>
  <c r="AF185" i="74"/>
  <c r="BF184" i="74"/>
  <c r="AX184" i="74"/>
  <c r="AP184" i="74"/>
  <c r="AH184" i="74"/>
  <c r="AL211" i="74"/>
  <c r="AK205" i="74"/>
  <c r="AG200" i="74"/>
  <c r="BH194" i="74"/>
  <c r="BG192" i="74"/>
  <c r="BI190" i="74"/>
  <c r="AD189" i="74"/>
  <c r="AH187" i="74"/>
  <c r="AU185" i="74"/>
  <c r="AM210" i="74"/>
  <c r="AX204" i="74"/>
  <c r="AW194" i="74"/>
  <c r="AY192" i="74"/>
  <c r="BA190" i="74"/>
  <c r="BD188" i="74"/>
  <c r="AM185" i="74"/>
  <c r="AN209" i="74"/>
  <c r="AC204" i="74"/>
  <c r="BD198" i="74"/>
  <c r="AO194" i="74"/>
  <c r="AQ192" i="74"/>
  <c r="AS190" i="74"/>
  <c r="AV188" i="74"/>
  <c r="BI186" i="74"/>
  <c r="AE185" i="74"/>
  <c r="AT208" i="74"/>
  <c r="AM203" i="74"/>
  <c r="AI198" i="74"/>
  <c r="AG194" i="74"/>
  <c r="AI192" i="74"/>
  <c r="AK190" i="74"/>
  <c r="AN188" i="74"/>
  <c r="BA186" i="74"/>
  <c r="BE184" i="74"/>
  <c r="BF207" i="74"/>
  <c r="AZ202" i="74"/>
  <c r="BF193" i="74"/>
  <c r="BH191" i="74"/>
  <c r="AC190" i="74"/>
  <c r="AF188" i="74"/>
  <c r="AS186" i="74"/>
  <c r="AW184" i="74"/>
  <c r="AI207" i="74"/>
  <c r="AE202" i="74"/>
  <c r="BF196" i="74"/>
  <c r="AX193" i="74"/>
  <c r="AZ191" i="74"/>
  <c r="BB189" i="74"/>
  <c r="BF187" i="74"/>
  <c r="AK186" i="74"/>
  <c r="AO184" i="74"/>
  <c r="AQ214" i="74"/>
  <c r="AV206" i="74"/>
  <c r="AO201" i="74"/>
  <c r="AK196" i="74"/>
  <c r="AP193" i="74"/>
  <c r="AR191" i="74"/>
  <c r="AT189" i="74"/>
  <c r="AX187" i="74"/>
  <c r="AC186" i="74"/>
  <c r="AG184" i="74"/>
  <c r="BB200" i="74"/>
  <c r="AU195" i="74"/>
  <c r="AH193" i="74"/>
  <c r="AJ191" i="74"/>
  <c r="AL189" i="74"/>
  <c r="AP187" i="74"/>
  <c r="AS212" i="74"/>
  <c r="BC185" i="74"/>
  <c r="BH205" i="74"/>
  <c r="BD163" i="74"/>
  <c r="AQ151" i="74"/>
  <c r="AM153" i="74"/>
  <c r="AP155" i="74"/>
  <c r="AM157" i="74"/>
  <c r="AI161" i="74"/>
  <c r="AG163" i="74"/>
  <c r="AD167" i="74"/>
  <c r="BI176" i="74"/>
  <c r="AH152" i="74"/>
  <c r="AC154" i="74"/>
  <c r="BG155" i="74"/>
  <c r="BD157" i="74"/>
  <c r="BB159" i="74"/>
  <c r="AZ161" i="74"/>
  <c r="AX163" i="74"/>
  <c r="AF169" i="74"/>
  <c r="AF181" i="74"/>
  <c r="AQ152" i="74"/>
  <c r="AL154" i="74"/>
  <c r="AP156" i="74"/>
  <c r="AN158" i="74"/>
  <c r="AJ162" i="74"/>
  <c r="AH164" i="74"/>
  <c r="AH171" i="74"/>
  <c r="AD151" i="74"/>
  <c r="AH153" i="74"/>
  <c r="AC155" i="74"/>
  <c r="BG156" i="74"/>
  <c r="BE158" i="74"/>
  <c r="BC160" i="74"/>
  <c r="BA162" i="74"/>
  <c r="AR165" i="74"/>
  <c r="BD173" i="74"/>
  <c r="AU151" i="74"/>
  <c r="AQ153" i="74"/>
  <c r="AL155" i="74"/>
  <c r="AQ157" i="74"/>
  <c r="AT167" i="74"/>
  <c r="BH177" i="74"/>
  <c r="AD152" i="74"/>
  <c r="AG154" i="74"/>
  <c r="AC156" i="74"/>
  <c r="BH157" i="74"/>
  <c r="BF159" i="74"/>
  <c r="BD161" i="74"/>
  <c r="BB163" i="74"/>
  <c r="AV169" i="74"/>
  <c r="AE182" i="74"/>
  <c r="BC152" i="74"/>
  <c r="AX154" i="74"/>
  <c r="AT156" i="74"/>
  <c r="AR158" i="74"/>
  <c r="AX171" i="74"/>
  <c r="BF164" i="74"/>
  <c r="BD166" i="74"/>
  <c r="BB168" i="74"/>
  <c r="AI171" i="74"/>
  <c r="AC177" i="74"/>
  <c r="AH165" i="74"/>
  <c r="BF173" i="74"/>
  <c r="AD170" i="74"/>
  <c r="AI174" i="74"/>
  <c r="AF170" i="74"/>
  <c r="BB165" i="74"/>
  <c r="AL181" i="74"/>
  <c r="AI177" i="74"/>
  <c r="BG217" i="74"/>
  <c r="AV222" i="74"/>
  <c r="BB229" i="74"/>
  <c r="AT237" i="74"/>
  <c r="AL245" i="74"/>
  <c r="BH217" i="74"/>
  <c r="AC222" i="74"/>
  <c r="BI228" i="74"/>
  <c r="BA236" i="74"/>
  <c r="AS244" i="74"/>
  <c r="AM218" i="74"/>
  <c r="BA222" i="74"/>
  <c r="AC230" i="74"/>
  <c r="BB237" i="74"/>
  <c r="AT245" i="74"/>
  <c r="AO218" i="74"/>
  <c r="BD222" i="74"/>
  <c r="AI230" i="74"/>
  <c r="BH237" i="74"/>
  <c r="AZ245" i="74"/>
  <c r="AP218" i="74"/>
  <c r="BG222" i="74"/>
  <c r="AK230" i="74"/>
  <c r="AC238" i="74"/>
  <c r="BB245" i="74"/>
  <c r="AR218" i="74"/>
  <c r="BI222" i="74"/>
  <c r="AQ230" i="74"/>
  <c r="AI238" i="74"/>
  <c r="BH245" i="74"/>
  <c r="AG218" i="74"/>
  <c r="AE223" i="74"/>
  <c r="AS230" i="74"/>
  <c r="AK238" i="74"/>
  <c r="AC246" i="74"/>
  <c r="AH218" i="74"/>
  <c r="AH223" i="74"/>
  <c r="AY230" i="74"/>
  <c r="AQ238" i="74"/>
  <c r="AI246" i="74"/>
  <c r="BI218" i="74"/>
  <c r="BD220" i="74"/>
  <c r="BH222" i="74"/>
  <c r="BF224" i="74"/>
  <c r="BD226" i="74"/>
  <c r="BB228" i="74"/>
  <c r="AZ230" i="74"/>
  <c r="AX232" i="74"/>
  <c r="AR238" i="74"/>
  <c r="AP240" i="74"/>
  <c r="AN242" i="74"/>
  <c r="AL244" i="74"/>
  <c r="AJ246" i="74"/>
  <c r="AH248" i="74"/>
  <c r="BI219" i="74"/>
  <c r="BD221" i="74"/>
  <c r="BA223" i="74"/>
  <c r="AY225" i="74"/>
  <c r="AW227" i="74"/>
  <c r="AU229" i="74"/>
  <c r="AO235" i="74"/>
  <c r="AM237" i="74"/>
  <c r="AK239" i="74"/>
  <c r="AI241" i="74"/>
  <c r="AG243" i="74"/>
  <c r="AE245" i="74"/>
  <c r="AC247" i="74"/>
  <c r="AM249" i="74"/>
  <c r="BB219" i="74"/>
  <c r="BE221" i="74"/>
  <c r="BB223" i="74"/>
  <c r="AZ225" i="74"/>
  <c r="AX227" i="74"/>
  <c r="AV229" i="74"/>
  <c r="AP235" i="74"/>
  <c r="AN237" i="74"/>
  <c r="AL239" i="74"/>
  <c r="AJ241" i="74"/>
  <c r="AH243" i="74"/>
  <c r="AF245" i="74"/>
  <c r="AD247" i="74"/>
  <c r="AP249" i="74"/>
  <c r="AS225" i="74"/>
  <c r="AQ227" i="74"/>
  <c r="AO229" i="74"/>
  <c r="AM231" i="74"/>
  <c r="AK233" i="74"/>
  <c r="AI235" i="74"/>
  <c r="AG237" i="74"/>
  <c r="AE239" i="74"/>
  <c r="AC241" i="74"/>
  <c r="BH242" i="74"/>
  <c r="BF244" i="74"/>
  <c r="BD246" i="74"/>
  <c r="AC249" i="74"/>
  <c r="AS220" i="74"/>
  <c r="AO222" i="74"/>
  <c r="AM224" i="74"/>
  <c r="AK226" i="74"/>
  <c r="AI228" i="74"/>
  <c r="AG230" i="74"/>
  <c r="AE232" i="74"/>
  <c r="AC234" i="74"/>
  <c r="BH235" i="74"/>
  <c r="BF237" i="74"/>
  <c r="BD239" i="74"/>
  <c r="BB241" i="74"/>
  <c r="AZ243" i="74"/>
  <c r="AX245" i="74"/>
  <c r="AV247" i="74"/>
  <c r="AK217" i="74"/>
  <c r="AG219" i="74"/>
  <c r="AJ221" i="74"/>
  <c r="AG223" i="74"/>
  <c r="AE225" i="74"/>
  <c r="AC227" i="74"/>
  <c r="BH228" i="74"/>
  <c r="BF230" i="74"/>
  <c r="BD232" i="74"/>
  <c r="BB234" i="74"/>
  <c r="AZ236" i="74"/>
  <c r="AX238" i="74"/>
  <c r="AV240" i="74"/>
  <c r="AT242" i="74"/>
  <c r="AR244" i="74"/>
  <c r="AP246" i="74"/>
  <c r="AO248" i="74"/>
  <c r="AI249" i="74"/>
  <c r="AD249" i="74"/>
  <c r="AD157" i="74"/>
  <c r="BA158" i="74"/>
  <c r="AQ160" i="74"/>
  <c r="AI160" i="74"/>
  <c r="BF161" i="74"/>
  <c r="AY151" i="74"/>
  <c r="AU153" i="74"/>
  <c r="AX155" i="74"/>
  <c r="AU157" i="74"/>
  <c r="AS159" i="74"/>
  <c r="AQ161" i="74"/>
  <c r="AC168" i="74"/>
  <c r="BG178" i="74"/>
  <c r="AP152" i="74"/>
  <c r="AK154" i="74"/>
  <c r="AG156" i="74"/>
  <c r="AE158" i="74"/>
  <c r="AC160" i="74"/>
  <c r="BH161" i="74"/>
  <c r="BF163" i="74"/>
  <c r="AE170" i="74"/>
  <c r="AD183" i="74"/>
  <c r="AY152" i="74"/>
  <c r="AT154" i="74"/>
  <c r="AX156" i="74"/>
  <c r="AV158" i="74"/>
  <c r="AT160" i="74"/>
  <c r="AR162" i="74"/>
  <c r="AR164" i="74"/>
  <c r="AG172" i="74"/>
  <c r="AL151" i="74"/>
  <c r="AP153" i="74"/>
  <c r="AK155" i="74"/>
  <c r="AH157" i="74"/>
  <c r="AF159" i="74"/>
  <c r="AD161" i="74"/>
  <c r="BI162" i="74"/>
  <c r="AQ166" i="74"/>
  <c r="BB175" i="74"/>
  <c r="BC151" i="74"/>
  <c r="AY153" i="74"/>
  <c r="AT155" i="74"/>
  <c r="AY157" i="74"/>
  <c r="AW159" i="74"/>
  <c r="AU161" i="74"/>
  <c r="AS163" i="74"/>
  <c r="AS168" i="74"/>
  <c r="BF179" i="74"/>
  <c r="AL152" i="74"/>
  <c r="AO154" i="74"/>
  <c r="AK156" i="74"/>
  <c r="AI158" i="74"/>
  <c r="AG160" i="74"/>
  <c r="AE162" i="74"/>
  <c r="AC164" i="74"/>
  <c r="AU170" i="74"/>
  <c r="AG151" i="74"/>
  <c r="AC153" i="74"/>
  <c r="BF154" i="74"/>
  <c r="BB156" i="74"/>
  <c r="AZ158" i="74"/>
  <c r="AX160" i="74"/>
  <c r="AV162" i="74"/>
  <c r="BE164" i="74"/>
  <c r="AW172" i="74"/>
  <c r="AG165" i="74"/>
  <c r="AE167" i="74"/>
  <c r="AC169" i="74"/>
  <c r="AQ171" i="74"/>
  <c r="BI177" i="74"/>
  <c r="AG166" i="74"/>
  <c r="BD175" i="74"/>
  <c r="BI171" i="74"/>
  <c r="AG176" i="74"/>
  <c r="AD172" i="74"/>
  <c r="AZ167" i="74"/>
  <c r="AJ183" i="74"/>
  <c r="AG179" i="74"/>
  <c r="AR122" i="74"/>
  <c r="AE126" i="74"/>
  <c r="AZ129" i="74"/>
  <c r="AN133" i="74"/>
  <c r="AK118" i="74"/>
  <c r="AP123" i="74"/>
  <c r="AT118" i="74"/>
  <c r="AX120" i="74"/>
  <c r="AS122" i="74"/>
  <c r="AP124" i="74"/>
  <c r="AN126" i="74"/>
  <c r="AJ130" i="74"/>
  <c r="AH132" i="74"/>
  <c r="AL135" i="74"/>
  <c r="BC150" i="74"/>
  <c r="BA119" i="74"/>
  <c r="AV121" i="74"/>
  <c r="AZ123" i="74"/>
  <c r="AX125" i="74"/>
  <c r="AV127" i="74"/>
  <c r="AT129" i="74"/>
  <c r="AR131" i="74"/>
  <c r="AP133" i="74"/>
  <c r="AJ145" i="74"/>
  <c r="AL119" i="74"/>
  <c r="AO121" i="74"/>
  <c r="AG127" i="74"/>
  <c r="AE129" i="74"/>
  <c r="AC131" i="74"/>
  <c r="BH132" i="74"/>
  <c r="AV141" i="74"/>
  <c r="BE118" i="74"/>
  <c r="BA120" i="74"/>
  <c r="AV122" i="74"/>
  <c r="AS124" i="74"/>
  <c r="AQ126" i="74"/>
  <c r="AO128" i="74"/>
  <c r="AM130" i="74"/>
  <c r="AK132" i="74"/>
  <c r="AC136" i="74"/>
  <c r="AH118" i="74"/>
  <c r="AD120" i="74"/>
  <c r="AG122" i="74"/>
  <c r="AD124" i="74"/>
  <c r="BI125" i="74"/>
  <c r="BG127" i="74"/>
  <c r="BE129" i="74"/>
  <c r="BC131" i="74"/>
  <c r="BD133" i="74"/>
  <c r="BF147" i="74"/>
  <c r="AW119" i="74"/>
  <c r="AZ121" i="74"/>
  <c r="AV123" i="74"/>
  <c r="AT125" i="74"/>
  <c r="AR127" i="74"/>
  <c r="AP129" i="74"/>
  <c r="AN131" i="74"/>
  <c r="AL133" i="74"/>
  <c r="AK144" i="74"/>
  <c r="AH119" i="74"/>
  <c r="AC121" i="74"/>
  <c r="BG122" i="74"/>
  <c r="BD124" i="74"/>
  <c r="BB126" i="74"/>
  <c r="AZ128" i="74"/>
  <c r="AX130" i="74"/>
  <c r="AV132" i="74"/>
  <c r="AY138" i="74"/>
  <c r="AV134" i="74"/>
  <c r="AT136" i="74"/>
  <c r="AR138" i="74"/>
  <c r="AP140" i="74"/>
  <c r="AN142" i="74"/>
  <c r="AL144" i="74"/>
  <c r="AJ146" i="74"/>
  <c r="AH148" i="74"/>
  <c r="AF150" i="74"/>
  <c r="AW134" i="74"/>
  <c r="AU136" i="74"/>
  <c r="AS138" i="74"/>
  <c r="AQ140" i="74"/>
  <c r="AO142" i="74"/>
  <c r="AM144" i="74"/>
  <c r="AK146" i="74"/>
  <c r="AI148" i="74"/>
  <c r="AG150" i="74"/>
  <c r="AG135" i="74"/>
  <c r="AE137" i="74"/>
  <c r="AC139" i="74"/>
  <c r="BH140" i="74"/>
  <c r="BF142" i="74"/>
  <c r="BD144" i="74"/>
  <c r="BB146" i="74"/>
  <c r="AZ148" i="74"/>
  <c r="AX150" i="74"/>
  <c r="AH135" i="74"/>
  <c r="AF137" i="74"/>
  <c r="AD139" i="74"/>
  <c r="BI140" i="74"/>
  <c r="BG142" i="74"/>
  <c r="BE144" i="74"/>
  <c r="BC146" i="74"/>
  <c r="BA148" i="74"/>
  <c r="AY150" i="74"/>
  <c r="AY135" i="74"/>
  <c r="AW137" i="74"/>
  <c r="AU139" i="74"/>
  <c r="AS141" i="74"/>
  <c r="AQ143" i="74"/>
  <c r="AO145" i="74"/>
  <c r="AM147" i="74"/>
  <c r="AK149" i="74"/>
  <c r="BB133" i="74"/>
  <c r="AZ135" i="74"/>
  <c r="AX137" i="74"/>
  <c r="AV139" i="74"/>
  <c r="AT141" i="74"/>
  <c r="AR143" i="74"/>
  <c r="AP145" i="74"/>
  <c r="AN147" i="74"/>
  <c r="AL149" i="74"/>
  <c r="AT134" i="74"/>
  <c r="AR136" i="74"/>
  <c r="AP138" i="74"/>
  <c r="AN140" i="74"/>
  <c r="AL142" i="74"/>
  <c r="AJ144" i="74"/>
  <c r="AH146" i="74"/>
  <c r="AF148" i="74"/>
  <c r="AD150" i="74"/>
  <c r="AF125" i="74"/>
  <c r="AZ122" i="74"/>
  <c r="BE124" i="74"/>
  <c r="AW124" i="74"/>
  <c r="AY63" i="74"/>
  <c r="AS77" i="74"/>
  <c r="AS52" i="74"/>
  <c r="AO54" i="74"/>
  <c r="AR56" i="74"/>
  <c r="AO58" i="74"/>
  <c r="AM60" i="74"/>
  <c r="AK62" i="74"/>
  <c r="AI64" i="74"/>
  <c r="AG66" i="74"/>
  <c r="AE68" i="74"/>
  <c r="AC70" i="74"/>
  <c r="BH71" i="74"/>
  <c r="BF73" i="74"/>
  <c r="BD75" i="74"/>
  <c r="BB77" i="74"/>
  <c r="AZ79" i="74"/>
  <c r="AX81" i="74"/>
  <c r="AV83" i="74"/>
  <c r="AI56" i="74"/>
  <c r="AS69" i="74"/>
  <c r="AL52" i="74"/>
  <c r="AP54" i="74"/>
  <c r="AK56" i="74"/>
  <c r="AH58" i="74"/>
  <c r="AF60" i="74"/>
  <c r="AD62" i="74"/>
  <c r="BI63" i="74"/>
  <c r="BG65" i="74"/>
  <c r="BE67" i="74"/>
  <c r="BC69" i="74"/>
  <c r="BA71" i="74"/>
  <c r="AY73" i="74"/>
  <c r="AW75" i="74"/>
  <c r="AU77" i="74"/>
  <c r="AS79" i="74"/>
  <c r="AQ81" i="74"/>
  <c r="AO83" i="74"/>
  <c r="BA55" i="74"/>
  <c r="BA69" i="74"/>
  <c r="AS53" i="74"/>
  <c r="AN55" i="74"/>
  <c r="AR57" i="74"/>
  <c r="AP59" i="74"/>
  <c r="AN61" i="74"/>
  <c r="AL63" i="74"/>
  <c r="AJ65" i="74"/>
  <c r="AH67" i="74"/>
  <c r="AF69" i="74"/>
  <c r="AD71" i="74"/>
  <c r="BI72" i="74"/>
  <c r="BG74" i="74"/>
  <c r="BE76" i="74"/>
  <c r="BC78" i="74"/>
  <c r="BA80" i="74"/>
  <c r="AY82" i="74"/>
  <c r="AW84" i="74"/>
  <c r="AI63" i="74"/>
  <c r="AT76" i="74"/>
  <c r="AU56" i="74"/>
  <c r="AQ59" i="74"/>
  <c r="AO61" i="74"/>
  <c r="AM63" i="74"/>
  <c r="AK65" i="74"/>
  <c r="AI67" i="74"/>
  <c r="AG69" i="74"/>
  <c r="AE71" i="74"/>
  <c r="AC73" i="74"/>
  <c r="BH74" i="74"/>
  <c r="BF76" i="74"/>
  <c r="BD78" i="74"/>
  <c r="BB80" i="74"/>
  <c r="AZ82" i="74"/>
  <c r="AX84" i="74"/>
  <c r="AJ62" i="74"/>
  <c r="AD76" i="74"/>
  <c r="AT53" i="74"/>
  <c r="AM53" i="74"/>
  <c r="AH55" i="74"/>
  <c r="AD57" i="74"/>
  <c r="BI58" i="74"/>
  <c r="BG60" i="74"/>
  <c r="BE62" i="74"/>
  <c r="BC64" i="74"/>
  <c r="BA66" i="74"/>
  <c r="AY68" i="74"/>
  <c r="AW70" i="74"/>
  <c r="AU72" i="74"/>
  <c r="AS74" i="74"/>
  <c r="AQ76" i="74"/>
  <c r="AO78" i="74"/>
  <c r="AM80" i="74"/>
  <c r="AK82" i="74"/>
  <c r="AI84" i="74"/>
  <c r="AE59" i="74"/>
  <c r="AH72" i="74"/>
  <c r="BC83" i="74"/>
  <c r="AJ58" i="74"/>
  <c r="BD53" i="74"/>
  <c r="BG55" i="74"/>
  <c r="BC57" i="74"/>
  <c r="BA59" i="74"/>
  <c r="AY61" i="74"/>
  <c r="AW63" i="74"/>
  <c r="AU65" i="74"/>
  <c r="AS67" i="74"/>
  <c r="AQ69" i="74"/>
  <c r="AO71" i="74"/>
  <c r="AM73" i="74"/>
  <c r="AK75" i="74"/>
  <c r="AI77" i="74"/>
  <c r="AG79" i="74"/>
  <c r="AE81" i="74"/>
  <c r="BH84" i="74"/>
  <c r="BF64" i="74"/>
  <c r="AZ78" i="74"/>
  <c r="AW53" i="74"/>
  <c r="AZ55" i="74"/>
  <c r="AV57" i="74"/>
  <c r="AT59" i="74"/>
  <c r="AR61" i="74"/>
  <c r="AP63" i="74"/>
  <c r="AN65" i="74"/>
  <c r="AL67" i="74"/>
  <c r="AJ69" i="74"/>
  <c r="AH71" i="74"/>
  <c r="AF73" i="74"/>
  <c r="AD75" i="74"/>
  <c r="BI76" i="74"/>
  <c r="BG78" i="74"/>
  <c r="BE80" i="74"/>
  <c r="BC82" i="74"/>
  <c r="BA84" i="74"/>
  <c r="G349" i="74" a="1"/>
  <c r="AU150" i="74"/>
  <c r="BE120" i="74"/>
  <c r="AG124" i="74"/>
  <c r="BB127" i="74"/>
  <c r="AP131" i="74"/>
  <c r="AT121" i="74"/>
  <c r="BB118" i="74"/>
  <c r="BF120" i="74"/>
  <c r="BA122" i="74"/>
  <c r="AX124" i="74"/>
  <c r="AV126" i="74"/>
  <c r="AT128" i="74"/>
  <c r="AR130" i="74"/>
  <c r="AP132" i="74"/>
  <c r="AJ137" i="74"/>
  <c r="AE118" i="74"/>
  <c r="BI119" i="74"/>
  <c r="BD121" i="74"/>
  <c r="BH123" i="74"/>
  <c r="BF125" i="74"/>
  <c r="BD127" i="74"/>
  <c r="BB129" i="74"/>
  <c r="AZ131" i="74"/>
  <c r="AY133" i="74"/>
  <c r="AH147" i="74"/>
  <c r="AT119" i="74"/>
  <c r="AW121" i="74"/>
  <c r="AS123" i="74"/>
  <c r="AQ125" i="74"/>
  <c r="AO127" i="74"/>
  <c r="AM129" i="74"/>
  <c r="AK131" i="74"/>
  <c r="AI133" i="74"/>
  <c r="AT143" i="74"/>
  <c r="AE119" i="74"/>
  <c r="BI120" i="74"/>
  <c r="BD122" i="74"/>
  <c r="BA124" i="74"/>
  <c r="AY126" i="74"/>
  <c r="AW128" i="74"/>
  <c r="AU130" i="74"/>
  <c r="AS132" i="74"/>
  <c r="BH137" i="74"/>
  <c r="AP118" i="74"/>
  <c r="AL120" i="74"/>
  <c r="AO122" i="74"/>
  <c r="AF130" i="74"/>
  <c r="AD132" i="74"/>
  <c r="AM134" i="74"/>
  <c r="BD149" i="74"/>
  <c r="BE119" i="74"/>
  <c r="BH121" i="74"/>
  <c r="BD123" i="74"/>
  <c r="BB125" i="74"/>
  <c r="AZ127" i="74"/>
  <c r="AX129" i="74"/>
  <c r="AV131" i="74"/>
  <c r="AT133" i="74"/>
  <c r="AI146" i="74"/>
  <c r="AP119" i="74"/>
  <c r="AK121" i="74"/>
  <c r="AG123" i="74"/>
  <c r="AE125" i="74"/>
  <c r="AC127" i="74"/>
  <c r="BH128" i="74"/>
  <c r="BF130" i="74"/>
  <c r="BD132" i="74"/>
  <c r="AW140" i="74"/>
  <c r="BD134" i="74"/>
  <c r="BB136" i="74"/>
  <c r="AZ138" i="74"/>
  <c r="AX140" i="74"/>
  <c r="AV142" i="74"/>
  <c r="AT144" i="74"/>
  <c r="AR146" i="74"/>
  <c r="AP148" i="74"/>
  <c r="AN150" i="74"/>
  <c r="BE134" i="74"/>
  <c r="BC136" i="74"/>
  <c r="BA138" i="74"/>
  <c r="AY140" i="74"/>
  <c r="AW142" i="74"/>
  <c r="AU144" i="74"/>
  <c r="AS146" i="74"/>
  <c r="AQ148" i="74"/>
  <c r="AO150" i="74"/>
  <c r="AO135" i="74"/>
  <c r="AM137" i="74"/>
  <c r="AK139" i="74"/>
  <c r="AI141" i="74"/>
  <c r="AG143" i="74"/>
  <c r="AE145" i="74"/>
  <c r="AC147" i="74"/>
  <c r="BH148" i="74"/>
  <c r="BF150" i="74"/>
  <c r="AP135" i="74"/>
  <c r="AN137" i="74"/>
  <c r="AL139" i="74"/>
  <c r="AJ141" i="74"/>
  <c r="AH143" i="74"/>
  <c r="AF145" i="74"/>
  <c r="AD147" i="74"/>
  <c r="BI148" i="74"/>
  <c r="BG150" i="74"/>
  <c r="BG135" i="74"/>
  <c r="BE137" i="74"/>
  <c r="BC139" i="74"/>
  <c r="BA141" i="74"/>
  <c r="AY143" i="74"/>
  <c r="AW145" i="74"/>
  <c r="AU147" i="74"/>
  <c r="AS149" i="74"/>
  <c r="AC134" i="74"/>
  <c r="BH135" i="74"/>
  <c r="BF137" i="74"/>
  <c r="BD139" i="74"/>
  <c r="BB141" i="74"/>
  <c r="AZ143" i="74"/>
  <c r="AX145" i="74"/>
  <c r="AV147" i="74"/>
  <c r="AT149" i="74"/>
  <c r="BB134" i="74"/>
  <c r="AZ136" i="74"/>
  <c r="AX138" i="74"/>
  <c r="AV140" i="74"/>
  <c r="AT142" i="74"/>
  <c r="AR144" i="74"/>
  <c r="AP146" i="74"/>
  <c r="AN148" i="74"/>
  <c r="AL150" i="74"/>
  <c r="AI119" i="74"/>
  <c r="BH122" i="74"/>
  <c r="AJ52" i="74"/>
  <c r="AO65" i="74"/>
  <c r="AI79" i="74"/>
  <c r="BA52" i="74"/>
  <c r="AW54" i="74"/>
  <c r="AZ56" i="74"/>
  <c r="AW58" i="74"/>
  <c r="AU60" i="74"/>
  <c r="AS62" i="74"/>
  <c r="AQ64" i="74"/>
  <c r="AO66" i="74"/>
  <c r="AM68" i="74"/>
  <c r="AK70" i="74"/>
  <c r="AI72" i="74"/>
  <c r="AG74" i="74"/>
  <c r="AE76" i="74"/>
  <c r="AC78" i="74"/>
  <c r="BH79" i="74"/>
  <c r="BF81" i="74"/>
  <c r="BD83" i="74"/>
  <c r="BE57" i="74"/>
  <c r="AI71" i="74"/>
  <c r="AT52" i="74"/>
  <c r="AX54" i="74"/>
  <c r="AS56" i="74"/>
  <c r="AP58" i="74"/>
  <c r="AN60" i="74"/>
  <c r="AL62" i="74"/>
  <c r="AJ64" i="74"/>
  <c r="AH66" i="74"/>
  <c r="AF68" i="74"/>
  <c r="AD70" i="74"/>
  <c r="BI71" i="74"/>
  <c r="BG73" i="74"/>
  <c r="BE75" i="74"/>
  <c r="BC77" i="74"/>
  <c r="BA79" i="74"/>
  <c r="AY81" i="74"/>
  <c r="AW83" i="74"/>
  <c r="AO57" i="74"/>
  <c r="AY71" i="74"/>
  <c r="AT84" i="74"/>
  <c r="BA53" i="74"/>
  <c r="AV55" i="74"/>
  <c r="AZ57" i="74"/>
  <c r="AX59" i="74"/>
  <c r="AV61" i="74"/>
  <c r="AT63" i="74"/>
  <c r="AR65" i="74"/>
  <c r="AP67" i="74"/>
  <c r="AN69" i="74"/>
  <c r="AL71" i="74"/>
  <c r="AJ73" i="74"/>
  <c r="AH75" i="74"/>
  <c r="AF77" i="74"/>
  <c r="AD79" i="74"/>
  <c r="BI80" i="74"/>
  <c r="BG82" i="74"/>
  <c r="BE84" i="74"/>
  <c r="AX64" i="74"/>
  <c r="AJ78" i="74"/>
  <c r="AC57" i="74"/>
  <c r="AY59" i="74"/>
  <c r="AW61" i="74"/>
  <c r="AU63" i="74"/>
  <c r="AS65" i="74"/>
  <c r="AQ67" i="74"/>
  <c r="AO69" i="74"/>
  <c r="AM71" i="74"/>
  <c r="AK73" i="74"/>
  <c r="AI75" i="74"/>
  <c r="AG77" i="74"/>
  <c r="AE79" i="74"/>
  <c r="AC81" i="74"/>
  <c r="BH82" i="74"/>
  <c r="BF84" i="74"/>
  <c r="BG63" i="74"/>
  <c r="BA77" i="74"/>
  <c r="AZ54" i="74"/>
  <c r="AU53" i="74"/>
  <c r="AP55" i="74"/>
  <c r="AL57" i="74"/>
  <c r="AJ59" i="74"/>
  <c r="AH61" i="74"/>
  <c r="AF63" i="74"/>
  <c r="AD65" i="74"/>
  <c r="BI66" i="74"/>
  <c r="BG68" i="74"/>
  <c r="BE70" i="74"/>
  <c r="BC72" i="74"/>
  <c r="BA74" i="74"/>
  <c r="AY76" i="74"/>
  <c r="AW78" i="74"/>
  <c r="AU80" i="74"/>
  <c r="AS82" i="74"/>
  <c r="AQ84" i="74"/>
  <c r="AK61" i="74"/>
  <c r="BE73" i="74"/>
  <c r="AH52" i="74"/>
  <c r="AD58" i="74"/>
  <c r="BI59" i="74"/>
  <c r="BG61" i="74"/>
  <c r="BE63" i="74"/>
  <c r="BC65" i="74"/>
  <c r="BA67" i="74"/>
  <c r="AY69" i="74"/>
  <c r="AW71" i="74"/>
  <c r="AU73" i="74"/>
  <c r="AS75" i="74"/>
  <c r="AQ77" i="74"/>
  <c r="AO79" i="74"/>
  <c r="AM81" i="74"/>
  <c r="AK83" i="74"/>
  <c r="AP53" i="74"/>
  <c r="BD66" i="74"/>
  <c r="AH80" i="74"/>
  <c r="BA57" i="74"/>
  <c r="BE53" i="74"/>
  <c r="BD57" i="74"/>
  <c r="BB59" i="74"/>
  <c r="AZ61" i="74"/>
  <c r="AX63" i="74"/>
  <c r="AV65" i="74"/>
  <c r="AT67" i="74"/>
  <c r="AR69" i="74"/>
  <c r="AP71" i="74"/>
  <c r="AN73" i="74"/>
  <c r="AL75" i="74"/>
  <c r="AJ77" i="74"/>
  <c r="AH79" i="74"/>
  <c r="AF81" i="74"/>
  <c r="BI84" i="74"/>
  <c r="AD135" i="74"/>
  <c r="BI118" i="74"/>
  <c r="AJ122" i="74"/>
  <c r="BD125" i="74"/>
  <c r="AR129" i="74"/>
  <c r="BC142" i="74"/>
  <c r="BG119" i="74"/>
  <c r="AJ119" i="74"/>
  <c r="AE121" i="74"/>
  <c r="BI122" i="74"/>
  <c r="BF124" i="74"/>
  <c r="BD126" i="74"/>
  <c r="BB128" i="74"/>
  <c r="AZ130" i="74"/>
  <c r="AX132" i="74"/>
  <c r="AH139" i="74"/>
  <c r="AM118" i="74"/>
  <c r="AI120" i="74"/>
  <c r="AD122" i="74"/>
  <c r="AG126" i="74"/>
  <c r="AE128" i="74"/>
  <c r="AC130" i="74"/>
  <c r="BH131" i="74"/>
  <c r="AE134" i="74"/>
  <c r="AF149" i="74"/>
  <c r="BB119" i="74"/>
  <c r="BE121" i="74"/>
  <c r="BA123" i="74"/>
  <c r="AY125" i="74"/>
  <c r="AW127" i="74"/>
  <c r="AU129" i="74"/>
  <c r="AS131" i="74"/>
  <c r="AQ133" i="74"/>
  <c r="AR145" i="74"/>
  <c r="AM119" i="74"/>
  <c r="AH121" i="74"/>
  <c r="AD123" i="74"/>
  <c r="BI124" i="74"/>
  <c r="BG126" i="74"/>
  <c r="BE128" i="74"/>
  <c r="BC130" i="74"/>
  <c r="BA132" i="74"/>
  <c r="BF139" i="74"/>
  <c r="AX118" i="74"/>
  <c r="AT120" i="74"/>
  <c r="AW122" i="74"/>
  <c r="AT124" i="74"/>
  <c r="AR126" i="74"/>
  <c r="AP128" i="74"/>
  <c r="AN130" i="74"/>
  <c r="AL132" i="74"/>
  <c r="AK136" i="74"/>
  <c r="AI118" i="74"/>
  <c r="AE120" i="74"/>
  <c r="AH122" i="74"/>
  <c r="AE124" i="74"/>
  <c r="AC126" i="74"/>
  <c r="BH127" i="74"/>
  <c r="BF129" i="74"/>
  <c r="BD131" i="74"/>
  <c r="BE133" i="74"/>
  <c r="AG148" i="74"/>
  <c r="AX119" i="74"/>
  <c r="AS121" i="74"/>
  <c r="AO123" i="74"/>
  <c r="AI129" i="74"/>
  <c r="AG131" i="74"/>
  <c r="AE133" i="74"/>
  <c r="AU142" i="74"/>
  <c r="AE135" i="74"/>
  <c r="AC137" i="74"/>
  <c r="BH138" i="74"/>
  <c r="BF140" i="74"/>
  <c r="BD142" i="74"/>
  <c r="BB144" i="74"/>
  <c r="AZ146" i="74"/>
  <c r="AX148" i="74"/>
  <c r="AV150" i="74"/>
  <c r="AF135" i="74"/>
  <c r="AD137" i="74"/>
  <c r="BI138" i="74"/>
  <c r="BG140" i="74"/>
  <c r="BE142" i="74"/>
  <c r="BC144" i="74"/>
  <c r="BA146" i="74"/>
  <c r="AY148" i="74"/>
  <c r="AW150" i="74"/>
  <c r="AW135" i="74"/>
  <c r="AU137" i="74"/>
  <c r="AS139" i="74"/>
  <c r="AQ141" i="74"/>
  <c r="AO143" i="74"/>
  <c r="AM145" i="74"/>
  <c r="AK147" i="74"/>
  <c r="AI149" i="74"/>
  <c r="AZ133" i="74"/>
  <c r="AX135" i="74"/>
  <c r="AV137" i="74"/>
  <c r="AT139" i="74"/>
  <c r="AR141" i="74"/>
  <c r="AP143" i="74"/>
  <c r="AN145" i="74"/>
  <c r="AL147" i="74"/>
  <c r="AJ149" i="74"/>
  <c r="AJ134" i="74"/>
  <c r="AH136" i="74"/>
  <c r="AF138" i="74"/>
  <c r="AD140" i="74"/>
  <c r="BI141" i="74"/>
  <c r="BG143" i="74"/>
  <c r="BE145" i="74"/>
  <c r="BC147" i="74"/>
  <c r="BA149" i="74"/>
  <c r="AK134" i="74"/>
  <c r="AI136" i="74"/>
  <c r="AG138" i="74"/>
  <c r="AE140" i="74"/>
  <c r="AC142" i="74"/>
  <c r="BH143" i="74"/>
  <c r="BF145" i="74"/>
  <c r="BD147" i="74"/>
  <c r="BB149" i="74"/>
  <c r="AC135" i="74"/>
  <c r="BH136" i="74"/>
  <c r="BF138" i="74"/>
  <c r="BD140" i="74"/>
  <c r="BB142" i="74"/>
  <c r="AZ144" i="74"/>
  <c r="AX146" i="74"/>
  <c r="AV148" i="74"/>
  <c r="AT150" i="74"/>
  <c r="AL121" i="74"/>
  <c r="AD121" i="74"/>
  <c r="AN54" i="74"/>
  <c r="AM67" i="74"/>
  <c r="AX80" i="74"/>
  <c r="BI52" i="74"/>
  <c r="BE54" i="74"/>
  <c r="BE58" i="74"/>
  <c r="BC60" i="74"/>
  <c r="BA62" i="74"/>
  <c r="AY64" i="74"/>
  <c r="AW66" i="74"/>
  <c r="AU68" i="74"/>
  <c r="AS70" i="74"/>
  <c r="AQ72" i="74"/>
  <c r="AO74" i="74"/>
  <c r="AM76" i="74"/>
  <c r="AK78" i="74"/>
  <c r="AI80" i="74"/>
  <c r="AG82" i="74"/>
  <c r="AE84" i="74"/>
  <c r="AM59" i="74"/>
  <c r="BF72" i="74"/>
  <c r="BB52" i="74"/>
  <c r="BF54" i="74"/>
  <c r="BA56" i="74"/>
  <c r="AX58" i="74"/>
  <c r="AV60" i="74"/>
  <c r="AT62" i="74"/>
  <c r="AR64" i="74"/>
  <c r="AP66" i="74"/>
  <c r="AN68" i="74"/>
  <c r="AL70" i="74"/>
  <c r="AJ72" i="74"/>
  <c r="AH74" i="74"/>
  <c r="AF76" i="74"/>
  <c r="AD78" i="74"/>
  <c r="BI79" i="74"/>
  <c r="BG81" i="74"/>
  <c r="BE83" i="74"/>
  <c r="BC59" i="74"/>
  <c r="AO73" i="74"/>
  <c r="BI53" i="74"/>
  <c r="BD55" i="74"/>
  <c r="BH57" i="74"/>
  <c r="BF59" i="74"/>
  <c r="BD61" i="74"/>
  <c r="BB63" i="74"/>
  <c r="AZ65" i="74"/>
  <c r="AX67" i="74"/>
  <c r="AV69" i="74"/>
  <c r="AT71" i="74"/>
  <c r="AR73" i="74"/>
  <c r="AP75" i="74"/>
  <c r="AN77" i="74"/>
  <c r="AL79" i="74"/>
  <c r="AJ81" i="74"/>
  <c r="AH83" i="74"/>
  <c r="AH53" i="74"/>
  <c r="AV66" i="74"/>
  <c r="BF80" i="74"/>
  <c r="AS57" i="74"/>
  <c r="BG59" i="74"/>
  <c r="BE61" i="74"/>
  <c r="BC63" i="74"/>
  <c r="BA65" i="74"/>
  <c r="AY67" i="74"/>
  <c r="AW69" i="74"/>
  <c r="AU71" i="74"/>
  <c r="AS73" i="74"/>
  <c r="AQ75" i="74"/>
  <c r="AO77" i="74"/>
  <c r="AM79" i="74"/>
  <c r="AK81" i="74"/>
  <c r="AI83" i="74"/>
  <c r="AR52" i="74"/>
  <c r="AW65" i="74"/>
  <c r="AQ79" i="74"/>
  <c r="BC56" i="74"/>
  <c r="BC53" i="74"/>
  <c r="AX55" i="74"/>
  <c r="AT57" i="74"/>
  <c r="AR59" i="74"/>
  <c r="AP61" i="74"/>
  <c r="AN63" i="74"/>
  <c r="AL65" i="74"/>
  <c r="AJ67" i="74"/>
  <c r="AH69" i="74"/>
  <c r="AF71" i="74"/>
  <c r="AD73" i="74"/>
  <c r="BI74" i="74"/>
  <c r="BG76" i="74"/>
  <c r="BE78" i="74"/>
  <c r="BC80" i="74"/>
  <c r="BA82" i="74"/>
  <c r="AY84" i="74"/>
  <c r="BH62" i="74"/>
  <c r="AU75" i="74"/>
  <c r="AP52" i="74"/>
  <c r="AL54" i="74"/>
  <c r="AO56" i="74"/>
  <c r="AL58" i="74"/>
  <c r="AJ60" i="74"/>
  <c r="AH62" i="74"/>
  <c r="AF64" i="74"/>
  <c r="AD66" i="74"/>
  <c r="BI67" i="74"/>
  <c r="BG69" i="74"/>
  <c r="BE71" i="74"/>
  <c r="BC73" i="74"/>
  <c r="BA75" i="74"/>
  <c r="AY77" i="74"/>
  <c r="AW79" i="74"/>
  <c r="AU81" i="74"/>
  <c r="AS83" i="74"/>
  <c r="AT68" i="74"/>
  <c r="AW81" i="74"/>
  <c r="AI52" i="74"/>
  <c r="AH56" i="74"/>
  <c r="AE58" i="74"/>
  <c r="AC60" i="74"/>
  <c r="BH61" i="74"/>
  <c r="BF63" i="74"/>
  <c r="BD65" i="74"/>
  <c r="BB67" i="74"/>
  <c r="AZ69" i="74"/>
  <c r="AX71" i="74"/>
  <c r="AV73" i="74"/>
  <c r="AT75" i="74"/>
  <c r="AR77" i="74"/>
  <c r="AP79" i="74"/>
  <c r="AN81" i="74"/>
  <c r="AL83" i="74"/>
  <c r="BE140" i="74"/>
  <c r="AW148" i="74"/>
  <c r="AW120" i="74"/>
  <c r="BF123" i="74"/>
  <c r="AT127" i="74"/>
  <c r="AF133" i="74"/>
  <c r="AC118" i="74"/>
  <c r="AR119" i="74"/>
  <c r="AM121" i="74"/>
  <c r="AG125" i="74"/>
  <c r="AE127" i="74"/>
  <c r="AC129" i="74"/>
  <c r="BH130" i="74"/>
  <c r="BF132" i="74"/>
  <c r="AF141" i="74"/>
  <c r="AU118" i="74"/>
  <c r="AQ120" i="74"/>
  <c r="AL122" i="74"/>
  <c r="AQ124" i="74"/>
  <c r="AO126" i="74"/>
  <c r="AK130" i="74"/>
  <c r="AI132" i="74"/>
  <c r="AT135" i="74"/>
  <c r="AF118" i="74"/>
  <c r="AJ120" i="74"/>
  <c r="AE122" i="74"/>
  <c r="BI123" i="74"/>
  <c r="BG125" i="74"/>
  <c r="BE127" i="74"/>
  <c r="BC129" i="74"/>
  <c r="BA131" i="74"/>
  <c r="BA133" i="74"/>
  <c r="AP147" i="74"/>
  <c r="AU119" i="74"/>
  <c r="AP121" i="74"/>
  <c r="AF129" i="74"/>
  <c r="AD131" i="74"/>
  <c r="BI132" i="74"/>
  <c r="BD141" i="74"/>
  <c r="BF118" i="74"/>
  <c r="BB120" i="74"/>
  <c r="BE122" i="74"/>
  <c r="BB124" i="74"/>
  <c r="AZ126" i="74"/>
  <c r="AX128" i="74"/>
  <c r="AV130" i="74"/>
  <c r="AT132" i="74"/>
  <c r="AI138" i="74"/>
  <c r="AQ118" i="74"/>
  <c r="AM120" i="74"/>
  <c r="AP122" i="74"/>
  <c r="AG130" i="74"/>
  <c r="AE132" i="74"/>
  <c r="AU134" i="74"/>
  <c r="AE150" i="74"/>
  <c r="BF119" i="74"/>
  <c r="BA121" i="74"/>
  <c r="AW123" i="74"/>
  <c r="AU125" i="74"/>
  <c r="AS127" i="74"/>
  <c r="AQ129" i="74"/>
  <c r="AO131" i="74"/>
  <c r="AM133" i="74"/>
  <c r="AS144" i="74"/>
  <c r="AM135" i="74"/>
  <c r="AK137" i="74"/>
  <c r="AI139" i="74"/>
  <c r="AG141" i="74"/>
  <c r="AE143" i="74"/>
  <c r="AC145" i="74"/>
  <c r="BH146" i="74"/>
  <c r="BF148" i="74"/>
  <c r="BD150" i="74"/>
  <c r="AN135" i="74"/>
  <c r="AL137" i="74"/>
  <c r="AJ139" i="74"/>
  <c r="AH141" i="74"/>
  <c r="AF143" i="74"/>
  <c r="AD145" i="74"/>
  <c r="BI146" i="74"/>
  <c r="BG148" i="74"/>
  <c r="BE150" i="74"/>
  <c r="BE135" i="74"/>
  <c r="BC137" i="74"/>
  <c r="BA139" i="74"/>
  <c r="AY141" i="74"/>
  <c r="AW143" i="74"/>
  <c r="AU145" i="74"/>
  <c r="AS147" i="74"/>
  <c r="AQ149" i="74"/>
  <c r="BH133" i="74"/>
  <c r="BF135" i="74"/>
  <c r="BD137" i="74"/>
  <c r="BB139" i="74"/>
  <c r="AZ141" i="74"/>
  <c r="AX143" i="74"/>
  <c r="AV145" i="74"/>
  <c r="AT147" i="74"/>
  <c r="AR149" i="74"/>
  <c r="AR134" i="74"/>
  <c r="AP136" i="74"/>
  <c r="AN138" i="74"/>
  <c r="AL140" i="74"/>
  <c r="AJ142" i="74"/>
  <c r="AH144" i="74"/>
  <c r="AF146" i="74"/>
  <c r="AD148" i="74"/>
  <c r="BI149" i="74"/>
  <c r="AS134" i="74"/>
  <c r="AQ136" i="74"/>
  <c r="AO138" i="74"/>
  <c r="AM140" i="74"/>
  <c r="AK142" i="74"/>
  <c r="AI144" i="74"/>
  <c r="AG146" i="74"/>
  <c r="AE148" i="74"/>
  <c r="AC150" i="74"/>
  <c r="AK135" i="74"/>
  <c r="AI137" i="74"/>
  <c r="AG139" i="74"/>
  <c r="AE141" i="74"/>
  <c r="AC143" i="74"/>
  <c r="BH144" i="74"/>
  <c r="BF146" i="74"/>
  <c r="BD148" i="74"/>
  <c r="BB150" i="74"/>
  <c r="AY119" i="74"/>
  <c r="BG138" i="74"/>
  <c r="AQ119" i="74"/>
  <c r="BI55" i="74"/>
  <c r="AF82" i="74"/>
  <c r="AI53" i="74"/>
  <c r="AH57" i="74"/>
  <c r="AF59" i="74"/>
  <c r="AD61" i="74"/>
  <c r="BI62" i="74"/>
  <c r="BG64" i="74"/>
  <c r="BE66" i="74"/>
  <c r="BC68" i="74"/>
  <c r="BA70" i="74"/>
  <c r="AY72" i="74"/>
  <c r="AW74" i="74"/>
  <c r="AU76" i="74"/>
  <c r="AS78" i="74"/>
  <c r="AQ80" i="74"/>
  <c r="AO82" i="74"/>
  <c r="AM84" i="74"/>
  <c r="BB60" i="74"/>
  <c r="AV74" i="74"/>
  <c r="AJ53" i="74"/>
  <c r="BI56" i="74"/>
  <c r="BF58" i="74"/>
  <c r="BD60" i="74"/>
  <c r="BB62" i="74"/>
  <c r="AZ64" i="74"/>
  <c r="AX66" i="74"/>
  <c r="AV68" i="74"/>
  <c r="AT70" i="74"/>
  <c r="AR72" i="74"/>
  <c r="AP74" i="74"/>
  <c r="AN76" i="74"/>
  <c r="AL78" i="74"/>
  <c r="AJ80" i="74"/>
  <c r="AH82" i="74"/>
  <c r="AF84" i="74"/>
  <c r="BA61" i="74"/>
  <c r="AE75" i="74"/>
  <c r="AM52" i="74"/>
  <c r="AI54" i="74"/>
  <c r="AI58" i="74"/>
  <c r="AG60" i="74"/>
  <c r="AE62" i="74"/>
  <c r="AC64" i="74"/>
  <c r="BH65" i="74"/>
  <c r="BF67" i="74"/>
  <c r="BD69" i="74"/>
  <c r="BB71" i="74"/>
  <c r="AZ73" i="74"/>
  <c r="AX75" i="74"/>
  <c r="AV77" i="74"/>
  <c r="AT79" i="74"/>
  <c r="AR81" i="74"/>
  <c r="AP83" i="74"/>
  <c r="BD54" i="74"/>
  <c r="AL68" i="74"/>
  <c r="AN52" i="74"/>
  <c r="BI57" i="74"/>
  <c r="AH60" i="74"/>
  <c r="AF62" i="74"/>
  <c r="AD64" i="74"/>
  <c r="BI65" i="74"/>
  <c r="BG67" i="74"/>
  <c r="BE69" i="74"/>
  <c r="BC71" i="74"/>
  <c r="BA73" i="74"/>
  <c r="AY75" i="74"/>
  <c r="AW77" i="74"/>
  <c r="AU79" i="74"/>
  <c r="AS81" i="74"/>
  <c r="AQ83" i="74"/>
  <c r="BF53" i="74"/>
  <c r="AE67" i="74"/>
  <c r="AG81" i="74"/>
  <c r="BF55" i="74"/>
  <c r="BB57" i="74"/>
  <c r="AZ59" i="74"/>
  <c r="AX61" i="74"/>
  <c r="AV63" i="74"/>
  <c r="AT65" i="74"/>
  <c r="AR67" i="74"/>
  <c r="AP69" i="74"/>
  <c r="AN71" i="74"/>
  <c r="AL73" i="74"/>
  <c r="AJ75" i="74"/>
  <c r="AH77" i="74"/>
  <c r="AF79" i="74"/>
  <c r="AD81" i="74"/>
  <c r="BI82" i="74"/>
  <c r="BG84" i="74"/>
  <c r="AH64" i="74"/>
  <c r="AK77" i="74"/>
  <c r="BB53" i="74"/>
  <c r="AX52" i="74"/>
  <c r="AT54" i="74"/>
  <c r="AW56" i="74"/>
  <c r="AT58" i="74"/>
  <c r="AR60" i="74"/>
  <c r="AP62" i="74"/>
  <c r="AN64" i="74"/>
  <c r="AL66" i="74"/>
  <c r="AJ68" i="74"/>
  <c r="AH70" i="74"/>
  <c r="AF72" i="74"/>
  <c r="AD74" i="74"/>
  <c r="BI75" i="74"/>
  <c r="BG77" i="74"/>
  <c r="BE79" i="74"/>
  <c r="BC81" i="74"/>
  <c r="BA83" i="74"/>
  <c r="AY56" i="74"/>
  <c r="BI69" i="74"/>
  <c r="BD82" i="74"/>
  <c r="AQ52" i="74"/>
  <c r="AM54" i="74"/>
  <c r="AP56" i="74"/>
  <c r="AM58" i="74"/>
  <c r="AK60" i="74"/>
  <c r="AI62" i="74"/>
  <c r="AG64" i="74"/>
  <c r="AE66" i="74"/>
  <c r="AC68" i="74"/>
  <c r="BH69" i="74"/>
  <c r="BF71" i="74"/>
  <c r="BD73" i="74"/>
  <c r="BB75" i="74"/>
  <c r="AZ77" i="74"/>
  <c r="AX79" i="74"/>
  <c r="AV81" i="74"/>
  <c r="AT83" i="74"/>
  <c r="G184" i="74" a="1"/>
  <c r="AI130" i="74"/>
  <c r="BI133" i="74"/>
  <c r="BA118" i="74"/>
  <c r="AO120" i="74"/>
  <c r="AV125" i="74"/>
  <c r="AH131" i="74"/>
  <c r="AZ119" i="74"/>
  <c r="AU121" i="74"/>
  <c r="AQ123" i="74"/>
  <c r="AO125" i="74"/>
  <c r="AK129" i="74"/>
  <c r="AI131" i="74"/>
  <c r="AG133" i="74"/>
  <c r="AD143" i="74"/>
  <c r="BC118" i="74"/>
  <c r="AY120" i="74"/>
  <c r="AT122" i="74"/>
  <c r="AY124" i="74"/>
  <c r="AW126" i="74"/>
  <c r="AU128" i="74"/>
  <c r="AS130" i="74"/>
  <c r="AQ132" i="74"/>
  <c r="AR137" i="74"/>
  <c r="AN118" i="74"/>
  <c r="AR120" i="74"/>
  <c r="AM122" i="74"/>
  <c r="AF128" i="74"/>
  <c r="AD130" i="74"/>
  <c r="BI131" i="74"/>
  <c r="AF134" i="74"/>
  <c r="AN149" i="74"/>
  <c r="BC119" i="74"/>
  <c r="AX121" i="74"/>
  <c r="AT123" i="74"/>
  <c r="AR125" i="74"/>
  <c r="AP127" i="74"/>
  <c r="AN129" i="74"/>
  <c r="AL131" i="74"/>
  <c r="AJ133" i="74"/>
  <c r="BB143" i="74"/>
  <c r="AF119" i="74"/>
  <c r="AI121" i="74"/>
  <c r="AE123" i="74"/>
  <c r="AC125" i="74"/>
  <c r="BH126" i="74"/>
  <c r="BF128" i="74"/>
  <c r="BD130" i="74"/>
  <c r="BB132" i="74"/>
  <c r="AG140" i="74"/>
  <c r="AY118" i="74"/>
  <c r="AU120" i="74"/>
  <c r="AX122" i="74"/>
  <c r="AU124" i="74"/>
  <c r="AS126" i="74"/>
  <c r="AQ128" i="74"/>
  <c r="AO130" i="74"/>
  <c r="AM132" i="74"/>
  <c r="AS136" i="74"/>
  <c r="AJ118" i="74"/>
  <c r="AF120" i="74"/>
  <c r="BI121" i="74"/>
  <c r="BE123" i="74"/>
  <c r="BC125" i="74"/>
  <c r="BA127" i="74"/>
  <c r="AY129" i="74"/>
  <c r="AW131" i="74"/>
  <c r="AU133" i="74"/>
  <c r="AQ146" i="74"/>
  <c r="AU135" i="74"/>
  <c r="AS137" i="74"/>
  <c r="AQ139" i="74"/>
  <c r="AO141" i="74"/>
  <c r="AM143" i="74"/>
  <c r="AK145" i="74"/>
  <c r="AI147" i="74"/>
  <c r="AG149" i="74"/>
  <c r="AX133" i="74"/>
  <c r="AV135" i="74"/>
  <c r="AT137" i="74"/>
  <c r="AR139" i="74"/>
  <c r="AP141" i="74"/>
  <c r="AN143" i="74"/>
  <c r="AL145" i="74"/>
  <c r="AJ147" i="74"/>
  <c r="AH149" i="74"/>
  <c r="AH134" i="74"/>
  <c r="AF136" i="74"/>
  <c r="AD138" i="74"/>
  <c r="BI139" i="74"/>
  <c r="BG141" i="74"/>
  <c r="BE143" i="74"/>
  <c r="BC145" i="74"/>
  <c r="BA147" i="74"/>
  <c r="AY149" i="74"/>
  <c r="AI134" i="74"/>
  <c r="AG136" i="74"/>
  <c r="AE138" i="74"/>
  <c r="AC140" i="74"/>
  <c r="BH141" i="74"/>
  <c r="BF143" i="74"/>
  <c r="BD145" i="74"/>
  <c r="BB147" i="74"/>
  <c r="AZ149" i="74"/>
  <c r="AZ134" i="74"/>
  <c r="AX136" i="74"/>
  <c r="AV138" i="74"/>
  <c r="AT140" i="74"/>
  <c r="AR142" i="74"/>
  <c r="AP144" i="74"/>
  <c r="AN146" i="74"/>
  <c r="AL148" i="74"/>
  <c r="AJ150" i="74"/>
  <c r="BA134" i="74"/>
  <c r="AY136" i="74"/>
  <c r="AW138" i="74"/>
  <c r="AU140" i="74"/>
  <c r="AS142" i="74"/>
  <c r="AQ144" i="74"/>
  <c r="AO146" i="74"/>
  <c r="AM148" i="74"/>
  <c r="AK150" i="74"/>
  <c r="AS135" i="74"/>
  <c r="AQ137" i="74"/>
  <c r="AO139" i="74"/>
  <c r="AM141" i="74"/>
  <c r="AK143" i="74"/>
  <c r="AI145" i="74"/>
  <c r="AG147" i="74"/>
  <c r="AE149" i="74"/>
  <c r="BE132" i="74"/>
  <c r="AW132" i="74"/>
  <c r="BE117" i="74"/>
  <c r="AW117" i="74"/>
  <c r="AO117" i="74"/>
  <c r="AG117" i="74"/>
  <c r="BF116" i="74"/>
  <c r="AX116" i="74"/>
  <c r="AP116" i="74"/>
  <c r="BG115" i="74"/>
  <c r="AY115" i="74"/>
  <c r="AQ115" i="74"/>
  <c r="AI115" i="74"/>
  <c r="BH114" i="74"/>
  <c r="AZ114" i="74"/>
  <c r="AR114" i="74"/>
  <c r="AJ114" i="74"/>
  <c r="BI113" i="74"/>
  <c r="BA113" i="74"/>
  <c r="AS113" i="74"/>
  <c r="AK113" i="74"/>
  <c r="AC113" i="74"/>
  <c r="BB112" i="74"/>
  <c r="AT112" i="74"/>
  <c r="AL112" i="74"/>
  <c r="AD112" i="74"/>
  <c r="BC111" i="74"/>
  <c r="AU111" i="74"/>
  <c r="AM111" i="74"/>
  <c r="AE111" i="74"/>
  <c r="BD110" i="74"/>
  <c r="AV110" i="74"/>
  <c r="AN110" i="74"/>
  <c r="AF110" i="74"/>
  <c r="BE109" i="74"/>
  <c r="AW109" i="74"/>
  <c r="AO109" i="74"/>
  <c r="AG109" i="74"/>
  <c r="BF108" i="74"/>
  <c r="AX108" i="74"/>
  <c r="AP108" i="74"/>
  <c r="AH108" i="74"/>
  <c r="BG107" i="74"/>
  <c r="AY107" i="74"/>
  <c r="AQ107" i="74"/>
  <c r="AI107" i="74"/>
  <c r="BH106" i="74"/>
  <c r="AZ106" i="74"/>
  <c r="AR106" i="74"/>
  <c r="AJ106" i="74"/>
  <c r="BI105" i="74"/>
  <c r="BA105" i="74"/>
  <c r="AS105" i="74"/>
  <c r="AK105" i="74"/>
  <c r="AC105" i="74"/>
  <c r="BB104" i="74"/>
  <c r="AT104" i="74"/>
  <c r="AL104" i="74"/>
  <c r="AD104" i="74"/>
  <c r="BC103" i="74"/>
  <c r="AU103" i="74"/>
  <c r="AM103" i="74"/>
  <c r="AE103" i="74"/>
  <c r="BD102" i="74"/>
  <c r="AV102" i="74"/>
  <c r="AN102" i="74"/>
  <c r="AF102" i="74"/>
  <c r="BE101" i="74"/>
  <c r="BD117" i="74"/>
  <c r="AV117" i="74"/>
  <c r="AN117" i="74"/>
  <c r="AF117" i="74"/>
  <c r="BE116" i="74"/>
  <c r="AW116" i="74"/>
  <c r="AO116" i="74"/>
  <c r="BF115" i="74"/>
  <c r="AX115" i="74"/>
  <c r="AP115" i="74"/>
  <c r="AH115" i="74"/>
  <c r="BG114" i="74"/>
  <c r="AY114" i="74"/>
  <c r="AQ114" i="74"/>
  <c r="AI114" i="74"/>
  <c r="BH113" i="74"/>
  <c r="AZ113" i="74"/>
  <c r="AR113" i="74"/>
  <c r="AJ113" i="74"/>
  <c r="BI112" i="74"/>
  <c r="BA112" i="74"/>
  <c r="AS112" i="74"/>
  <c r="AK112" i="74"/>
  <c r="AC112" i="74"/>
  <c r="BB111" i="74"/>
  <c r="AT111" i="74"/>
  <c r="AL111" i="74"/>
  <c r="AD111" i="74"/>
  <c r="BC110" i="74"/>
  <c r="AU110" i="74"/>
  <c r="AM110" i="74"/>
  <c r="AE110" i="74"/>
  <c r="BD109" i="74"/>
  <c r="AV109" i="74"/>
  <c r="AN109" i="74"/>
  <c r="AF109" i="74"/>
  <c r="BE108" i="74"/>
  <c r="AW108" i="74"/>
  <c r="AO108" i="74"/>
  <c r="AG108" i="74"/>
  <c r="BF107" i="74"/>
  <c r="AX107" i="74"/>
  <c r="AP107" i="74"/>
  <c r="AH107" i="74"/>
  <c r="BG106" i="74"/>
  <c r="AY106" i="74"/>
  <c r="AQ106" i="74"/>
  <c r="AI106" i="74"/>
  <c r="BH105" i="74"/>
  <c r="AZ105" i="74"/>
  <c r="AR105" i="74"/>
  <c r="AJ105" i="74"/>
  <c r="BI104" i="74"/>
  <c r="BA104" i="74"/>
  <c r="AS104" i="74"/>
  <c r="AK104" i="74"/>
  <c r="AC104" i="74"/>
  <c r="BB103" i="74"/>
  <c r="AT103" i="74"/>
  <c r="AL103" i="74"/>
  <c r="AD103" i="74"/>
  <c r="BC102" i="74"/>
  <c r="AU102" i="74"/>
  <c r="AM102" i="74"/>
  <c r="AE102" i="74"/>
  <c r="BD101" i="74"/>
  <c r="BC117" i="74"/>
  <c r="AU117" i="74"/>
  <c r="AM117" i="74"/>
  <c r="AE117" i="74"/>
  <c r="BD116" i="74"/>
  <c r="AV116" i="74"/>
  <c r="AN116" i="74"/>
  <c r="BE115" i="74"/>
  <c r="AW115" i="74"/>
  <c r="AO115" i="74"/>
  <c r="AG115" i="74"/>
  <c r="BF114" i="74"/>
  <c r="AX114" i="74"/>
  <c r="AP114" i="74"/>
  <c r="AH114" i="74"/>
  <c r="BG113" i="74"/>
  <c r="AY113" i="74"/>
  <c r="AQ113" i="74"/>
  <c r="AI113" i="74"/>
  <c r="BH112" i="74"/>
  <c r="AZ112" i="74"/>
  <c r="AR112" i="74"/>
  <c r="AJ112" i="74"/>
  <c r="BI111" i="74"/>
  <c r="BA111" i="74"/>
  <c r="AS111" i="74"/>
  <c r="AK111" i="74"/>
  <c r="AC111" i="74"/>
  <c r="BB110" i="74"/>
  <c r="AT110" i="74"/>
  <c r="AL110" i="74"/>
  <c r="AD110" i="74"/>
  <c r="BC109" i="74"/>
  <c r="AU109" i="74"/>
  <c r="AM109" i="74"/>
  <c r="AE109" i="74"/>
  <c r="BD108" i="74"/>
  <c r="AV108" i="74"/>
  <c r="AN108" i="74"/>
  <c r="AF108" i="74"/>
  <c r="BE107" i="74"/>
  <c r="AW107" i="74"/>
  <c r="AO107" i="74"/>
  <c r="AG107" i="74"/>
  <c r="BF106" i="74"/>
  <c r="AX106" i="74"/>
  <c r="AP106" i="74"/>
  <c r="AH106" i="74"/>
  <c r="BG105" i="74"/>
  <c r="AY105" i="74"/>
  <c r="AQ105" i="74"/>
  <c r="AI105" i="74"/>
  <c r="BH104" i="74"/>
  <c r="AZ104" i="74"/>
  <c r="AR104" i="74"/>
  <c r="AJ104" i="74"/>
  <c r="BI103" i="74"/>
  <c r="BA103" i="74"/>
  <c r="AS103" i="74"/>
  <c r="AK103" i="74"/>
  <c r="AC103" i="74"/>
  <c r="BB102" i="74"/>
  <c r="AT102" i="74"/>
  <c r="AL102" i="74"/>
  <c r="BB117" i="74"/>
  <c r="AT117" i="74"/>
  <c r="AL117" i="74"/>
  <c r="AD117" i="74"/>
  <c r="BC116" i="74"/>
  <c r="AU116" i="74"/>
  <c r="AM116" i="74"/>
  <c r="AE116" i="74"/>
  <c r="BD115" i="74"/>
  <c r="AV115" i="74"/>
  <c r="AN115" i="74"/>
  <c r="AF115" i="74"/>
  <c r="BE114" i="74"/>
  <c r="AW114" i="74"/>
  <c r="AO114" i="74"/>
  <c r="AG114" i="74"/>
  <c r="BF113" i="74"/>
  <c r="AX113" i="74"/>
  <c r="AP113" i="74"/>
  <c r="AH113" i="74"/>
  <c r="BG112" i="74"/>
  <c r="AY112" i="74"/>
  <c r="AQ112" i="74"/>
  <c r="AI112" i="74"/>
  <c r="BH111" i="74"/>
  <c r="AZ111" i="74"/>
  <c r="AR111" i="74"/>
  <c r="AJ111" i="74"/>
  <c r="BI110" i="74"/>
  <c r="BA110" i="74"/>
  <c r="AS110" i="74"/>
  <c r="AK110" i="74"/>
  <c r="AC110" i="74"/>
  <c r="BB109" i="74"/>
  <c r="AT109" i="74"/>
  <c r="AL109" i="74"/>
  <c r="AD109" i="74"/>
  <c r="BC108" i="74"/>
  <c r="AU108" i="74"/>
  <c r="AM108" i="74"/>
  <c r="AE108" i="74"/>
  <c r="BD107" i="74"/>
  <c r="AV107" i="74"/>
  <c r="AN107" i="74"/>
  <c r="AF107" i="74"/>
  <c r="BE106" i="74"/>
  <c r="AW106" i="74"/>
  <c r="AO106" i="74"/>
  <c r="AG106" i="74"/>
  <c r="BF105" i="74"/>
  <c r="AX105" i="74"/>
  <c r="AP105" i="74"/>
  <c r="AH105" i="74"/>
  <c r="BG104" i="74"/>
  <c r="AY104" i="74"/>
  <c r="AQ104" i="74"/>
  <c r="AI104" i="74"/>
  <c r="BH103" i="74"/>
  <c r="AZ103" i="74"/>
  <c r="AR103" i="74"/>
  <c r="AJ103" i="74"/>
  <c r="BI117" i="74"/>
  <c r="BA117" i="74"/>
  <c r="AS117" i="74"/>
  <c r="AK117" i="74"/>
  <c r="AC117" i="74"/>
  <c r="BB116" i="74"/>
  <c r="AT116" i="74"/>
  <c r="AL116" i="74"/>
  <c r="AD116" i="74"/>
  <c r="BC115" i="74"/>
  <c r="AU115" i="74"/>
  <c r="AM115" i="74"/>
  <c r="AE115" i="74"/>
  <c r="BD114" i="74"/>
  <c r="AV114" i="74"/>
  <c r="AN114" i="74"/>
  <c r="AF114" i="74"/>
  <c r="BE113" i="74"/>
  <c r="AW113" i="74"/>
  <c r="AO113" i="74"/>
  <c r="AG113" i="74"/>
  <c r="BF112" i="74"/>
  <c r="AX112" i="74"/>
  <c r="AP112" i="74"/>
  <c r="AH112" i="74"/>
  <c r="BG111" i="74"/>
  <c r="AY111" i="74"/>
  <c r="AQ111" i="74"/>
  <c r="AI111" i="74"/>
  <c r="BH110" i="74"/>
  <c r="AZ110" i="74"/>
  <c r="AR110" i="74"/>
  <c r="AJ110" i="74"/>
  <c r="BI109" i="74"/>
  <c r="BA109" i="74"/>
  <c r="AS109" i="74"/>
  <c r="AK109" i="74"/>
  <c r="AC109" i="74"/>
  <c r="BB108" i="74"/>
  <c r="AT108" i="74"/>
  <c r="AL108" i="74"/>
  <c r="AD108" i="74"/>
  <c r="BC107" i="74"/>
  <c r="AU107" i="74"/>
  <c r="AM107" i="74"/>
  <c r="AE107" i="74"/>
  <c r="BD106" i="74"/>
  <c r="AV106" i="74"/>
  <c r="AN106" i="74"/>
  <c r="AF106" i="74"/>
  <c r="BE105" i="74"/>
  <c r="AW105" i="74"/>
  <c r="AO105" i="74"/>
  <c r="AG105" i="74"/>
  <c r="BF104" i="74"/>
  <c r="AX104" i="74"/>
  <c r="AP104" i="74"/>
  <c r="AH104" i="74"/>
  <c r="BG103" i="74"/>
  <c r="AY103" i="74"/>
  <c r="AQ103" i="74"/>
  <c r="AI103" i="74"/>
  <c r="BH117" i="74"/>
  <c r="AZ117" i="74"/>
  <c r="AR117" i="74"/>
  <c r="AJ117" i="74"/>
  <c r="BI116" i="74"/>
  <c r="BA116" i="74"/>
  <c r="AS116" i="74"/>
  <c r="AK116" i="74"/>
  <c r="AC116" i="74"/>
  <c r="BB115" i="74"/>
  <c r="AT115" i="74"/>
  <c r="AL115" i="74"/>
  <c r="AD115" i="74"/>
  <c r="BC114" i="74"/>
  <c r="AU114" i="74"/>
  <c r="AM114" i="74"/>
  <c r="AE114" i="74"/>
  <c r="BD113" i="74"/>
  <c r="AV113" i="74"/>
  <c r="AN113" i="74"/>
  <c r="AF113" i="74"/>
  <c r="BE112" i="74"/>
  <c r="AW112" i="74"/>
  <c r="AO112" i="74"/>
  <c r="AG112" i="74"/>
  <c r="BF111" i="74"/>
  <c r="AX111" i="74"/>
  <c r="AP111" i="74"/>
  <c r="AH111" i="74"/>
  <c r="BG110" i="74"/>
  <c r="AY110" i="74"/>
  <c r="AQ110" i="74"/>
  <c r="AI110" i="74"/>
  <c r="BH109" i="74"/>
  <c r="AZ109" i="74"/>
  <c r="AR109" i="74"/>
  <c r="AJ109" i="74"/>
  <c r="BI108" i="74"/>
  <c r="BA108" i="74"/>
  <c r="AS108" i="74"/>
  <c r="AK108" i="74"/>
  <c r="AC108" i="74"/>
  <c r="BB107" i="74"/>
  <c r="AT107" i="74"/>
  <c r="AL107" i="74"/>
  <c r="AD107" i="74"/>
  <c r="BC106" i="74"/>
  <c r="AU106" i="74"/>
  <c r="AM106" i="74"/>
  <c r="AE106" i="74"/>
  <c r="BD105" i="74"/>
  <c r="AV105" i="74"/>
  <c r="AN105" i="74"/>
  <c r="AF105" i="74"/>
  <c r="BE104" i="74"/>
  <c r="AW104" i="74"/>
  <c r="AO104" i="74"/>
  <c r="AG104" i="74"/>
  <c r="BF103" i="74"/>
  <c r="AX103" i="74"/>
  <c r="AP103" i="74"/>
  <c r="AH103" i="74"/>
  <c r="BG117" i="74"/>
  <c r="AY117" i="74"/>
  <c r="AQ117" i="74"/>
  <c r="AI117" i="74"/>
  <c r="AZ116" i="74"/>
  <c r="AR116" i="74"/>
  <c r="BI115" i="74"/>
  <c r="BA115" i="74"/>
  <c r="AS115" i="74"/>
  <c r="AK115" i="74"/>
  <c r="AC115" i="74"/>
  <c r="BB114" i="74"/>
  <c r="AT114" i="74"/>
  <c r="AL114" i="74"/>
  <c r="AD114" i="74"/>
  <c r="BC113" i="74"/>
  <c r="AU113" i="74"/>
  <c r="AM113" i="74"/>
  <c r="AE113" i="74"/>
  <c r="BD112" i="74"/>
  <c r="AV112" i="74"/>
  <c r="AN112" i="74"/>
  <c r="AF112" i="74"/>
  <c r="BE111" i="74"/>
  <c r="AW111" i="74"/>
  <c r="AO111" i="74"/>
  <c r="AG111" i="74"/>
  <c r="BF110" i="74"/>
  <c r="AX110" i="74"/>
  <c r="AP110" i="74"/>
  <c r="AH110" i="74"/>
  <c r="BG109" i="74"/>
  <c r="AY109" i="74"/>
  <c r="AQ109" i="74"/>
  <c r="AI109" i="74"/>
  <c r="BH108" i="74"/>
  <c r="AZ108" i="74"/>
  <c r="AR108" i="74"/>
  <c r="AJ108" i="74"/>
  <c r="BI107" i="74"/>
  <c r="BA107" i="74"/>
  <c r="AS107" i="74"/>
  <c r="AK107" i="74"/>
  <c r="AC107" i="74"/>
  <c r="BB106" i="74"/>
  <c r="AT106" i="74"/>
  <c r="AL106" i="74"/>
  <c r="AD106" i="74"/>
  <c r="BC105" i="74"/>
  <c r="AU105" i="74"/>
  <c r="AM105" i="74"/>
  <c r="AE105" i="74"/>
  <c r="BD104" i="74"/>
  <c r="AV104" i="74"/>
  <c r="AN104" i="74"/>
  <c r="AF104" i="74"/>
  <c r="BE103" i="74"/>
  <c r="AW103" i="74"/>
  <c r="AO103" i="74"/>
  <c r="AG103" i="74"/>
  <c r="BF102" i="74"/>
  <c r="AX102" i="74"/>
  <c r="AP102" i="74"/>
  <c r="AH102" i="74"/>
  <c r="BG101" i="74"/>
  <c r="BF117" i="74"/>
  <c r="BH115" i="74"/>
  <c r="AC114" i="74"/>
  <c r="AE112" i="74"/>
  <c r="AG110" i="74"/>
  <c r="AI108" i="74"/>
  <c r="AK106" i="74"/>
  <c r="AM104" i="74"/>
  <c r="BG102" i="74"/>
  <c r="AQ102" i="74"/>
  <c r="BI101" i="74"/>
  <c r="AX101" i="74"/>
  <c r="AP101" i="74"/>
  <c r="AH101" i="74"/>
  <c r="BG100" i="74"/>
  <c r="AY100" i="74"/>
  <c r="AQ100" i="74"/>
  <c r="AI100" i="74"/>
  <c r="BH99" i="74"/>
  <c r="AZ99" i="74"/>
  <c r="AR99" i="74"/>
  <c r="AJ99" i="74"/>
  <c r="BI98" i="74"/>
  <c r="BA98" i="74"/>
  <c r="AS98" i="74"/>
  <c r="AK98" i="74"/>
  <c r="AC98" i="74"/>
  <c r="BB97" i="74"/>
  <c r="AT97" i="74"/>
  <c r="AL97" i="74"/>
  <c r="AD97" i="74"/>
  <c r="BC96" i="74"/>
  <c r="AU96" i="74"/>
  <c r="AM96" i="74"/>
  <c r="AE96" i="74"/>
  <c r="BD95" i="74"/>
  <c r="AV95" i="74"/>
  <c r="AN95" i="74"/>
  <c r="AF95" i="74"/>
  <c r="BE94" i="74"/>
  <c r="AW94" i="74"/>
  <c r="AO94" i="74"/>
  <c r="AG94" i="74"/>
  <c r="BF93" i="74"/>
  <c r="AX93" i="74"/>
  <c r="AP93" i="74"/>
  <c r="AH93" i="74"/>
  <c r="BG92" i="74"/>
  <c r="AY92" i="74"/>
  <c r="AQ92" i="74"/>
  <c r="AZ91" i="74"/>
  <c r="AR91" i="74"/>
  <c r="BI90" i="74"/>
  <c r="BA90" i="74"/>
  <c r="AS90" i="74"/>
  <c r="AK90" i="74"/>
  <c r="AC90" i="74"/>
  <c r="BC89" i="74"/>
  <c r="AU89" i="74"/>
  <c r="AM89" i="74"/>
  <c r="AE89" i="74"/>
  <c r="BE88" i="74"/>
  <c r="AW88" i="74"/>
  <c r="AO88" i="74"/>
  <c r="BH87" i="74"/>
  <c r="AZ87" i="74"/>
  <c r="AR87" i="74"/>
  <c r="AJ87" i="74"/>
  <c r="BB86" i="74"/>
  <c r="AT86" i="74"/>
  <c r="AL86" i="74"/>
  <c r="AD86" i="74"/>
  <c r="BD85" i="74"/>
  <c r="AV85" i="74"/>
  <c r="AN85" i="74"/>
  <c r="AF85" i="74"/>
  <c r="AR100" i="74"/>
  <c r="BE95" i="74"/>
  <c r="AQ93" i="74"/>
  <c r="AS91" i="74"/>
  <c r="BD89" i="74"/>
  <c r="AU86" i="74"/>
  <c r="AG85" i="74"/>
  <c r="AX117" i="74"/>
  <c r="AZ115" i="74"/>
  <c r="BB113" i="74"/>
  <c r="BD111" i="74"/>
  <c r="BF109" i="74"/>
  <c r="BH107" i="74"/>
  <c r="AC106" i="74"/>
  <c r="AE104" i="74"/>
  <c r="BE102" i="74"/>
  <c r="AO102" i="74"/>
  <c r="BH101" i="74"/>
  <c r="AW101" i="74"/>
  <c r="AO101" i="74"/>
  <c r="AG101" i="74"/>
  <c r="BF100" i="74"/>
  <c r="AX100" i="74"/>
  <c r="AP100" i="74"/>
  <c r="AH100" i="74"/>
  <c r="BG99" i="74"/>
  <c r="AY99" i="74"/>
  <c r="AQ99" i="74"/>
  <c r="AI99" i="74"/>
  <c r="BH98" i="74"/>
  <c r="AZ98" i="74"/>
  <c r="AR98" i="74"/>
  <c r="AJ98" i="74"/>
  <c r="BI97" i="74"/>
  <c r="BA97" i="74"/>
  <c r="AS97" i="74"/>
  <c r="AK97" i="74"/>
  <c r="AC97" i="74"/>
  <c r="BB96" i="74"/>
  <c r="AT96" i="74"/>
  <c r="AL96" i="74"/>
  <c r="AD96" i="74"/>
  <c r="BC95" i="74"/>
  <c r="AU95" i="74"/>
  <c r="AM95" i="74"/>
  <c r="AE95" i="74"/>
  <c r="BD94" i="74"/>
  <c r="AV94" i="74"/>
  <c r="AN94" i="74"/>
  <c r="AF94" i="74"/>
  <c r="BE93" i="74"/>
  <c r="AW93" i="74"/>
  <c r="AO93" i="74"/>
  <c r="AG93" i="74"/>
  <c r="BF92" i="74"/>
  <c r="AX92" i="74"/>
  <c r="AP92" i="74"/>
  <c r="BG91" i="74"/>
  <c r="AY91" i="74"/>
  <c r="AQ91" i="74"/>
  <c r="AZ90" i="74"/>
  <c r="AR90" i="74"/>
  <c r="BB89" i="74"/>
  <c r="AT89" i="74"/>
  <c r="AL89" i="74"/>
  <c r="AD89" i="74"/>
  <c r="BD88" i="74"/>
  <c r="AV88" i="74"/>
  <c r="AN88" i="74"/>
  <c r="BG87" i="74"/>
  <c r="AY87" i="74"/>
  <c r="AQ87" i="74"/>
  <c r="AI87" i="74"/>
  <c r="BI86" i="74"/>
  <c r="BA86" i="74"/>
  <c r="AS86" i="74"/>
  <c r="AK86" i="74"/>
  <c r="AC86" i="74"/>
  <c r="BC85" i="74"/>
  <c r="AU85" i="74"/>
  <c r="AM85" i="74"/>
  <c r="AE85" i="74"/>
  <c r="BH102" i="74"/>
  <c r="AM97" i="74"/>
  <c r="AW95" i="74"/>
  <c r="AH94" i="74"/>
  <c r="AL90" i="74"/>
  <c r="BF88" i="74"/>
  <c r="AK87" i="74"/>
  <c r="AW85" i="74"/>
  <c r="AP117" i="74"/>
  <c r="AR115" i="74"/>
  <c r="AT113" i="74"/>
  <c r="AV111" i="74"/>
  <c r="AX109" i="74"/>
  <c r="AZ107" i="74"/>
  <c r="BB105" i="74"/>
  <c r="BD103" i="74"/>
  <c r="BA102" i="74"/>
  <c r="AK102" i="74"/>
  <c r="BF101" i="74"/>
  <c r="AV101" i="74"/>
  <c r="AN101" i="74"/>
  <c r="AF101" i="74"/>
  <c r="BE100" i="74"/>
  <c r="AW100" i="74"/>
  <c r="AO100" i="74"/>
  <c r="AG100" i="74"/>
  <c r="BF99" i="74"/>
  <c r="AX99" i="74"/>
  <c r="AP99" i="74"/>
  <c r="AH99" i="74"/>
  <c r="BG98" i="74"/>
  <c r="AY98" i="74"/>
  <c r="AQ98" i="74"/>
  <c r="AI98" i="74"/>
  <c r="BH97" i="74"/>
  <c r="AZ97" i="74"/>
  <c r="AR97" i="74"/>
  <c r="AJ97" i="74"/>
  <c r="BI96" i="74"/>
  <c r="BA96" i="74"/>
  <c r="AS96" i="74"/>
  <c r="AK96" i="74"/>
  <c r="AC96" i="74"/>
  <c r="BB95" i="74"/>
  <c r="AT95" i="74"/>
  <c r="AL95" i="74"/>
  <c r="AD95" i="74"/>
  <c r="BC94" i="74"/>
  <c r="AU94" i="74"/>
  <c r="AM94" i="74"/>
  <c r="AE94" i="74"/>
  <c r="BD93" i="74"/>
  <c r="AV93" i="74"/>
  <c r="AN93" i="74"/>
  <c r="AF93" i="74"/>
  <c r="BE92" i="74"/>
  <c r="AW92" i="74"/>
  <c r="AO92" i="74"/>
  <c r="BF91" i="74"/>
  <c r="AX91" i="74"/>
  <c r="AP91" i="74"/>
  <c r="BG90" i="74"/>
  <c r="AY90" i="74"/>
  <c r="AQ90" i="74"/>
  <c r="BI89" i="74"/>
  <c r="BA89" i="74"/>
  <c r="AS89" i="74"/>
  <c r="AK89" i="74"/>
  <c r="AC89" i="74"/>
  <c r="BC88" i="74"/>
  <c r="AU88" i="74"/>
  <c r="AM88" i="74"/>
  <c r="AE88" i="74"/>
  <c r="BF87" i="74"/>
  <c r="AX87" i="74"/>
  <c r="AP87" i="74"/>
  <c r="AH87" i="74"/>
  <c r="BH86" i="74"/>
  <c r="AZ86" i="74"/>
  <c r="AR86" i="74"/>
  <c r="AJ86" i="74"/>
  <c r="BB85" i="74"/>
  <c r="AT85" i="74"/>
  <c r="AL85" i="74"/>
  <c r="AD85" i="74"/>
  <c r="AS106" i="74"/>
  <c r="BC97" i="74"/>
  <c r="AF96" i="74"/>
  <c r="AP94" i="74"/>
  <c r="AZ92" i="74"/>
  <c r="AC91" i="74"/>
  <c r="AN89" i="74"/>
  <c r="BA87" i="74"/>
  <c r="AE86" i="74"/>
  <c r="AH117" i="74"/>
  <c r="AJ115" i="74"/>
  <c r="AL113" i="74"/>
  <c r="AN111" i="74"/>
  <c r="AP109" i="74"/>
  <c r="AR107" i="74"/>
  <c r="AT105" i="74"/>
  <c r="AV103" i="74"/>
  <c r="AZ102" i="74"/>
  <c r="AJ102" i="74"/>
  <c r="BC101" i="74"/>
  <c r="AU101" i="74"/>
  <c r="AM101" i="74"/>
  <c r="AE101" i="74"/>
  <c r="BD100" i="74"/>
  <c r="AV100" i="74"/>
  <c r="AN100" i="74"/>
  <c r="AF100" i="74"/>
  <c r="BE99" i="74"/>
  <c r="AW99" i="74"/>
  <c r="AO99" i="74"/>
  <c r="AG99" i="74"/>
  <c r="BF98" i="74"/>
  <c r="AX98" i="74"/>
  <c r="AP98" i="74"/>
  <c r="AH98" i="74"/>
  <c r="BG97" i="74"/>
  <c r="AY97" i="74"/>
  <c r="AQ97" i="74"/>
  <c r="AI97" i="74"/>
  <c r="BH96" i="74"/>
  <c r="AZ96" i="74"/>
  <c r="AR96" i="74"/>
  <c r="AJ96" i="74"/>
  <c r="BI95" i="74"/>
  <c r="BA95" i="74"/>
  <c r="AS95" i="74"/>
  <c r="AK95" i="74"/>
  <c r="AC95" i="74"/>
  <c r="BB94" i="74"/>
  <c r="AT94" i="74"/>
  <c r="AL94" i="74"/>
  <c r="AD94" i="74"/>
  <c r="BC93" i="74"/>
  <c r="AU93" i="74"/>
  <c r="AM93" i="74"/>
  <c r="AE93" i="74"/>
  <c r="BD92" i="74"/>
  <c r="AV92" i="74"/>
  <c r="AN92" i="74"/>
  <c r="BE91" i="74"/>
  <c r="AW91" i="74"/>
  <c r="AO91" i="74"/>
  <c r="BF90" i="74"/>
  <c r="AX90" i="74"/>
  <c r="AP90" i="74"/>
  <c r="AZ89" i="74"/>
  <c r="AR89" i="74"/>
  <c r="BB88" i="74"/>
  <c r="AT88" i="74"/>
  <c r="AL88" i="74"/>
  <c r="AD88" i="74"/>
  <c r="BE87" i="74"/>
  <c r="AW87" i="74"/>
  <c r="AO87" i="74"/>
  <c r="AG87" i="74"/>
  <c r="BG86" i="74"/>
  <c r="AY86" i="74"/>
  <c r="AQ86" i="74"/>
  <c r="AI86" i="74"/>
  <c r="BI85" i="74"/>
  <c r="BA85" i="74"/>
  <c r="AS85" i="74"/>
  <c r="AK85" i="74"/>
  <c r="AC85" i="74"/>
  <c r="AQ101" i="74"/>
  <c r="AO95" i="74"/>
  <c r="AI93" i="74"/>
  <c r="BA91" i="74"/>
  <c r="AD90" i="74"/>
  <c r="AP88" i="74"/>
  <c r="BC86" i="74"/>
  <c r="BG116" i="74"/>
  <c r="BI114" i="74"/>
  <c r="AD113" i="74"/>
  <c r="AF111" i="74"/>
  <c r="AH109" i="74"/>
  <c r="AJ107" i="74"/>
  <c r="AL105" i="74"/>
  <c r="AN103" i="74"/>
  <c r="AY102" i="74"/>
  <c r="AI102" i="74"/>
  <c r="BB101" i="74"/>
  <c r="AT101" i="74"/>
  <c r="AL101" i="74"/>
  <c r="AD101" i="74"/>
  <c r="BC100" i="74"/>
  <c r="AU100" i="74"/>
  <c r="AM100" i="74"/>
  <c r="AE100" i="74"/>
  <c r="BD99" i="74"/>
  <c r="AV99" i="74"/>
  <c r="AN99" i="74"/>
  <c r="AF99" i="74"/>
  <c r="BE98" i="74"/>
  <c r="AW98" i="74"/>
  <c r="AO98" i="74"/>
  <c r="AG98" i="74"/>
  <c r="BF97" i="74"/>
  <c r="AX97" i="74"/>
  <c r="AP97" i="74"/>
  <c r="AH97" i="74"/>
  <c r="BG96" i="74"/>
  <c r="AY96" i="74"/>
  <c r="AQ96" i="74"/>
  <c r="AI96" i="74"/>
  <c r="BH95" i="74"/>
  <c r="AZ95" i="74"/>
  <c r="AR95" i="74"/>
  <c r="AJ95" i="74"/>
  <c r="BI94" i="74"/>
  <c r="BA94" i="74"/>
  <c r="AS94" i="74"/>
  <c r="AK94" i="74"/>
  <c r="AC94" i="74"/>
  <c r="BB93" i="74"/>
  <c r="AT93" i="74"/>
  <c r="AL93" i="74"/>
  <c r="AD93" i="74"/>
  <c r="BC92" i="74"/>
  <c r="AU92" i="74"/>
  <c r="AM92" i="74"/>
  <c r="AE92" i="74"/>
  <c r="BD91" i="74"/>
  <c r="AV91" i="74"/>
  <c r="AN91" i="74"/>
  <c r="BE90" i="74"/>
  <c r="AW90" i="74"/>
  <c r="AO90" i="74"/>
  <c r="BG89" i="74"/>
  <c r="AY89" i="74"/>
  <c r="AQ89" i="74"/>
  <c r="BI88" i="74"/>
  <c r="BA88" i="74"/>
  <c r="AS88" i="74"/>
  <c r="AK88" i="74"/>
  <c r="AC88" i="74"/>
  <c r="BD87" i="74"/>
  <c r="AV87" i="74"/>
  <c r="AN87" i="74"/>
  <c r="AF87" i="74"/>
  <c r="BF86" i="74"/>
  <c r="AX86" i="74"/>
  <c r="AP86" i="74"/>
  <c r="AH86" i="74"/>
  <c r="BH85" i="74"/>
  <c r="AZ85" i="74"/>
  <c r="AR85" i="74"/>
  <c r="AJ85" i="74"/>
  <c r="AO110" i="74"/>
  <c r="AR102" i="74"/>
  <c r="AI101" i="74"/>
  <c r="AJ100" i="74"/>
  <c r="AS99" i="74"/>
  <c r="BB98" i="74"/>
  <c r="AD98" i="74"/>
  <c r="BD96" i="74"/>
  <c r="AG95" i="74"/>
  <c r="BG93" i="74"/>
  <c r="AR92" i="74"/>
  <c r="BB90" i="74"/>
  <c r="AS87" i="74"/>
  <c r="BE85" i="74"/>
  <c r="AY116" i="74"/>
  <c r="BA114" i="74"/>
  <c r="BC112" i="74"/>
  <c r="BE110" i="74"/>
  <c r="BG108" i="74"/>
  <c r="BI106" i="74"/>
  <c r="AD105" i="74"/>
  <c r="AF103" i="74"/>
  <c r="AW102" i="74"/>
  <c r="AG102" i="74"/>
  <c r="BA101" i="74"/>
  <c r="AS101" i="74"/>
  <c r="AK101" i="74"/>
  <c r="AC101" i="74"/>
  <c r="BB100" i="74"/>
  <c r="AT100" i="74"/>
  <c r="AL100" i="74"/>
  <c r="AD100" i="74"/>
  <c r="BC99" i="74"/>
  <c r="AU99" i="74"/>
  <c r="AM99" i="74"/>
  <c r="AE99" i="74"/>
  <c r="BD98" i="74"/>
  <c r="AV98" i="74"/>
  <c r="AN98" i="74"/>
  <c r="AF98" i="74"/>
  <c r="BE97" i="74"/>
  <c r="AW97" i="74"/>
  <c r="AO97" i="74"/>
  <c r="AG97" i="74"/>
  <c r="BF96" i="74"/>
  <c r="AX96" i="74"/>
  <c r="AP96" i="74"/>
  <c r="AH96" i="74"/>
  <c r="BG95" i="74"/>
  <c r="AY95" i="74"/>
  <c r="AQ95" i="74"/>
  <c r="AI95" i="74"/>
  <c r="BH94" i="74"/>
  <c r="AZ94" i="74"/>
  <c r="AR94" i="74"/>
  <c r="AJ94" i="74"/>
  <c r="BI93" i="74"/>
  <c r="BA93" i="74"/>
  <c r="AS93" i="74"/>
  <c r="AK93" i="74"/>
  <c r="AC93" i="74"/>
  <c r="BB92" i="74"/>
  <c r="AT92" i="74"/>
  <c r="AL92" i="74"/>
  <c r="AD92" i="74"/>
  <c r="BC91" i="74"/>
  <c r="AU91" i="74"/>
  <c r="AM91" i="74"/>
  <c r="AE91" i="74"/>
  <c r="BD90" i="74"/>
  <c r="AV90" i="74"/>
  <c r="AN90" i="74"/>
  <c r="BF89" i="74"/>
  <c r="AX89" i="74"/>
  <c r="AP89" i="74"/>
  <c r="AZ88" i="74"/>
  <c r="AR88" i="74"/>
  <c r="BC87" i="74"/>
  <c r="AU87" i="74"/>
  <c r="AM87" i="74"/>
  <c r="AE87" i="74"/>
  <c r="BE86" i="74"/>
  <c r="AW86" i="74"/>
  <c r="AO86" i="74"/>
  <c r="AG86" i="74"/>
  <c r="BG85" i="74"/>
  <c r="AY85" i="74"/>
  <c r="AQ85" i="74"/>
  <c r="AI85" i="74"/>
  <c r="AM112" i="74"/>
  <c r="AU104" i="74"/>
  <c r="AY101" i="74"/>
  <c r="BH100" i="74"/>
  <c r="BI99" i="74"/>
  <c r="AK99" i="74"/>
  <c r="AT98" i="74"/>
  <c r="AU97" i="74"/>
  <c r="AV96" i="74"/>
  <c r="BF94" i="74"/>
  <c r="AY93" i="74"/>
  <c r="BI91" i="74"/>
  <c r="AT90" i="74"/>
  <c r="AX88" i="74"/>
  <c r="AC87" i="74"/>
  <c r="AO85" i="74"/>
  <c r="AQ116" i="74"/>
  <c r="AS114" i="74"/>
  <c r="AU112" i="74"/>
  <c r="AW110" i="74"/>
  <c r="AY108" i="74"/>
  <c r="BA106" i="74"/>
  <c r="BC104" i="74"/>
  <c r="BI102" i="74"/>
  <c r="AS102" i="74"/>
  <c r="AD102" i="74"/>
  <c r="AZ101" i="74"/>
  <c r="AR101" i="74"/>
  <c r="AJ101" i="74"/>
  <c r="BI100" i="74"/>
  <c r="BA100" i="74"/>
  <c r="AS100" i="74"/>
  <c r="AK100" i="74"/>
  <c r="AC100" i="74"/>
  <c r="BB99" i="74"/>
  <c r="AT99" i="74"/>
  <c r="AL99" i="74"/>
  <c r="AD99" i="74"/>
  <c r="BC98" i="74"/>
  <c r="AU98" i="74"/>
  <c r="AM98" i="74"/>
  <c r="AE98" i="74"/>
  <c r="BD97" i="74"/>
  <c r="AV97" i="74"/>
  <c r="AN97" i="74"/>
  <c r="AF97" i="74"/>
  <c r="BE96" i="74"/>
  <c r="AW96" i="74"/>
  <c r="AO96" i="74"/>
  <c r="AG96" i="74"/>
  <c r="BF95" i="74"/>
  <c r="AX95" i="74"/>
  <c r="AP95" i="74"/>
  <c r="AH95" i="74"/>
  <c r="BG94" i="74"/>
  <c r="AY94" i="74"/>
  <c r="AQ94" i="74"/>
  <c r="AI94" i="74"/>
  <c r="BH93" i="74"/>
  <c r="AZ93" i="74"/>
  <c r="AR93" i="74"/>
  <c r="AJ93" i="74"/>
  <c r="BI92" i="74"/>
  <c r="BA92" i="74"/>
  <c r="AS92" i="74"/>
  <c r="AK92" i="74"/>
  <c r="AC92" i="74"/>
  <c r="BB91" i="74"/>
  <c r="AT91" i="74"/>
  <c r="AL91" i="74"/>
  <c r="AD91" i="74"/>
  <c r="BC90" i="74"/>
  <c r="AU90" i="74"/>
  <c r="AM90" i="74"/>
  <c r="AE90" i="74"/>
  <c r="BE89" i="74"/>
  <c r="AW89" i="74"/>
  <c r="AO89" i="74"/>
  <c r="BG88" i="74"/>
  <c r="AY88" i="74"/>
  <c r="AQ88" i="74"/>
  <c r="BB87" i="74"/>
  <c r="AT87" i="74"/>
  <c r="AL87" i="74"/>
  <c r="AD87" i="74"/>
  <c r="BD86" i="74"/>
  <c r="AV86" i="74"/>
  <c r="AN86" i="74"/>
  <c r="AF86" i="74"/>
  <c r="BF85" i="74"/>
  <c r="AX85" i="74"/>
  <c r="AP85" i="74"/>
  <c r="AH85" i="74"/>
  <c r="AK114" i="74"/>
  <c r="AQ108" i="74"/>
  <c r="AC102" i="74"/>
  <c r="AZ100" i="74"/>
  <c r="BA99" i="74"/>
  <c r="AC99" i="74"/>
  <c r="AL98" i="74"/>
  <c r="AE97" i="74"/>
  <c r="AN96" i="74"/>
  <c r="AX94" i="74"/>
  <c r="AK91" i="74"/>
  <c r="AV89" i="74"/>
  <c r="BI87" i="74"/>
  <c r="AM86" i="74"/>
  <c r="AW57" i="74"/>
  <c r="AZ70" i="74"/>
  <c r="AU83" i="74"/>
  <c r="AQ53" i="74"/>
  <c r="AL55" i="74"/>
  <c r="AP57" i="74"/>
  <c r="AN59" i="74"/>
  <c r="AL61" i="74"/>
  <c r="AJ63" i="74"/>
  <c r="AH65" i="74"/>
  <c r="AF67" i="74"/>
  <c r="AD69" i="74"/>
  <c r="BI70" i="74"/>
  <c r="BG72" i="74"/>
  <c r="BE74" i="74"/>
  <c r="BC76" i="74"/>
  <c r="BA78" i="74"/>
  <c r="AY80" i="74"/>
  <c r="AW82" i="74"/>
  <c r="AU84" i="74"/>
  <c r="AR62" i="74"/>
  <c r="AL76" i="74"/>
  <c r="AR53" i="74"/>
  <c r="AM55" i="74"/>
  <c r="AI57" i="74"/>
  <c r="AG59" i="74"/>
  <c r="AE61" i="74"/>
  <c r="AC63" i="74"/>
  <c r="BH64" i="74"/>
  <c r="BF66" i="74"/>
  <c r="BD68" i="74"/>
  <c r="BB70" i="74"/>
  <c r="AZ72" i="74"/>
  <c r="AX74" i="74"/>
  <c r="AV76" i="74"/>
  <c r="AT78" i="74"/>
  <c r="AR80" i="74"/>
  <c r="AP82" i="74"/>
  <c r="AN84" i="74"/>
  <c r="AQ63" i="74"/>
  <c r="AC77" i="74"/>
  <c r="AU52" i="74"/>
  <c r="AQ54" i="74"/>
  <c r="AL56" i="74"/>
  <c r="AQ58" i="74"/>
  <c r="AO60" i="74"/>
  <c r="AM62" i="74"/>
  <c r="AK64" i="74"/>
  <c r="AI66" i="74"/>
  <c r="AG68" i="74"/>
  <c r="AE70" i="74"/>
  <c r="AC72" i="74"/>
  <c r="BH73" i="74"/>
  <c r="BF75" i="74"/>
  <c r="BD77" i="74"/>
  <c r="BB79" i="74"/>
  <c r="AZ81" i="74"/>
  <c r="AX83" i="74"/>
  <c r="AQ56" i="74"/>
  <c r="AJ70" i="74"/>
  <c r="AL53" i="74"/>
  <c r="AR58" i="74"/>
  <c r="AP60" i="74"/>
  <c r="AN62" i="74"/>
  <c r="AL64" i="74"/>
  <c r="AJ66" i="74"/>
  <c r="AH68" i="74"/>
  <c r="AF70" i="74"/>
  <c r="AD72" i="74"/>
  <c r="BI73" i="74"/>
  <c r="BG75" i="74"/>
  <c r="BE77" i="74"/>
  <c r="BC79" i="74"/>
  <c r="BA81" i="74"/>
  <c r="AY83" i="74"/>
  <c r="AK55" i="74"/>
  <c r="AK69" i="74"/>
  <c r="AN82" i="74"/>
  <c r="AO52" i="74"/>
  <c r="AK54" i="74"/>
  <c r="AC58" i="74"/>
  <c r="BH59" i="74"/>
  <c r="BF61" i="74"/>
  <c r="BD63" i="74"/>
  <c r="BB65" i="74"/>
  <c r="AZ67" i="74"/>
  <c r="AX69" i="74"/>
  <c r="AV71" i="74"/>
  <c r="AT73" i="74"/>
  <c r="AR75" i="74"/>
  <c r="AP77" i="74"/>
  <c r="AN79" i="74"/>
  <c r="AL81" i="74"/>
  <c r="AJ83" i="74"/>
  <c r="AZ52" i="74"/>
  <c r="BE65" i="74"/>
  <c r="BH78" i="74"/>
  <c r="BF52" i="74"/>
  <c r="BB54" i="74"/>
  <c r="BE56" i="74"/>
  <c r="BB58" i="74"/>
  <c r="AZ60" i="74"/>
  <c r="AX62" i="74"/>
  <c r="AV64" i="74"/>
  <c r="AT66" i="74"/>
  <c r="AR68" i="74"/>
  <c r="AP70" i="74"/>
  <c r="AN72" i="74"/>
  <c r="AL74" i="74"/>
  <c r="AJ76" i="74"/>
  <c r="AH78" i="74"/>
  <c r="AF80" i="74"/>
  <c r="AD82" i="74"/>
  <c r="BI83" i="74"/>
  <c r="AN58" i="74"/>
  <c r="AQ71" i="74"/>
  <c r="AD84" i="74"/>
  <c r="AY52" i="74"/>
  <c r="AU54" i="74"/>
  <c r="AX56" i="74"/>
  <c r="AU58" i="74"/>
  <c r="AS60" i="74"/>
  <c r="AQ62" i="74"/>
  <c r="AO64" i="74"/>
  <c r="AM66" i="74"/>
  <c r="AK68" i="74"/>
  <c r="AI70" i="74"/>
  <c r="AG72" i="74"/>
  <c r="AE74" i="74"/>
  <c r="AC76" i="74"/>
  <c r="BH77" i="74"/>
  <c r="BF79" i="74"/>
  <c r="BD81" i="74"/>
  <c r="G316" i="74" a="1"/>
  <c r="BF131" i="74"/>
  <c r="AY146" i="74"/>
  <c r="AS118" i="74"/>
  <c r="AX123" i="74"/>
  <c r="AJ129" i="74"/>
  <c r="AU126" i="74"/>
  <c r="BH119" i="74"/>
  <c r="BC121" i="74"/>
  <c r="AY123" i="74"/>
  <c r="AW125" i="74"/>
  <c r="AU127" i="74"/>
  <c r="AS129" i="74"/>
  <c r="AQ131" i="74"/>
  <c r="AO133" i="74"/>
  <c r="BI144" i="74"/>
  <c r="AC119" i="74"/>
  <c r="BG120" i="74"/>
  <c r="BB122" i="74"/>
  <c r="BG124" i="74"/>
  <c r="BE126" i="74"/>
  <c r="BC128" i="74"/>
  <c r="BA130" i="74"/>
  <c r="AY132" i="74"/>
  <c r="AP139" i="74"/>
  <c r="AV118" i="74"/>
  <c r="AZ120" i="74"/>
  <c r="AU122" i="74"/>
  <c r="AR124" i="74"/>
  <c r="AP126" i="74"/>
  <c r="AN128" i="74"/>
  <c r="AL130" i="74"/>
  <c r="AJ132" i="74"/>
  <c r="BB135" i="74"/>
  <c r="AG118" i="74"/>
  <c r="AC120" i="74"/>
  <c r="BF121" i="74"/>
  <c r="BB123" i="74"/>
  <c r="AZ125" i="74"/>
  <c r="AX127" i="74"/>
  <c r="AV129" i="74"/>
  <c r="AT131" i="74"/>
  <c r="AR133" i="74"/>
  <c r="AZ145" i="74"/>
  <c r="AN119" i="74"/>
  <c r="AQ121" i="74"/>
  <c r="AG129" i="74"/>
  <c r="AE131" i="74"/>
  <c r="AC133" i="74"/>
  <c r="AE142" i="74"/>
  <c r="BG118" i="74"/>
  <c r="BC120" i="74"/>
  <c r="BF122" i="74"/>
  <c r="BC124" i="74"/>
  <c r="BA126" i="74"/>
  <c r="AY128" i="74"/>
  <c r="AW130" i="74"/>
  <c r="AU132" i="74"/>
  <c r="AQ138" i="74"/>
  <c r="AR118" i="74"/>
  <c r="AN120" i="74"/>
  <c r="AI122" i="74"/>
  <c r="AF124" i="74"/>
  <c r="AD126" i="74"/>
  <c r="BI127" i="74"/>
  <c r="BG129" i="74"/>
  <c r="BE131" i="74"/>
  <c r="BG133" i="74"/>
  <c r="AO148" i="74"/>
  <c r="BC135" i="74"/>
  <c r="BA137" i="74"/>
  <c r="AY139" i="74"/>
  <c r="AW141" i="74"/>
  <c r="AU143" i="74"/>
  <c r="AS145" i="74"/>
  <c r="AQ147" i="74"/>
  <c r="AO149" i="74"/>
  <c r="BF133" i="74"/>
  <c r="BD135" i="74"/>
  <c r="BB137" i="74"/>
  <c r="AZ139" i="74"/>
  <c r="AX141" i="74"/>
  <c r="AV143" i="74"/>
  <c r="AT145" i="74"/>
  <c r="AR147" i="74"/>
  <c r="AP149" i="74"/>
  <c r="AP134" i="74"/>
  <c r="AN136" i="74"/>
  <c r="AL138" i="74"/>
  <c r="AJ140" i="74"/>
  <c r="AH142" i="74"/>
  <c r="AF144" i="74"/>
  <c r="AD146" i="74"/>
  <c r="BI147" i="74"/>
  <c r="BG149" i="74"/>
  <c r="AQ134" i="74"/>
  <c r="AO136" i="74"/>
  <c r="AM138" i="74"/>
  <c r="AK140" i="74"/>
  <c r="AI142" i="74"/>
  <c r="AG144" i="74"/>
  <c r="AE146" i="74"/>
  <c r="AC148" i="74"/>
  <c r="BH149" i="74"/>
  <c r="BH134" i="74"/>
  <c r="BF136" i="74"/>
  <c r="BD138" i="74"/>
  <c r="BB140" i="74"/>
  <c r="AZ142" i="74"/>
  <c r="AX144" i="74"/>
  <c r="AV146" i="74"/>
  <c r="AT148" i="74"/>
  <c r="AR150" i="74"/>
  <c r="BI134" i="74"/>
  <c r="BG136" i="74"/>
  <c r="BE138" i="74"/>
  <c r="BC140" i="74"/>
  <c r="BA142" i="74"/>
  <c r="AY144" i="74"/>
  <c r="AW146" i="74"/>
  <c r="AU148" i="74"/>
  <c r="AS150" i="74"/>
  <c r="BA135" i="74"/>
  <c r="AY137" i="74"/>
  <c r="AW139" i="74"/>
  <c r="AU141" i="74"/>
  <c r="AS143" i="74"/>
  <c r="AQ145" i="74"/>
  <c r="AO147" i="74"/>
  <c r="AM149" i="74"/>
  <c r="BG130" i="74"/>
  <c r="AY130" i="74"/>
  <c r="AV58" i="74"/>
  <c r="AP72" i="74"/>
  <c r="AL84" i="74"/>
  <c r="AY53" i="74"/>
  <c r="AT55" i="74"/>
  <c r="AX57" i="74"/>
  <c r="AV59" i="74"/>
  <c r="AT61" i="74"/>
  <c r="AR63" i="74"/>
  <c r="AP65" i="74"/>
  <c r="AN67" i="74"/>
  <c r="AL69" i="74"/>
  <c r="AJ71" i="74"/>
  <c r="AH73" i="74"/>
  <c r="AF75" i="74"/>
  <c r="AD77" i="74"/>
  <c r="BI78" i="74"/>
  <c r="BG80" i="74"/>
  <c r="BE82" i="74"/>
  <c r="BC84" i="74"/>
  <c r="AP64" i="74"/>
  <c r="BI77" i="74"/>
  <c r="AZ53" i="74"/>
  <c r="AU55" i="74"/>
  <c r="AQ57" i="74"/>
  <c r="AO59" i="74"/>
  <c r="AM61" i="74"/>
  <c r="AK63" i="74"/>
  <c r="AI65" i="74"/>
  <c r="AG67" i="74"/>
  <c r="AE69" i="74"/>
  <c r="AC71" i="74"/>
  <c r="BH72" i="74"/>
  <c r="BF74" i="74"/>
  <c r="BD76" i="74"/>
  <c r="BB78" i="74"/>
  <c r="AZ80" i="74"/>
  <c r="AX82" i="74"/>
  <c r="AV84" i="74"/>
  <c r="AG65" i="74"/>
  <c r="AR78" i="74"/>
  <c r="BC52" i="74"/>
  <c r="AY54" i="74"/>
  <c r="AT56" i="74"/>
  <c r="AY58" i="74"/>
  <c r="AW60" i="74"/>
  <c r="AU62" i="74"/>
  <c r="AS64" i="74"/>
  <c r="AQ66" i="74"/>
  <c r="AO68" i="74"/>
  <c r="AM70" i="74"/>
  <c r="AK72" i="74"/>
  <c r="AI74" i="74"/>
  <c r="AG76" i="74"/>
  <c r="AE78" i="74"/>
  <c r="AC80" i="74"/>
  <c r="BH81" i="74"/>
  <c r="BF83" i="74"/>
  <c r="AF58" i="74"/>
  <c r="BG71" i="74"/>
  <c r="AJ54" i="74"/>
  <c r="AZ58" i="74"/>
  <c r="AX60" i="74"/>
  <c r="AV62" i="74"/>
  <c r="AT64" i="74"/>
  <c r="AR66" i="74"/>
  <c r="AP68" i="74"/>
  <c r="AN70" i="74"/>
  <c r="AL72" i="74"/>
  <c r="AJ74" i="74"/>
  <c r="AH76" i="74"/>
  <c r="AF78" i="74"/>
  <c r="AD80" i="74"/>
  <c r="BI81" i="74"/>
  <c r="BG83" i="74"/>
  <c r="BG56" i="74"/>
  <c r="BH70" i="74"/>
  <c r="AM83" i="74"/>
  <c r="AW52" i="74"/>
  <c r="AS54" i="74"/>
  <c r="AN56" i="74"/>
  <c r="AK58" i="74"/>
  <c r="AI60" i="74"/>
  <c r="AG62" i="74"/>
  <c r="AE64" i="74"/>
  <c r="AC66" i="74"/>
  <c r="BH67" i="74"/>
  <c r="BF69" i="74"/>
  <c r="BD71" i="74"/>
  <c r="BB73" i="74"/>
  <c r="AZ75" i="74"/>
  <c r="AX77" i="74"/>
  <c r="AV79" i="74"/>
  <c r="AT81" i="74"/>
  <c r="AR83" i="74"/>
  <c r="AU67" i="74"/>
  <c r="AY79" i="74"/>
  <c r="AW55" i="74"/>
  <c r="AI55" i="74"/>
  <c r="AE57" i="74"/>
  <c r="AC59" i="74"/>
  <c r="BH60" i="74"/>
  <c r="BF62" i="74"/>
  <c r="BD64" i="74"/>
  <c r="BB66" i="74"/>
  <c r="AZ68" i="74"/>
  <c r="AX70" i="74"/>
  <c r="AV72" i="74"/>
  <c r="AT74" i="74"/>
  <c r="AR76" i="74"/>
  <c r="AP78" i="74"/>
  <c r="AN80" i="74"/>
  <c r="AL82" i="74"/>
  <c r="AJ84" i="74"/>
  <c r="AU59" i="74"/>
  <c r="AG73" i="74"/>
  <c r="AV52" i="74"/>
  <c r="BG52" i="74"/>
  <c r="BC54" i="74"/>
  <c r="BF56" i="74"/>
  <c r="BC58" i="74"/>
  <c r="BA60" i="74"/>
  <c r="AY62" i="74"/>
  <c r="AW64" i="74"/>
  <c r="AU66" i="74"/>
  <c r="AS68" i="74"/>
  <c r="AQ70" i="74"/>
  <c r="AO72" i="74"/>
  <c r="AM74" i="74"/>
  <c r="AK76" i="74"/>
  <c r="AI78" i="74"/>
  <c r="AG80" i="74"/>
  <c r="AE82" i="74"/>
  <c r="AC84" i="74"/>
  <c r="G151" i="74" a="1"/>
  <c r="BH129" i="74"/>
  <c r="AV133" i="74"/>
  <c r="BB121" i="74"/>
  <c r="AD118" i="74"/>
  <c r="AH120" i="74"/>
  <c r="AC122" i="74"/>
  <c r="BG123" i="74"/>
  <c r="BE125" i="74"/>
  <c r="BC127" i="74"/>
  <c r="BA129" i="74"/>
  <c r="AY131" i="74"/>
  <c r="AW133" i="74"/>
  <c r="BG146" i="74"/>
  <c r="AK119" i="74"/>
  <c r="AF121" i="74"/>
  <c r="AF127" i="74"/>
  <c r="AD129" i="74"/>
  <c r="BI130" i="74"/>
  <c r="BG132" i="74"/>
  <c r="AN141" i="74"/>
  <c r="BD118" i="74"/>
  <c r="BH120" i="74"/>
  <c r="BC122" i="74"/>
  <c r="AZ124" i="74"/>
  <c r="AX126" i="74"/>
  <c r="AV128" i="74"/>
  <c r="AT130" i="74"/>
  <c r="AR132" i="74"/>
  <c r="AZ137" i="74"/>
  <c r="AO118" i="74"/>
  <c r="AK120" i="74"/>
  <c r="AF122" i="74"/>
  <c r="AC124" i="74"/>
  <c r="BH125" i="74"/>
  <c r="BF127" i="74"/>
  <c r="BD129" i="74"/>
  <c r="BB131" i="74"/>
  <c r="BC133" i="74"/>
  <c r="AX147" i="74"/>
  <c r="AV119" i="74"/>
  <c r="AY121" i="74"/>
  <c r="AU123" i="74"/>
  <c r="AS125" i="74"/>
  <c r="AQ127" i="74"/>
  <c r="AO129" i="74"/>
  <c r="AM131" i="74"/>
  <c r="AK133" i="74"/>
  <c r="AC144" i="74"/>
  <c r="AG119" i="74"/>
  <c r="AJ121" i="74"/>
  <c r="AF123" i="74"/>
  <c r="AD125" i="74"/>
  <c r="BI126" i="74"/>
  <c r="BG128" i="74"/>
  <c r="BE130" i="74"/>
  <c r="BC132" i="74"/>
  <c r="AO140" i="74"/>
  <c r="AZ118" i="74"/>
  <c r="AV120" i="74"/>
  <c r="AQ122" i="74"/>
  <c r="AN124" i="74"/>
  <c r="AH130" i="74"/>
  <c r="AF132" i="74"/>
  <c r="BC134" i="74"/>
  <c r="AM150" i="74"/>
  <c r="AD136" i="74"/>
  <c r="BI137" i="74"/>
  <c r="BG139" i="74"/>
  <c r="BE141" i="74"/>
  <c r="BC143" i="74"/>
  <c r="BA145" i="74"/>
  <c r="AY147" i="74"/>
  <c r="AW149" i="74"/>
  <c r="AG134" i="74"/>
  <c r="AE136" i="74"/>
  <c r="AC138" i="74"/>
  <c r="BH139" i="74"/>
  <c r="BF141" i="74"/>
  <c r="BD143" i="74"/>
  <c r="BB145" i="74"/>
  <c r="AZ147" i="74"/>
  <c r="AX149" i="74"/>
  <c r="AX134" i="74"/>
  <c r="AV136" i="74"/>
  <c r="AT138" i="74"/>
  <c r="AR140" i="74"/>
  <c r="AP142" i="74"/>
  <c r="AN144" i="74"/>
  <c r="AL146" i="74"/>
  <c r="AJ148" i="74"/>
  <c r="AH150" i="74"/>
  <c r="AY134" i="74"/>
  <c r="AW136" i="74"/>
  <c r="AU138" i="74"/>
  <c r="AS140" i="74"/>
  <c r="AQ142" i="74"/>
  <c r="AO144" i="74"/>
  <c r="AM146" i="74"/>
  <c r="AK148" i="74"/>
  <c r="AI150" i="74"/>
  <c r="AI135" i="74"/>
  <c r="AG137" i="74"/>
  <c r="AE139" i="74"/>
  <c r="AC141" i="74"/>
  <c r="BH142" i="74"/>
  <c r="BF144" i="74"/>
  <c r="BD146" i="74"/>
  <c r="BB148" i="74"/>
  <c r="AZ150" i="74"/>
  <c r="AJ135" i="74"/>
  <c r="AH137" i="74"/>
  <c r="AF139" i="74"/>
  <c r="AD141" i="74"/>
  <c r="BI142" i="74"/>
  <c r="BG144" i="74"/>
  <c r="BE146" i="74"/>
  <c r="BC148" i="74"/>
  <c r="BA150" i="74"/>
  <c r="BI135" i="74"/>
  <c r="BG137" i="74"/>
  <c r="BE139" i="74"/>
  <c r="BC141" i="74"/>
  <c r="BA143" i="74"/>
  <c r="AY145" i="74"/>
  <c r="AW147" i="74"/>
  <c r="AU149" i="74"/>
  <c r="BI128" i="74"/>
  <c r="BI136" i="74"/>
  <c r="BA128" i="74"/>
  <c r="AL60" i="74"/>
  <c r="AF74" i="74"/>
  <c r="BG53" i="74"/>
  <c r="BB55" i="74"/>
  <c r="BF57" i="74"/>
  <c r="BD59" i="74"/>
  <c r="BB61" i="74"/>
  <c r="AZ63" i="74"/>
  <c r="AX65" i="74"/>
  <c r="AV67" i="74"/>
  <c r="AT69" i="74"/>
  <c r="AR71" i="74"/>
  <c r="AP73" i="74"/>
  <c r="AN75" i="74"/>
  <c r="AL77" i="74"/>
  <c r="AJ79" i="74"/>
  <c r="AH81" i="74"/>
  <c r="AF66" i="74"/>
  <c r="AP80" i="74"/>
  <c r="BC55" i="74"/>
  <c r="AY57" i="74"/>
  <c r="AW59" i="74"/>
  <c r="AU61" i="74"/>
  <c r="AS63" i="74"/>
  <c r="AQ65" i="74"/>
  <c r="AO67" i="74"/>
  <c r="AM69" i="74"/>
  <c r="AK71" i="74"/>
  <c r="AI73" i="74"/>
  <c r="AG75" i="74"/>
  <c r="AE77" i="74"/>
  <c r="AC79" i="74"/>
  <c r="BH80" i="74"/>
  <c r="BF82" i="74"/>
  <c r="BD84" i="74"/>
  <c r="AN66" i="74"/>
  <c r="BG79" i="74"/>
  <c r="BG54" i="74"/>
  <c r="BB56" i="74"/>
  <c r="BG58" i="74"/>
  <c r="BE60" i="74"/>
  <c r="BC62" i="74"/>
  <c r="BA64" i="74"/>
  <c r="AY66" i="74"/>
  <c r="AW68" i="74"/>
  <c r="AU70" i="74"/>
  <c r="AS72" i="74"/>
  <c r="AQ74" i="74"/>
  <c r="AO76" i="74"/>
  <c r="AM78" i="74"/>
  <c r="AK80" i="74"/>
  <c r="AI82" i="74"/>
  <c r="AG84" i="74"/>
  <c r="AD60" i="74"/>
  <c r="AW73" i="74"/>
  <c r="BH58" i="74"/>
  <c r="BF60" i="74"/>
  <c r="BD62" i="74"/>
  <c r="BB64" i="74"/>
  <c r="AZ66" i="74"/>
  <c r="AX68" i="74"/>
  <c r="AV70" i="74"/>
  <c r="AT72" i="74"/>
  <c r="AR74" i="74"/>
  <c r="AP76" i="74"/>
  <c r="AN78" i="74"/>
  <c r="AL80" i="74"/>
  <c r="AJ82" i="74"/>
  <c r="AH84" i="74"/>
  <c r="BD58" i="74"/>
  <c r="AX72" i="74"/>
  <c r="BB84" i="74"/>
  <c r="BE52" i="74"/>
  <c r="BA54" i="74"/>
  <c r="AV56" i="74"/>
  <c r="AS58" i="74"/>
  <c r="AQ60" i="74"/>
  <c r="AO62" i="74"/>
  <c r="AM64" i="74"/>
  <c r="AK66" i="74"/>
  <c r="AI68" i="74"/>
  <c r="AG70" i="74"/>
  <c r="AE72" i="74"/>
  <c r="AC74" i="74"/>
  <c r="BH75" i="74"/>
  <c r="BF77" i="74"/>
  <c r="BD79" i="74"/>
  <c r="BB81" i="74"/>
  <c r="AZ83" i="74"/>
  <c r="AS55" i="74"/>
  <c r="BB68" i="74"/>
  <c r="AO81" i="74"/>
  <c r="AM56" i="74"/>
  <c r="AN53" i="74"/>
  <c r="AQ55" i="74"/>
  <c r="AM57" i="74"/>
  <c r="AK59" i="74"/>
  <c r="AI61" i="74"/>
  <c r="AG63" i="74"/>
  <c r="AE65" i="74"/>
  <c r="AC67" i="74"/>
  <c r="BH68" i="74"/>
  <c r="BF70" i="74"/>
  <c r="BD72" i="74"/>
  <c r="BB74" i="74"/>
  <c r="AZ76" i="74"/>
  <c r="AX78" i="74"/>
  <c r="AV80" i="74"/>
  <c r="AT82" i="74"/>
  <c r="AR84" i="74"/>
  <c r="AC61" i="74"/>
  <c r="BD74" i="74"/>
  <c r="AR54" i="74"/>
  <c r="AJ55" i="74"/>
  <c r="AF57" i="74"/>
  <c r="AD59" i="74"/>
  <c r="BI60" i="74"/>
  <c r="BG62" i="74"/>
  <c r="BE64" i="74"/>
  <c r="BC66" i="74"/>
  <c r="BA68" i="74"/>
  <c r="AY70" i="74"/>
  <c r="AW72" i="74"/>
  <c r="AU74" i="74"/>
  <c r="AS76" i="74"/>
  <c r="AQ78" i="74"/>
  <c r="AO80" i="74"/>
  <c r="AM82" i="74"/>
  <c r="AK84" i="74"/>
  <c r="G250" i="74" a="1"/>
  <c r="G217" i="74" a="1"/>
  <c r="D64" i="68"/>
  <c r="D34" i="68"/>
  <c r="D67" i="68"/>
  <c r="D35" i="68"/>
  <c r="D50" i="68"/>
  <c r="D82" i="68"/>
  <c r="D98" i="68"/>
  <c r="D80" i="68"/>
  <c r="D83" i="68"/>
  <c r="D99" i="68"/>
  <c r="S34" i="68"/>
  <c r="U35" i="68"/>
  <c r="Q37" i="68"/>
  <c r="S38" i="68"/>
  <c r="U39" i="68"/>
  <c r="Q35" i="68"/>
  <c r="T36" i="68"/>
  <c r="Q38" i="68"/>
  <c r="T39" i="68"/>
  <c r="P35" i="68"/>
  <c r="R35" i="68"/>
  <c r="U36" i="68"/>
  <c r="R38" i="68"/>
  <c r="S36" i="68"/>
  <c r="P34" i="68"/>
  <c r="S35" i="68"/>
  <c r="P37" i="68"/>
  <c r="T38" i="68"/>
  <c r="S39" i="68"/>
  <c r="Q34" i="68"/>
  <c r="T35" i="68"/>
  <c r="R37" i="68"/>
  <c r="U38" i="68"/>
  <c r="R34" i="68"/>
  <c r="P36" i="68"/>
  <c r="S37" i="68"/>
  <c r="P39" i="68"/>
  <c r="P38" i="68"/>
  <c r="T34" i="68"/>
  <c r="Q36" i="68"/>
  <c r="T37" i="68"/>
  <c r="Q39" i="68"/>
  <c r="U34" i="68"/>
  <c r="R36" i="68"/>
  <c r="U37" i="68"/>
  <c r="R39" i="68"/>
  <c r="Q49" i="68"/>
  <c r="S50" i="68"/>
  <c r="U51" i="68"/>
  <c r="Q53" i="68"/>
  <c r="S54" i="68"/>
  <c r="R49" i="68"/>
  <c r="T50" i="68"/>
  <c r="P52" i="68"/>
  <c r="R53" i="68"/>
  <c r="T54" i="68"/>
  <c r="S49" i="68"/>
  <c r="U50" i="68"/>
  <c r="Q52" i="68"/>
  <c r="S53" i="68"/>
  <c r="U54" i="68"/>
  <c r="T49" i="68"/>
  <c r="P51" i="68"/>
  <c r="R52" i="68"/>
  <c r="T53" i="68"/>
  <c r="U49" i="68"/>
  <c r="Q51" i="68"/>
  <c r="S52" i="68"/>
  <c r="U53" i="68"/>
  <c r="P50" i="68"/>
  <c r="R51" i="68"/>
  <c r="T52" i="68"/>
  <c r="P54" i="68"/>
  <c r="Q50" i="68"/>
  <c r="S51" i="68"/>
  <c r="U52" i="68"/>
  <c r="Q54" i="68"/>
  <c r="P49" i="68"/>
  <c r="R50" i="68"/>
  <c r="T51" i="68"/>
  <c r="P53" i="68"/>
  <c r="R54" i="68"/>
  <c r="U79" i="68"/>
  <c r="Q81" i="68"/>
  <c r="S82" i="68"/>
  <c r="U83" i="68"/>
  <c r="P80" i="68"/>
  <c r="R81" i="68"/>
  <c r="T82" i="68"/>
  <c r="P84" i="68"/>
  <c r="P79" i="68"/>
  <c r="R80" i="68"/>
  <c r="T81" i="68"/>
  <c r="P83" i="68"/>
  <c r="R84" i="68"/>
  <c r="Q79" i="68"/>
  <c r="S80" i="68"/>
  <c r="U81" i="68"/>
  <c r="Q83" i="68"/>
  <c r="S84" i="68"/>
  <c r="R79" i="68"/>
  <c r="T80" i="68"/>
  <c r="P82" i="68"/>
  <c r="R83" i="68"/>
  <c r="T84" i="68"/>
  <c r="S81" i="68"/>
  <c r="Q82" i="68"/>
  <c r="R82" i="68"/>
  <c r="S79" i="68"/>
  <c r="U82" i="68"/>
  <c r="T79" i="68"/>
  <c r="S83" i="68"/>
  <c r="Q80" i="68"/>
  <c r="T83" i="68"/>
  <c r="U80" i="68"/>
  <c r="Q84" i="68"/>
  <c r="U84" i="68"/>
  <c r="P81" i="68"/>
  <c r="Q65" i="68"/>
  <c r="S66" i="68"/>
  <c r="U67" i="68"/>
  <c r="Q69" i="68"/>
  <c r="P64" i="68"/>
  <c r="R65" i="68"/>
  <c r="T66" i="68"/>
  <c r="P68" i="68"/>
  <c r="R69" i="68"/>
  <c r="Q64" i="68"/>
  <c r="S65" i="68"/>
  <c r="U66" i="68"/>
  <c r="Q68" i="68"/>
  <c r="S69" i="68"/>
  <c r="R64" i="68"/>
  <c r="T65" i="68"/>
  <c r="P67" i="68"/>
  <c r="R68" i="68"/>
  <c r="T69" i="68"/>
  <c r="S64" i="68"/>
  <c r="U65" i="68"/>
  <c r="Q67" i="68"/>
  <c r="S68" i="68"/>
  <c r="U69" i="68"/>
  <c r="T64" i="68"/>
  <c r="P66" i="68"/>
  <c r="R67" i="68"/>
  <c r="T68" i="68"/>
  <c r="U64" i="68"/>
  <c r="Q66" i="68"/>
  <c r="S67" i="68"/>
  <c r="U68" i="68"/>
  <c r="P65" i="68"/>
  <c r="R66" i="68"/>
  <c r="T67" i="68"/>
  <c r="P69" i="68"/>
  <c r="P95" i="68"/>
  <c r="R96" i="68"/>
  <c r="T97" i="68"/>
  <c r="P99" i="68"/>
  <c r="R94" i="68"/>
  <c r="T95" i="68"/>
  <c r="P97" i="68"/>
  <c r="R98" i="68"/>
  <c r="T99" i="68"/>
  <c r="S95" i="68"/>
  <c r="R97" i="68"/>
  <c r="Q99" i="68"/>
  <c r="P94" i="68"/>
  <c r="U95" i="68"/>
  <c r="S97" i="68"/>
  <c r="R99" i="68"/>
  <c r="Q94" i="68"/>
  <c r="P96" i="68"/>
  <c r="U97" i="68"/>
  <c r="S99" i="68"/>
  <c r="S94" i="68"/>
  <c r="Q96" i="68"/>
  <c r="P98" i="68"/>
  <c r="U99" i="68"/>
  <c r="T94" i="68"/>
  <c r="S96" i="68"/>
  <c r="Q98" i="68"/>
  <c r="U94" i="68"/>
  <c r="T96" i="68"/>
  <c r="S98" i="68"/>
  <c r="Q95" i="68"/>
  <c r="U96" i="68"/>
  <c r="T98" i="68"/>
  <c r="Q97" i="68"/>
  <c r="U98" i="68"/>
  <c r="R95" i="68"/>
  <c r="D37" i="68"/>
  <c r="D51" i="68"/>
  <c r="D52" i="68"/>
  <c r="D53" i="68"/>
  <c r="D68" i="68"/>
  <c r="D81" i="68"/>
  <c r="D65" i="68"/>
  <c r="D94" i="68"/>
  <c r="D95" i="68"/>
  <c r="D39" i="67"/>
  <c r="D30" i="67"/>
  <c r="D31" i="67"/>
  <c r="D33" i="67"/>
  <c r="R37" i="67"/>
  <c r="T38" i="67"/>
  <c r="P40" i="67"/>
  <c r="R41" i="67"/>
  <c r="T42" i="67"/>
  <c r="T37" i="67"/>
  <c r="P39" i="67"/>
  <c r="R40" i="67"/>
  <c r="T41" i="67"/>
  <c r="U37" i="67"/>
  <c r="Q39" i="67"/>
  <c r="S40" i="67"/>
  <c r="U41" i="67"/>
  <c r="P38" i="67"/>
  <c r="R39" i="67"/>
  <c r="T40" i="67"/>
  <c r="P42" i="67"/>
  <c r="P37" i="67"/>
  <c r="R38" i="67"/>
  <c r="T39" i="67"/>
  <c r="P41" i="67"/>
  <c r="R42" i="67"/>
  <c r="Q38" i="67"/>
  <c r="S41" i="67"/>
  <c r="S38" i="67"/>
  <c r="Q42" i="67"/>
  <c r="S37" i="67"/>
  <c r="U38" i="67"/>
  <c r="S42" i="67"/>
  <c r="S39" i="67"/>
  <c r="U42" i="67"/>
  <c r="U39" i="67"/>
  <c r="Q40" i="67"/>
  <c r="Q41" i="67"/>
  <c r="Q37" i="67"/>
  <c r="U40" i="67"/>
  <c r="R28" i="67"/>
  <c r="T29" i="67"/>
  <c r="P31" i="67"/>
  <c r="R32" i="67"/>
  <c r="T33" i="67"/>
  <c r="S28" i="67"/>
  <c r="U29" i="67"/>
  <c r="Q31" i="67"/>
  <c r="U33" i="67"/>
  <c r="S32" i="67"/>
  <c r="U28" i="67"/>
  <c r="Q30" i="67"/>
  <c r="S31" i="67"/>
  <c r="U32" i="67"/>
  <c r="R29" i="67"/>
  <c r="T31" i="67"/>
  <c r="S33" i="67"/>
  <c r="R33" i="67"/>
  <c r="S29" i="67"/>
  <c r="U31" i="67"/>
  <c r="P32" i="67"/>
  <c r="Q29" i="67"/>
  <c r="P30" i="67"/>
  <c r="P28" i="67"/>
  <c r="R30" i="67"/>
  <c r="Q32" i="67"/>
  <c r="Q28" i="67"/>
  <c r="S30" i="67"/>
  <c r="T32" i="67"/>
  <c r="P29" i="67"/>
  <c r="Q33" i="67"/>
  <c r="R31" i="67"/>
  <c r="T28" i="67"/>
  <c r="T30" i="67"/>
  <c r="P33" i="67"/>
  <c r="U30" i="67"/>
  <c r="D28" i="67"/>
  <c r="D37" i="67"/>
  <c r="D40" i="67"/>
  <c r="D41" i="67"/>
  <c r="L116" i="64"/>
  <c r="L104" i="64"/>
  <c r="L92" i="64"/>
  <c r="L80" i="64"/>
  <c r="L68" i="64"/>
  <c r="F116" i="64"/>
  <c r="F104" i="64"/>
  <c r="F92" i="64"/>
  <c r="F80" i="64"/>
  <c r="F68" i="64"/>
  <c r="J49" i="64"/>
  <c r="K49" i="64"/>
  <c r="L49" i="64"/>
  <c r="K50" i="64"/>
  <c r="L50" i="64"/>
  <c r="L48" i="64"/>
  <c r="C40" i="64"/>
  <c r="D41" i="64" s="1"/>
  <c r="C37" i="64"/>
  <c r="D39" i="64" s="1"/>
  <c r="C31" i="64"/>
  <c r="D33" i="64" s="1"/>
  <c r="C28" i="64"/>
  <c r="D29" i="64" s="1"/>
  <c r="P28" i="64" a="1"/>
  <c r="P37" i="64" a="1"/>
  <c r="G38" i="77" l="1" a="1"/>
  <c r="G29" i="77"/>
  <c r="G30" i="77"/>
  <c r="G31" i="77"/>
  <c r="G32" i="77"/>
  <c r="G33" i="77"/>
  <c r="G34" i="77"/>
  <c r="G283" i="74" a="1"/>
  <c r="G283" i="74" s="1"/>
  <c r="AP34" i="68"/>
  <c r="AF42" i="68"/>
  <c r="AJ47" i="68"/>
  <c r="AG37" i="68"/>
  <c r="AQ48" i="68"/>
  <c r="AI35" i="68"/>
  <c r="AQ76" i="68"/>
  <c r="AL39" i="68"/>
  <c r="AH39" i="68"/>
  <c r="AM42" i="68"/>
  <c r="AF46" i="68"/>
  <c r="AZ403" i="74"/>
  <c r="AM77" i="68"/>
  <c r="AD41" i="68"/>
  <c r="AI47" i="68"/>
  <c r="AN38" i="68"/>
  <c r="AQ41" i="68"/>
  <c r="AP45" i="68"/>
  <c r="AK41" i="68"/>
  <c r="AQ34" i="68"/>
  <c r="AQ39" i="68"/>
  <c r="AL46" i="68"/>
  <c r="AH41" i="68"/>
  <c r="AH422" i="74"/>
  <c r="AW423" i="74"/>
  <c r="AH419" i="74"/>
  <c r="AE405" i="74"/>
  <c r="BD403" i="74"/>
  <c r="AF406" i="74"/>
  <c r="AU402" i="74"/>
  <c r="BF410" i="74"/>
  <c r="AG425" i="74"/>
  <c r="AW409" i="74"/>
  <c r="AC407" i="74"/>
  <c r="AW408" i="74"/>
  <c r="AD400" i="74"/>
  <c r="AU398" i="74"/>
  <c r="AQ402" i="74"/>
  <c r="BB405" i="74"/>
  <c r="AU405" i="74"/>
  <c r="AQ423" i="74"/>
  <c r="AE401" i="74"/>
  <c r="AE69" i="68"/>
  <c r="AI38" i="68"/>
  <c r="AG46" i="68"/>
  <c r="BF401" i="74"/>
  <c r="BE401" i="74"/>
  <c r="BA401" i="74"/>
  <c r="AJ425" i="74"/>
  <c r="AP418" i="74"/>
  <c r="BF402" i="74"/>
  <c r="AH409" i="74"/>
  <c r="AE402" i="74"/>
  <c r="AV419" i="74"/>
  <c r="AO411" i="74"/>
  <c r="AM413" i="74"/>
  <c r="AK415" i="74"/>
  <c r="AI417" i="74"/>
  <c r="AG419" i="74"/>
  <c r="AC423" i="74"/>
  <c r="AN415" i="74"/>
  <c r="AV394" i="74"/>
  <c r="AK44" i="68"/>
  <c r="AK417" i="74"/>
  <c r="AZ409" i="74"/>
  <c r="AP71" i="68"/>
  <c r="AO36" i="68"/>
  <c r="AC42" i="68"/>
  <c r="AQ45" i="68"/>
  <c r="BD415" i="74"/>
  <c r="BG399" i="74"/>
  <c r="AL423" i="74"/>
  <c r="AC417" i="74"/>
  <c r="BF393" i="74"/>
  <c r="AU393" i="74"/>
  <c r="AK394" i="74"/>
  <c r="AY401" i="74"/>
  <c r="AK39" i="68"/>
  <c r="AO45" i="68"/>
  <c r="AN37" i="68"/>
  <c r="AM39" i="68"/>
  <c r="AM40" i="68"/>
  <c r="BB411" i="74"/>
  <c r="AD404" i="74"/>
  <c r="AL68" i="68"/>
  <c r="AO87" i="68"/>
  <c r="BI414" i="74"/>
  <c r="AS400" i="74"/>
  <c r="AO425" i="74"/>
  <c r="AV420" i="74"/>
  <c r="BF407" i="74"/>
  <c r="AG86" i="68"/>
  <c r="BG397" i="74"/>
  <c r="AN411" i="74"/>
  <c r="BG412" i="74"/>
  <c r="AK413" i="74"/>
  <c r="AL394" i="74"/>
  <c r="AR421" i="74"/>
  <c r="AR403" i="74"/>
  <c r="BE409" i="74"/>
  <c r="AS421" i="74"/>
  <c r="AN66" i="68"/>
  <c r="AU425" i="74"/>
  <c r="AT401" i="74"/>
  <c r="BI409" i="74"/>
  <c r="AK420" i="74"/>
  <c r="AT421" i="74"/>
  <c r="BB424" i="74"/>
  <c r="AN422" i="74"/>
  <c r="AS401" i="74"/>
  <c r="BD406" i="74"/>
  <c r="AE418" i="74"/>
  <c r="AL418" i="74"/>
  <c r="BD405" i="74"/>
  <c r="AE415" i="74"/>
  <c r="AU399" i="74"/>
  <c r="AD423" i="74"/>
  <c r="BH419" i="74"/>
  <c r="AR396" i="74"/>
  <c r="AI410" i="74"/>
  <c r="AR423" i="74"/>
  <c r="AO396" i="74"/>
  <c r="AV423" i="74"/>
  <c r="AE404" i="74"/>
  <c r="AJ420" i="74"/>
  <c r="BC399" i="74"/>
  <c r="AW403" i="74"/>
  <c r="BD393" i="74"/>
  <c r="AQ419" i="74"/>
  <c r="AD401" i="74"/>
  <c r="BG395" i="74"/>
  <c r="BC395" i="74"/>
  <c r="BF403" i="74"/>
  <c r="AR424" i="74"/>
  <c r="BH408" i="74"/>
  <c r="AW393" i="74"/>
  <c r="AH417" i="74"/>
  <c r="AU403" i="74"/>
  <c r="AX397" i="74"/>
  <c r="AV405" i="74"/>
  <c r="AM396" i="74"/>
  <c r="AO394" i="74"/>
  <c r="AS402" i="74"/>
  <c r="AP425" i="74"/>
  <c r="BB401" i="74"/>
  <c r="BA411" i="74"/>
  <c r="AE421" i="74"/>
  <c r="BB425" i="74"/>
  <c r="AD421" i="74"/>
  <c r="BI424" i="74"/>
  <c r="AV395" i="74"/>
  <c r="BF409" i="74"/>
  <c r="BD397" i="74"/>
  <c r="AT423" i="74"/>
  <c r="AC408" i="74"/>
  <c r="AM397" i="74"/>
  <c r="BH416" i="74"/>
  <c r="AQ401" i="74"/>
  <c r="AH425" i="74"/>
  <c r="AX409" i="74"/>
  <c r="AI414" i="74"/>
  <c r="AP414" i="74"/>
  <c r="AT422" i="74"/>
  <c r="AG408" i="74"/>
  <c r="BI418" i="74"/>
  <c r="BG416" i="74"/>
  <c r="BE415" i="74"/>
  <c r="BI395" i="74"/>
  <c r="AK393" i="74"/>
  <c r="BE400" i="74"/>
  <c r="BC402" i="74"/>
  <c r="BA404" i="74"/>
  <c r="AY406" i="74"/>
  <c r="BD411" i="74"/>
  <c r="AF402" i="74"/>
  <c r="BI405" i="74"/>
  <c r="BG407" i="74"/>
  <c r="BE396" i="74"/>
  <c r="BG411" i="74"/>
  <c r="BE413" i="74"/>
  <c r="BC415" i="74"/>
  <c r="AY419" i="74"/>
  <c r="AW421" i="74"/>
  <c r="AU423" i="74"/>
  <c r="AS425" i="74"/>
  <c r="AM416" i="74"/>
  <c r="AT424" i="74"/>
  <c r="AJ421" i="74"/>
  <c r="AZ405" i="74"/>
  <c r="AQ425" i="74"/>
  <c r="BG409" i="74"/>
  <c r="AU394" i="74"/>
  <c r="AG418" i="74"/>
  <c r="AD420" i="74"/>
  <c r="AT404" i="74"/>
  <c r="AO398" i="74"/>
  <c r="AD411" i="74"/>
  <c r="AX395" i="74"/>
  <c r="AE417" i="74"/>
  <c r="AU401" i="74"/>
  <c r="AU418" i="74"/>
  <c r="AD403" i="74"/>
  <c r="AV424" i="74"/>
  <c r="AE409" i="74"/>
  <c r="AS393" i="74"/>
  <c r="BD408" i="74"/>
  <c r="AE408" i="74"/>
  <c r="BC412" i="74"/>
  <c r="AN393" i="74"/>
  <c r="BE424" i="74"/>
  <c r="BB393" i="74"/>
  <c r="AO415" i="74"/>
  <c r="BE399" i="74"/>
  <c r="AQ417" i="74"/>
  <c r="BG401" i="74"/>
  <c r="AX425" i="74"/>
  <c r="AI404" i="74"/>
  <c r="AD412" i="74"/>
  <c r="AS399" i="74"/>
  <c r="AC400" i="74"/>
  <c r="AJ417" i="74"/>
  <c r="AZ408" i="74"/>
  <c r="BC408" i="74"/>
  <c r="AN424" i="74"/>
  <c r="AK421" i="74"/>
  <c r="BA405" i="74"/>
  <c r="AP421" i="74"/>
  <c r="AE398" i="74"/>
  <c r="AG403" i="74"/>
  <c r="AT397" i="74"/>
  <c r="AL410" i="74"/>
  <c r="AY394" i="74"/>
  <c r="AM407" i="74"/>
  <c r="AD425" i="74"/>
  <c r="AL415" i="74"/>
  <c r="AQ399" i="74"/>
  <c r="AC410" i="74"/>
  <c r="AY396" i="74"/>
  <c r="AD409" i="74"/>
  <c r="BG398" i="74"/>
  <c r="BB410" i="74"/>
  <c r="AZ412" i="74"/>
  <c r="AV416" i="74"/>
  <c r="AT418" i="74"/>
  <c r="AR420" i="74"/>
  <c r="AP422" i="74"/>
  <c r="BC411" i="74"/>
  <c r="AU419" i="74"/>
  <c r="BA423" i="74"/>
  <c r="AJ408" i="74"/>
  <c r="BC397" i="74"/>
  <c r="AQ416" i="74"/>
  <c r="BG400" i="74"/>
  <c r="AN418" i="74"/>
  <c r="BD402" i="74"/>
  <c r="AJ395" i="74"/>
  <c r="AK409" i="74"/>
  <c r="AK408" i="74"/>
  <c r="AX394" i="74"/>
  <c r="BI402" i="74"/>
  <c r="BB409" i="74"/>
  <c r="AL421" i="74"/>
  <c r="AM419" i="74"/>
  <c r="AF407" i="74"/>
  <c r="AF415" i="74"/>
  <c r="AL425" i="74"/>
  <c r="AN420" i="74"/>
  <c r="AK396" i="74"/>
  <c r="AF411" i="74"/>
  <c r="AJ411" i="74"/>
  <c r="AC413" i="74"/>
  <c r="AL397" i="74"/>
  <c r="AT419" i="74"/>
  <c r="AC404" i="74"/>
  <c r="AD410" i="74"/>
  <c r="AQ394" i="74"/>
  <c r="AN398" i="74"/>
  <c r="AH404" i="74"/>
  <c r="AD408" i="74"/>
  <c r="BA399" i="74"/>
  <c r="AC403" i="74"/>
  <c r="BH404" i="74"/>
  <c r="BF406" i="74"/>
  <c r="AH395" i="74"/>
  <c r="AG402" i="74"/>
  <c r="AC406" i="74"/>
  <c r="BH407" i="74"/>
  <c r="AG412" i="74"/>
  <c r="AE414" i="74"/>
  <c r="AC416" i="74"/>
  <c r="BH417" i="74"/>
  <c r="BB423" i="74"/>
  <c r="AZ425" i="74"/>
  <c r="AQ414" i="74"/>
  <c r="AO416" i="74"/>
  <c r="AM418" i="74"/>
  <c r="AI422" i="74"/>
  <c r="AY397" i="74"/>
  <c r="AH411" i="74"/>
  <c r="AT395" i="74"/>
  <c r="AF420" i="74"/>
  <c r="AV404" i="74"/>
  <c r="BC414" i="74"/>
  <c r="BA398" i="74"/>
  <c r="AS416" i="74"/>
  <c r="BI400" i="74"/>
  <c r="AD416" i="74"/>
  <c r="AT400" i="74"/>
  <c r="AV421" i="74"/>
  <c r="AE406" i="74"/>
  <c r="AO422" i="74"/>
  <c r="AC415" i="74"/>
  <c r="AJ423" i="74"/>
  <c r="AZ407" i="74"/>
  <c r="AG416" i="74"/>
  <c r="AW400" i="74"/>
  <c r="AX406" i="74"/>
  <c r="G156" i="74"/>
  <c r="G155" i="74"/>
  <c r="G154" i="74"/>
  <c r="G153" i="74"/>
  <c r="G152" i="74"/>
  <c r="G151" i="74"/>
  <c r="AM415" i="74"/>
  <c r="BB407" i="74"/>
  <c r="AW396" i="74"/>
  <c r="BG424" i="74"/>
  <c r="AM411" i="74"/>
  <c r="AY395" i="74"/>
  <c r="AR416" i="74"/>
  <c r="AY424" i="74"/>
  <c r="AQ397" i="74"/>
  <c r="AE411" i="74"/>
  <c r="AQ395" i="74"/>
  <c r="AV417" i="74"/>
  <c r="AF408" i="74"/>
  <c r="AU424" i="74"/>
  <c r="BA424" i="74"/>
  <c r="AJ409" i="74"/>
  <c r="AX393" i="74"/>
  <c r="AH418" i="74"/>
  <c r="AX402" i="74"/>
  <c r="BF394" i="74"/>
  <c r="BE410" i="74"/>
  <c r="AL409" i="74"/>
  <c r="BB412" i="74"/>
  <c r="AL419" i="74"/>
  <c r="BB403" i="74"/>
  <c r="AM425" i="74"/>
  <c r="BC409" i="74"/>
  <c r="AI394" i="74"/>
  <c r="AP420" i="74"/>
  <c r="BF404" i="74"/>
  <c r="BE412" i="74"/>
  <c r="AO397" i="74"/>
  <c r="AQ420" i="74"/>
  <c r="AS414" i="74"/>
  <c r="AS398" i="74"/>
  <c r="AP416" i="74"/>
  <c r="BF400" i="74"/>
  <c r="BF413" i="74"/>
  <c r="AQ413" i="74"/>
  <c r="AF422" i="74"/>
  <c r="AV406" i="74"/>
  <c r="AH421" i="74"/>
  <c r="AD399" i="74"/>
  <c r="AS423" i="74"/>
  <c r="BI407" i="74"/>
  <c r="AZ395" i="74"/>
  <c r="AI416" i="74"/>
  <c r="AY400" i="74"/>
  <c r="AF418" i="74"/>
  <c r="AV402" i="74"/>
  <c r="AW424" i="74"/>
  <c r="AF409" i="74"/>
  <c r="AT393" i="74"/>
  <c r="AG415" i="74"/>
  <c r="AW399" i="74"/>
  <c r="AF414" i="74"/>
  <c r="AV398" i="74"/>
  <c r="AE422" i="74"/>
  <c r="AU406" i="74"/>
  <c r="BC424" i="74"/>
  <c r="AS415" i="74"/>
  <c r="BI399" i="74"/>
  <c r="AZ423" i="74"/>
  <c r="AI408" i="74"/>
  <c r="AW425" i="74"/>
  <c r="AF410" i="74"/>
  <c r="AS394" i="74"/>
  <c r="AF401" i="74"/>
  <c r="AX422" i="74"/>
  <c r="AG407" i="74"/>
  <c r="AS418" i="74"/>
  <c r="AG410" i="74"/>
  <c r="AF59" i="68"/>
  <c r="AK40" i="68"/>
  <c r="AI39" i="68"/>
  <c r="AF37" i="68"/>
  <c r="AI41" i="68"/>
  <c r="AJ44" i="68"/>
  <c r="AC39" i="68"/>
  <c r="AC40" i="68"/>
  <c r="AP38" i="68"/>
  <c r="AO47" i="68"/>
  <c r="AP40" i="68"/>
  <c r="AG48" i="68"/>
  <c r="AE48" i="68"/>
  <c r="AI36" i="68"/>
  <c r="G252" i="74"/>
  <c r="G251" i="74"/>
  <c r="G254" i="74"/>
  <c r="G255" i="74"/>
  <c r="G253" i="74"/>
  <c r="G250" i="74"/>
  <c r="AX419" i="74"/>
  <c r="AG404" i="74"/>
  <c r="AE413" i="74"/>
  <c r="AV397" i="74"/>
  <c r="AI423" i="74"/>
  <c r="AY407" i="74"/>
  <c r="AY398" i="74"/>
  <c r="AZ404" i="74"/>
  <c r="AO413" i="74"/>
  <c r="BF397" i="74"/>
  <c r="AN421" i="74"/>
  <c r="AY420" i="74"/>
  <c r="BF424" i="74"/>
  <c r="BC393" i="74"/>
  <c r="BF415" i="74"/>
  <c r="AO400" i="74"/>
  <c r="AP413" i="74"/>
  <c r="AG413" i="74"/>
  <c r="AF421" i="74"/>
  <c r="AC399" i="74"/>
  <c r="BA422" i="74"/>
  <c r="AJ407" i="74"/>
  <c r="AX424" i="74"/>
  <c r="AG409" i="74"/>
  <c r="AY421" i="74"/>
  <c r="AH406" i="74"/>
  <c r="AZ411" i="74"/>
  <c r="BD414" i="74"/>
  <c r="AL407" i="74"/>
  <c r="BB394" i="74"/>
  <c r="AJ416" i="74"/>
  <c r="AZ400" i="74"/>
  <c r="AQ424" i="74"/>
  <c r="BG408" i="74"/>
  <c r="BD395" i="74"/>
  <c r="BD410" i="74"/>
  <c r="AI395" i="74"/>
  <c r="AN417" i="74"/>
  <c r="BD401" i="74"/>
  <c r="AO423" i="74"/>
  <c r="BE407" i="74"/>
  <c r="AF423" i="74"/>
  <c r="AR418" i="74"/>
  <c r="BH402" i="74"/>
  <c r="BG410" i="74"/>
  <c r="AL395" i="74"/>
  <c r="AW406" i="74"/>
  <c r="AR414" i="74"/>
  <c r="BE395" i="74"/>
  <c r="AH420" i="74"/>
  <c r="AX404" i="74"/>
  <c r="BD407" i="74"/>
  <c r="AU421" i="74"/>
  <c r="AD406" i="74"/>
  <c r="AK414" i="74"/>
  <c r="AC398" i="74"/>
  <c r="AH416" i="74"/>
  <c r="AX400" i="74"/>
  <c r="AY422" i="74"/>
  <c r="AH407" i="74"/>
  <c r="AI412" i="74"/>
  <c r="AI413" i="74"/>
  <c r="AZ397" i="74"/>
  <c r="G354" i="74"/>
  <c r="G352" i="74"/>
  <c r="G351" i="74"/>
  <c r="G353" i="74"/>
  <c r="G350" i="74"/>
  <c r="G349" i="74"/>
  <c r="AH412" i="74"/>
  <c r="AZ396" i="74"/>
  <c r="AG420" i="74"/>
  <c r="AW404" i="74"/>
  <c r="AH413" i="74"/>
  <c r="AD398" i="74"/>
  <c r="AY423" i="74"/>
  <c r="AH408" i="74"/>
  <c r="AI405" i="74"/>
  <c r="AY404" i="74"/>
  <c r="AN396" i="74"/>
  <c r="AH92" i="68"/>
  <c r="AH45" i="68"/>
  <c r="AG45" i="68"/>
  <c r="AJ41" i="68"/>
  <c r="AI34" i="68"/>
  <c r="AG34" i="68"/>
  <c r="AO44" i="68"/>
  <c r="AF44" i="68"/>
  <c r="AP47" i="68"/>
  <c r="AQ43" i="68"/>
  <c r="AI73" i="68"/>
  <c r="AG43" i="68"/>
  <c r="AG44" i="68"/>
  <c r="AJ48" i="68"/>
  <c r="AH47" i="68"/>
  <c r="AC46" i="68"/>
  <c r="AK425" i="74"/>
  <c r="AS396" i="74"/>
  <c r="AG411" i="74"/>
  <c r="BA395" i="74"/>
  <c r="AN419" i="74"/>
  <c r="AK412" i="74"/>
  <c r="BC396" i="74"/>
  <c r="BB402" i="74"/>
  <c r="G284" i="74"/>
  <c r="AP419" i="74"/>
  <c r="BD412" i="74"/>
  <c r="AN397" i="74"/>
  <c r="AT405" i="74"/>
  <c r="BH422" i="74"/>
  <c r="AR419" i="74"/>
  <c r="BH413" i="74"/>
  <c r="AQ398" i="74"/>
  <c r="AV399" i="74"/>
  <c r="AI411" i="74"/>
  <c r="AU395" i="74"/>
  <c r="AX403" i="74"/>
  <c r="BE406" i="74"/>
  <c r="AZ422" i="74"/>
  <c r="AI407" i="74"/>
  <c r="AC418" i="74"/>
  <c r="AJ404" i="74"/>
  <c r="AW398" i="74"/>
  <c r="G189" i="74"/>
  <c r="G188" i="74"/>
  <c r="G187" i="74"/>
  <c r="G186" i="74"/>
  <c r="G185" i="74"/>
  <c r="G184" i="74"/>
  <c r="BF412" i="74"/>
  <c r="AP397" i="74"/>
  <c r="AK418" i="74"/>
  <c r="AL414" i="74"/>
  <c r="BB398" i="74"/>
  <c r="AS422" i="74"/>
  <c r="BI406" i="74"/>
  <c r="AP424" i="74"/>
  <c r="BF408" i="74"/>
  <c r="AM393" i="74"/>
  <c r="AP415" i="74"/>
  <c r="BF399" i="74"/>
  <c r="AQ421" i="74"/>
  <c r="BG405" i="74"/>
  <c r="BI396" i="74"/>
  <c r="AT416" i="74"/>
  <c r="AC401" i="74"/>
  <c r="AS424" i="74"/>
  <c r="BI408" i="74"/>
  <c r="AP393" i="74"/>
  <c r="BG417" i="74"/>
  <c r="AR393" i="74"/>
  <c r="BD396" i="74"/>
  <c r="AD419" i="74"/>
  <c r="AT403" i="74"/>
  <c r="AE425" i="74"/>
  <c r="BI393" i="74"/>
  <c r="AJ418" i="74"/>
  <c r="AZ402" i="74"/>
  <c r="AP394" i="74"/>
  <c r="AW419" i="74"/>
  <c r="AF404" i="74"/>
  <c r="BG404" i="74"/>
  <c r="AM412" i="74"/>
  <c r="AJ419" i="74"/>
  <c r="AJ414" i="74"/>
  <c r="AZ398" i="74"/>
  <c r="AJ405" i="74"/>
  <c r="BE398" i="74"/>
  <c r="AK411" i="74"/>
  <c r="AW395" i="74"/>
  <c r="BA425" i="74"/>
  <c r="AJ410" i="74"/>
  <c r="AW394" i="74"/>
  <c r="AI418" i="74"/>
  <c r="AY402" i="74"/>
  <c r="AE400" i="74"/>
  <c r="AJ406" i="74"/>
  <c r="BA410" i="74"/>
  <c r="BA412" i="74"/>
  <c r="AK397" i="74"/>
  <c r="AW402" i="74"/>
  <c r="AO43" i="68"/>
  <c r="AG36" i="68"/>
  <c r="AI48" i="68"/>
  <c r="AN39" i="68"/>
  <c r="AJ37" i="68"/>
  <c r="AD48" i="68"/>
  <c r="AF35" i="68"/>
  <c r="AQ40" i="68"/>
  <c r="AF39" i="68"/>
  <c r="AK80" i="68"/>
  <c r="AK48" i="68"/>
  <c r="AJ39" i="68"/>
  <c r="AL42" i="68"/>
  <c r="AH38" i="68"/>
  <c r="AI40" i="68"/>
  <c r="AG47" i="68"/>
  <c r="AH40" i="68"/>
  <c r="AF47" i="68"/>
  <c r="AE38" i="68"/>
  <c r="AP42" i="68"/>
  <c r="AD40" i="68"/>
  <c r="BA409" i="74"/>
  <c r="AM81" i="68"/>
  <c r="AK47" i="68"/>
  <c r="AC48" i="68"/>
  <c r="AF43" i="68"/>
  <c r="AQ38" i="68"/>
  <c r="AQ47" i="68"/>
  <c r="AD42" i="68"/>
  <c r="AO37" i="68"/>
  <c r="AO46" i="68"/>
  <c r="AP39" i="68"/>
  <c r="AN46" i="68"/>
  <c r="AO39" i="68"/>
  <c r="AE46" i="68"/>
  <c r="AD37" i="68"/>
  <c r="AO41" i="68"/>
  <c r="AQ44" i="68"/>
  <c r="AP36" i="68"/>
  <c r="AM423" i="74"/>
  <c r="BC407" i="74"/>
  <c r="AR395" i="74"/>
  <c r="AZ424" i="74"/>
  <c r="AI409" i="74"/>
  <c r="BE393" i="74"/>
  <c r="AP417" i="74"/>
  <c r="BC403" i="74"/>
  <c r="AM410" i="74"/>
  <c r="AN416" i="74"/>
  <c r="BD400" i="74"/>
  <c r="AC425" i="74"/>
  <c r="BG393" i="74"/>
  <c r="AR417" i="74"/>
  <c r="BH401" i="74"/>
  <c r="AS395" i="74"/>
  <c r="AF419" i="74"/>
  <c r="AV403" i="74"/>
  <c r="AC421" i="74"/>
  <c r="AG406" i="74"/>
  <c r="AC412" i="74"/>
  <c r="AU396" i="74"/>
  <c r="AD418" i="74"/>
  <c r="AT402" i="74"/>
  <c r="G316" i="74"/>
  <c r="G321" i="74"/>
  <c r="G320" i="74"/>
  <c r="G318" i="74"/>
  <c r="G319" i="74"/>
  <c r="G317" i="74"/>
  <c r="AY393" i="74"/>
  <c r="AZ401" i="74"/>
  <c r="AZ393" i="74"/>
  <c r="AK395" i="74"/>
  <c r="BH410" i="74"/>
  <c r="AM395" i="74"/>
  <c r="BG418" i="74"/>
  <c r="AH405" i="74"/>
  <c r="AN412" i="74"/>
  <c r="BF396" i="74"/>
  <c r="AU420" i="74"/>
  <c r="AD405" i="74"/>
  <c r="AR422" i="74"/>
  <c r="BH406" i="74"/>
  <c r="AE416" i="74"/>
  <c r="AR413" i="74"/>
  <c r="BI397" i="74"/>
  <c r="AS419" i="74"/>
  <c r="BI403" i="74"/>
  <c r="AE399" i="74"/>
  <c r="AU422" i="74"/>
  <c r="AD407" i="74"/>
  <c r="BI415" i="74"/>
  <c r="AR400" i="74"/>
  <c r="AY408" i="74"/>
  <c r="AH394" i="74"/>
  <c r="BI394" i="74"/>
  <c r="AF417" i="74"/>
  <c r="AV401" i="74"/>
  <c r="AG423" i="74"/>
  <c r="AW407" i="74"/>
  <c r="AX421" i="74"/>
  <c r="AL416" i="74"/>
  <c r="BB400" i="74"/>
  <c r="AK424" i="74"/>
  <c r="BA408" i="74"/>
  <c r="AH393" i="74"/>
  <c r="AO410" i="74"/>
  <c r="AX405" i="74"/>
  <c r="AL412" i="74"/>
  <c r="AV396" i="74"/>
  <c r="BD424" i="74"/>
  <c r="AM409" i="74"/>
  <c r="BA393" i="74"/>
  <c r="AL408" i="74"/>
  <c r="AK416" i="74"/>
  <c r="BA400" i="74"/>
  <c r="AI425" i="74"/>
  <c r="AY409" i="74"/>
  <c r="AM394" i="74"/>
  <c r="BF417" i="74"/>
  <c r="BA396" i="74"/>
  <c r="BC410" i="74"/>
  <c r="AP395" i="74"/>
  <c r="AO421" i="74"/>
  <c r="BD413" i="74"/>
  <c r="AO417" i="74"/>
  <c r="AE423" i="74"/>
  <c r="AV393" i="74"/>
  <c r="AX401" i="74"/>
  <c r="AE419" i="74"/>
  <c r="AV425" i="74"/>
  <c r="AE410" i="74"/>
  <c r="AZ394" i="74"/>
  <c r="AF416" i="74"/>
  <c r="AV400" i="74"/>
  <c r="BB399" i="74"/>
  <c r="AO393" i="74"/>
  <c r="AN425" i="74"/>
  <c r="BD409" i="74"/>
  <c r="AR394" i="74"/>
  <c r="AN400" i="74"/>
  <c r="AC409" i="74"/>
  <c r="AQ393" i="74"/>
  <c r="BI416" i="74"/>
  <c r="AR401" i="74"/>
  <c r="AP410" i="74"/>
  <c r="AF403" i="74"/>
  <c r="AT420" i="74"/>
  <c r="AC405" i="74"/>
  <c r="BA402" i="74"/>
  <c r="AU417" i="74"/>
  <c r="AD402" i="74"/>
  <c r="AW420" i="74"/>
  <c r="AF405" i="74"/>
  <c r="AU416" i="74"/>
  <c r="AD414" i="74"/>
  <c r="AT398" i="74"/>
  <c r="AK422" i="74"/>
  <c r="BA406" i="74"/>
  <c r="AX408" i="74"/>
  <c r="AH415" i="74"/>
  <c r="AX399" i="74"/>
  <c r="AI421" i="74"/>
  <c r="AY405" i="74"/>
  <c r="AM408" i="74"/>
  <c r="AN414" i="74"/>
  <c r="BD398" i="74"/>
  <c r="AM422" i="74"/>
  <c r="BC406" i="74"/>
  <c r="BH423" i="74"/>
  <c r="AN410" i="74"/>
  <c r="BA394" i="74"/>
  <c r="AI420" i="74"/>
  <c r="AM414" i="74"/>
  <c r="BC398" i="74"/>
  <c r="AK423" i="74"/>
  <c r="BA407" i="74"/>
  <c r="AT394" i="74"/>
  <c r="BH415" i="74"/>
  <c r="AQ400" i="74"/>
  <c r="AO424" i="74"/>
  <c r="BE408" i="74"/>
  <c r="AL393" i="74"/>
  <c r="BF414" i="74"/>
  <c r="AO399" i="74"/>
  <c r="AW422" i="74"/>
  <c r="BE405" i="74"/>
  <c r="BB422" i="74"/>
  <c r="AC402" i="74"/>
  <c r="BF411" i="74"/>
  <c r="AQ396" i="74"/>
  <c r="AQ415" i="74"/>
  <c r="BH421" i="74"/>
  <c r="BB396" i="74"/>
  <c r="AG421" i="74"/>
  <c r="AW405" i="74"/>
  <c r="AG414" i="74"/>
  <c r="AM424" i="74"/>
  <c r="AJ415" i="74"/>
  <c r="AZ399" i="74"/>
  <c r="AG417" i="74"/>
  <c r="AW401" i="74"/>
  <c r="AX423" i="74"/>
  <c r="AH414" i="74"/>
  <c r="AX398" i="74"/>
  <c r="AN413" i="74"/>
  <c r="BE397" i="74"/>
  <c r="AL422" i="74"/>
  <c r="BB406" i="74"/>
  <c r="AN423" i="74"/>
  <c r="AR399" i="74"/>
  <c r="BF416" i="74"/>
  <c r="AP423" i="74"/>
  <c r="AL417" i="74"/>
  <c r="BG413" i="74"/>
  <c r="AP398" i="74"/>
  <c r="AV422" i="74"/>
  <c r="AE407" i="74"/>
  <c r="AD415" i="74"/>
  <c r="AT399" i="74"/>
  <c r="AV418" i="74"/>
  <c r="AE403" i="74"/>
  <c r="AF425" i="74"/>
  <c r="AJ394" i="74"/>
  <c r="AZ410" i="74"/>
  <c r="BH403" i="74"/>
  <c r="AF412" i="74"/>
  <c r="AX396" i="74"/>
  <c r="AM420" i="74"/>
  <c r="BC404" i="74"/>
  <c r="AJ422" i="74"/>
  <c r="AZ406" i="74"/>
  <c r="AO414" i="74"/>
  <c r="AJ413" i="74"/>
  <c r="BA397" i="74"/>
  <c r="AK419" i="74"/>
  <c r="BA403" i="74"/>
  <c r="AN395" i="74"/>
  <c r="AP412" i="74"/>
  <c r="AO420" i="74"/>
  <c r="BE404" i="74"/>
  <c r="BE414" i="74"/>
  <c r="BC413" i="74"/>
  <c r="AC422" i="74"/>
  <c r="AT425" i="74"/>
  <c r="BG414" i="74"/>
  <c r="AP399" i="74"/>
  <c r="BH420" i="74"/>
  <c r="BF405" i="74"/>
  <c r="AO412" i="74"/>
  <c r="BG396" i="74"/>
  <c r="AM421" i="74"/>
  <c r="BC405" i="74"/>
  <c r="AD417" i="74"/>
  <c r="AC414" i="74"/>
  <c r="AU397" i="74"/>
  <c r="BG415" i="74"/>
  <c r="AP400" i="74"/>
  <c r="AQ422" i="74"/>
  <c r="BG406" i="74"/>
  <c r="BH412" i="74"/>
  <c r="AR397" i="74"/>
  <c r="AH34" i="68"/>
  <c r="AP43" i="68"/>
  <c r="AK407" i="74"/>
  <c r="AR415" i="74"/>
  <c r="BF398" i="74"/>
  <c r="AJ77" i="68"/>
  <c r="AN42" i="68"/>
  <c r="AQ46" i="68"/>
  <c r="AE42" i="68"/>
  <c r="AP37" i="68"/>
  <c r="AP46" i="68"/>
  <c r="AC41" i="68"/>
  <c r="AF36" i="68"/>
  <c r="AF45" i="68"/>
  <c r="AO38" i="68"/>
  <c r="AK43" i="68"/>
  <c r="AM37" i="68"/>
  <c r="AJ43" i="68"/>
  <c r="AN48" i="68"/>
  <c r="AL38" i="68"/>
  <c r="AN41" i="68"/>
  <c r="BG403" i="74"/>
  <c r="AG35" i="68"/>
  <c r="AI46" i="68"/>
  <c r="AL41" i="68"/>
  <c r="AH37" i="68"/>
  <c r="AH46" i="68"/>
  <c r="AJ40" i="68"/>
  <c r="AK34" i="68"/>
  <c r="AK42" i="68"/>
  <c r="AG38" i="68"/>
  <c r="AJ42" i="68"/>
  <c r="AK35" i="68"/>
  <c r="AI42" i="68"/>
  <c r="AM47" i="68"/>
  <c r="AK37" i="68"/>
  <c r="G220" i="74"/>
  <c r="G222" i="74"/>
  <c r="G221" i="74"/>
  <c r="G219" i="74"/>
  <c r="G218" i="74"/>
  <c r="G217" i="74"/>
  <c r="AS417" i="74"/>
  <c r="BI401" i="74"/>
  <c r="AR425" i="74"/>
  <c r="BH409" i="74"/>
  <c r="AN394" i="74"/>
  <c r="BF418" i="74"/>
  <c r="BD399" i="74"/>
  <c r="AS413" i="74"/>
  <c r="BB397" i="74"/>
  <c r="AC420" i="74"/>
  <c r="BG394" i="74"/>
  <c r="AI419" i="74"/>
  <c r="AY403" i="74"/>
  <c r="AU400" i="74"/>
  <c r="BH411" i="74"/>
  <c r="AL413" i="74"/>
  <c r="AI415" i="74"/>
  <c r="AY399" i="74"/>
  <c r="AI406" i="74"/>
  <c r="AJ412" i="74"/>
  <c r="AT396" i="74"/>
  <c r="BH418" i="74"/>
  <c r="AQ403" i="74"/>
  <c r="AN399" i="74"/>
  <c r="AP411" i="74"/>
  <c r="BB395" i="74"/>
  <c r="BD404" i="74"/>
  <c r="AK410" i="74"/>
  <c r="AD413" i="74"/>
  <c r="BH414" i="74"/>
  <c r="BH405" i="74"/>
  <c r="BI411" i="74"/>
  <c r="AL396" i="74"/>
  <c r="AX420" i="74"/>
  <c r="AG405" i="74"/>
  <c r="BI410" i="74"/>
  <c r="AF413" i="74"/>
  <c r="AW397" i="74"/>
  <c r="AD422" i="74"/>
  <c r="AT406" i="74"/>
  <c r="AG422" i="74"/>
  <c r="BI398" i="74"/>
  <c r="AG401" i="74"/>
  <c r="AH423" i="74"/>
  <c r="AX407" i="74"/>
  <c r="AL424" i="74"/>
  <c r="BB408" i="74"/>
  <c r="AI393" i="74"/>
  <c r="AY425" i="74"/>
  <c r="AH410" i="74"/>
  <c r="BC394" i="74"/>
  <c r="AO418" i="74"/>
  <c r="BE402" i="74"/>
  <c r="AL420" i="74"/>
  <c r="BB404" i="74"/>
  <c r="BC400" i="74"/>
  <c r="AL411" i="74"/>
  <c r="BF395" i="74"/>
  <c r="AM417" i="74"/>
  <c r="BC401" i="74"/>
  <c r="BE394" i="74"/>
  <c r="AQ418" i="74"/>
  <c r="BG402" i="74"/>
  <c r="BE411" i="74"/>
  <c r="AP396" i="74"/>
  <c r="AE420" i="74"/>
  <c r="AU404" i="74"/>
  <c r="BI412" i="74"/>
  <c r="AS397" i="74"/>
  <c r="AC419" i="74"/>
  <c r="AS403" i="74"/>
  <c r="AJ393" i="74"/>
  <c r="BI417" i="74"/>
  <c r="AR402" i="74"/>
  <c r="BH425" i="74"/>
  <c r="BD394" i="74"/>
  <c r="AO419" i="74"/>
  <c r="BE403" i="74"/>
  <c r="AE412" i="74"/>
  <c r="AT417" i="74"/>
  <c r="BI413" i="74"/>
  <c r="AR398" i="74"/>
  <c r="AS420" i="74"/>
  <c r="BI404" i="74"/>
  <c r="AC411" i="74"/>
  <c r="AO395" i="74"/>
  <c r="AN70" i="68"/>
  <c r="AH64" i="68"/>
  <c r="AJ73" i="68"/>
  <c r="AC67" i="68"/>
  <c r="AM64" i="68"/>
  <c r="AI86" i="68"/>
  <c r="AI53" i="68"/>
  <c r="AE37" i="68"/>
  <c r="AM46" i="68"/>
  <c r="AO40" i="68"/>
  <c r="AK36" i="68"/>
  <c r="AD46" i="68"/>
  <c r="AG41" i="68"/>
  <c r="AC37" i="68"/>
  <c r="AL47" i="68"/>
  <c r="AH43" i="68"/>
  <c r="AD39" i="68"/>
  <c r="AH44" i="68"/>
  <c r="AJ46" i="68"/>
  <c r="AG71" i="68"/>
  <c r="AP64" i="68"/>
  <c r="AC74" i="68"/>
  <c r="AL65" i="68"/>
  <c r="AQ87" i="68"/>
  <c r="AG40" i="68"/>
  <c r="AJ35" i="68"/>
  <c r="AK45" i="68"/>
  <c r="AN40" i="68"/>
  <c r="AJ36" i="68"/>
  <c r="AD47" i="68"/>
  <c r="AO42" i="68"/>
  <c r="AK38" i="68"/>
  <c r="AL40" i="68"/>
  <c r="AJ34" i="68"/>
  <c r="AP72" i="68"/>
  <c r="AO66" i="68"/>
  <c r="AN77" i="68"/>
  <c r="AN75" i="68"/>
  <c r="AP74" i="68"/>
  <c r="AF40" i="68"/>
  <c r="AQ35" i="68"/>
  <c r="AK46" i="68"/>
  <c r="AG42" i="68"/>
  <c r="AC38" i="68"/>
  <c r="AP44" i="68"/>
  <c r="AE86" i="68"/>
  <c r="AI67" i="68"/>
  <c r="AP77" i="68"/>
  <c r="AC77" i="68"/>
  <c r="AC75" i="68"/>
  <c r="AF69" i="68"/>
  <c r="AP66" i="68"/>
  <c r="AI78" i="68"/>
  <c r="AL85" i="68"/>
  <c r="AG39" i="68"/>
  <c r="AO48" i="68"/>
  <c r="AQ42" i="68"/>
  <c r="AM38" i="68"/>
  <c r="AF48" i="68"/>
  <c r="AI43" i="68"/>
  <c r="AE39" i="68"/>
  <c r="AO34" i="68"/>
  <c r="AJ45" i="68"/>
  <c r="AF41" i="68"/>
  <c r="AQ36" i="68"/>
  <c r="AP48" i="68"/>
  <c r="AN69" i="68"/>
  <c r="AJ67" i="68"/>
  <c r="AH76" i="68"/>
  <c r="AK75" i="68"/>
  <c r="AK68" i="68"/>
  <c r="AE77" i="68"/>
  <c r="AH71" i="68"/>
  <c r="AG69" i="68"/>
  <c r="AP76" i="68"/>
  <c r="AP59" i="68"/>
  <c r="AF38" i="68"/>
  <c r="AN47" i="68"/>
  <c r="AP41" i="68"/>
  <c r="AL37" i="68"/>
  <c r="AE47" i="68"/>
  <c r="AH42" i="68"/>
  <c r="AD38" i="68"/>
  <c r="AM48" i="68"/>
  <c r="AI44" i="68"/>
  <c r="AE40" i="68"/>
  <c r="AP35" i="68"/>
  <c r="AM41" i="68"/>
  <c r="AI84" i="68"/>
  <c r="AN90" i="68"/>
  <c r="AJ79" i="68"/>
  <c r="AP85" i="68"/>
  <c r="AH86" i="68"/>
  <c r="AN85" i="68"/>
  <c r="AF86" i="68"/>
  <c r="AO89" i="68"/>
  <c r="AJ78" i="68"/>
  <c r="AG90" i="68"/>
  <c r="AK77" i="68"/>
  <c r="AM79" i="68"/>
  <c r="AF90" i="68"/>
  <c r="AO92" i="68"/>
  <c r="AL81" i="68"/>
  <c r="AM83" i="68"/>
  <c r="AJ81" i="68"/>
  <c r="AK83" i="68"/>
  <c r="AK85" i="68"/>
  <c r="AL75" i="68"/>
  <c r="AQ71" i="68"/>
  <c r="AQ66" i="68"/>
  <c r="AM67" i="68"/>
  <c r="AP65" i="68"/>
  <c r="AI68" i="68"/>
  <c r="AF64" i="68"/>
  <c r="AP83" i="68"/>
  <c r="AL88" i="68"/>
  <c r="AG92" i="68"/>
  <c r="AQ79" i="68"/>
  <c r="AP79" i="68"/>
  <c r="AO79" i="68"/>
  <c r="AQ81" i="68"/>
  <c r="AK73" i="68"/>
  <c r="AH69" i="68"/>
  <c r="AG68" i="68"/>
  <c r="AH68" i="68"/>
  <c r="AC69" i="68"/>
  <c r="AL79" i="68"/>
  <c r="AD88" i="68"/>
  <c r="AM90" i="68"/>
  <c r="AN92" i="68"/>
  <c r="AM92" i="68"/>
  <c r="AL92" i="68"/>
  <c r="AN79" i="68"/>
  <c r="AG78" i="68"/>
  <c r="AM75" i="68"/>
  <c r="AP69" i="68"/>
  <c r="AQ69" i="68"/>
  <c r="AM72" i="68"/>
  <c r="AL70" i="68"/>
  <c r="AC86" i="68"/>
  <c r="AO82" i="68"/>
  <c r="AJ86" i="68"/>
  <c r="AE90" i="68"/>
  <c r="AF92" i="68"/>
  <c r="AK90" i="68"/>
  <c r="AD92" i="68"/>
  <c r="AI90" i="68"/>
  <c r="AQ64" i="68"/>
  <c r="AF76" i="68"/>
  <c r="AL73" i="68"/>
  <c r="AL72" i="68"/>
  <c r="AO74" i="68"/>
  <c r="AN72" i="68"/>
  <c r="AJ85" i="68"/>
  <c r="AK79" i="68"/>
  <c r="AQ85" i="68"/>
  <c r="AK88" i="68"/>
  <c r="AL90" i="68"/>
  <c r="AC90" i="68"/>
  <c r="AJ90" i="68"/>
  <c r="AP89" i="68"/>
  <c r="AJ55" i="68"/>
  <c r="AO77" i="68"/>
  <c r="AE74" i="68"/>
  <c r="AF74" i="68"/>
  <c r="AH75" i="68"/>
  <c r="AG73" i="68"/>
  <c r="AQ84" i="68"/>
  <c r="AP92" i="68"/>
  <c r="AO83" i="68"/>
  <c r="AC88" i="68"/>
  <c r="AJ88" i="68"/>
  <c r="AI88" i="68"/>
  <c r="AH88" i="68"/>
  <c r="AM62" i="68"/>
  <c r="AK49" i="68"/>
  <c r="AC50" i="68"/>
  <c r="AM57" i="68"/>
  <c r="AF55" i="68"/>
  <c r="AN49" i="68"/>
  <c r="AG57" i="68"/>
  <c r="AQ50" i="68"/>
  <c r="AK59" i="68"/>
  <c r="AM59" i="68"/>
  <c r="AQ51" i="68"/>
  <c r="AK63" i="68"/>
  <c r="AI55" i="68"/>
  <c r="AM51" i="68"/>
  <c r="AQ55" i="68"/>
  <c r="AF60" i="68"/>
  <c r="AH58" i="68"/>
  <c r="AD60" i="68"/>
  <c r="AI62" i="68"/>
  <c r="AK58" i="68"/>
  <c r="AE49" i="68"/>
  <c r="AJ60" i="68"/>
  <c r="AM50" i="68"/>
  <c r="AO56" i="68"/>
  <c r="AJ58" i="68"/>
  <c r="AD49" i="68"/>
  <c r="AD61" i="68"/>
  <c r="AI54" i="68"/>
  <c r="AK62" i="68"/>
  <c r="AP57" i="68"/>
  <c r="AM63" i="68"/>
  <c r="AN59" i="68"/>
  <c r="AP49" i="68"/>
  <c r="AP56" i="68"/>
  <c r="AM52" i="68"/>
  <c r="AQ56" i="68"/>
  <c r="AD58" i="68"/>
  <c r="AK61" i="68"/>
  <c r="AC56" i="68"/>
  <c r="AI59" i="68"/>
  <c r="AL49" i="68"/>
  <c r="AN61" i="68"/>
  <c r="AK56" i="68"/>
  <c r="AD63" i="68"/>
  <c r="AP58" i="68"/>
  <c r="AG49" i="68"/>
  <c r="AL60" i="68"/>
  <c r="AQ59" i="68"/>
  <c r="AL57" i="68"/>
  <c r="AE51" i="68"/>
  <c r="AL55" i="68"/>
  <c r="AM61" i="68"/>
  <c r="AH51" i="68"/>
  <c r="AH67" i="68"/>
  <c r="AO71" i="68"/>
  <c r="AD76" i="68"/>
  <c r="AG70" i="68"/>
  <c r="AK74" i="68"/>
  <c r="AO78" i="68"/>
  <c r="AE68" i="68"/>
  <c r="AN76" i="68"/>
  <c r="AD68" i="68"/>
  <c r="AN65" i="68"/>
  <c r="AM74" i="68"/>
  <c r="AQ78" i="68"/>
  <c r="AP68" i="68"/>
  <c r="AE73" i="68"/>
  <c r="AI77" i="68"/>
  <c r="AE67" i="68"/>
  <c r="AL71" i="68"/>
  <c r="AP75" i="68"/>
  <c r="AK69" i="68"/>
  <c r="AO73" i="68"/>
  <c r="AD78" i="68"/>
  <c r="AJ93" i="68"/>
  <c r="AQ92" i="68"/>
  <c r="AP91" i="68"/>
  <c r="AO90" i="68"/>
  <c r="AO91" i="68"/>
  <c r="AK87" i="68"/>
  <c r="AP93" i="68"/>
  <c r="AL89" i="68"/>
  <c r="AH85" i="68"/>
  <c r="AM91" i="68"/>
  <c r="AI87" i="68"/>
  <c r="AN93" i="68"/>
  <c r="AJ89" i="68"/>
  <c r="AF85" i="68"/>
  <c r="AP80" i="68"/>
  <c r="AK91" i="68"/>
  <c r="AG87" i="68"/>
  <c r="AL93" i="68"/>
  <c r="AH89" i="68"/>
  <c r="AD85" i="68"/>
  <c r="AN80" i="68"/>
  <c r="AG89" i="68"/>
  <c r="AC85" i="68"/>
  <c r="AL80" i="68"/>
  <c r="AN62" i="68"/>
  <c r="AM55" i="68"/>
  <c r="AD62" i="68"/>
  <c r="AF51" i="68"/>
  <c r="AK60" i="68"/>
  <c r="AF49" i="68"/>
  <c r="AM58" i="68"/>
  <c r="AC63" i="68"/>
  <c r="AG56" i="68"/>
  <c r="AC61" i="68"/>
  <c r="AI58" i="68"/>
  <c r="AN55" i="68"/>
  <c r="AE59" i="68"/>
  <c r="AL50" i="68"/>
  <c r="AN53" i="68"/>
  <c r="AQ57" i="68"/>
  <c r="AM53" i="68"/>
  <c r="AM54" i="68"/>
  <c r="AI50" i="68"/>
  <c r="AI51" i="68"/>
  <c r="AH59" i="68"/>
  <c r="AD55" i="68"/>
  <c r="AO50" i="68"/>
  <c r="AE57" i="68"/>
  <c r="AH35" i="68"/>
  <c r="AQ49" i="68"/>
  <c r="AE41" i="68"/>
  <c r="AF34" i="68"/>
  <c r="AE58" i="68"/>
  <c r="AQ67" i="68"/>
  <c r="AH72" i="68"/>
  <c r="AL76" i="68"/>
  <c r="AF66" i="68"/>
  <c r="AO70" i="68"/>
  <c r="AD75" i="68"/>
  <c r="AN68" i="68"/>
  <c r="AC73" i="68"/>
  <c r="AG77" i="68"/>
  <c r="AK67" i="68"/>
  <c r="AH66" i="68"/>
  <c r="AQ70" i="68"/>
  <c r="AF75" i="68"/>
  <c r="AI69" i="68"/>
  <c r="AM73" i="68"/>
  <c r="AQ77" i="68"/>
  <c r="AN67" i="68"/>
  <c r="AI76" i="68"/>
  <c r="AG65" i="68"/>
  <c r="AH74" i="68"/>
  <c r="AL78" i="68"/>
  <c r="AN89" i="68"/>
  <c r="AM88" i="68"/>
  <c r="AL87" i="68"/>
  <c r="AK86" i="68"/>
  <c r="AG91" i="68"/>
  <c r="AC87" i="68"/>
  <c r="AN82" i="68"/>
  <c r="AH93" i="68"/>
  <c r="AD89" i="68"/>
  <c r="AO84" i="68"/>
  <c r="AE91" i="68"/>
  <c r="AP86" i="68"/>
  <c r="AL82" i="68"/>
  <c r="AF93" i="68"/>
  <c r="AQ88" i="68"/>
  <c r="AM84" i="68"/>
  <c r="AC91" i="68"/>
  <c r="AN86" i="68"/>
  <c r="AJ82" i="68"/>
  <c r="AD93" i="68"/>
  <c r="AO88" i="68"/>
  <c r="AK84" i="68"/>
  <c r="AN88" i="68"/>
  <c r="AJ84" i="68"/>
  <c r="AI80" i="68"/>
  <c r="AD57" i="68"/>
  <c r="AO49" i="68"/>
  <c r="AL59" i="68"/>
  <c r="AL63" i="68"/>
  <c r="AO57" i="68"/>
  <c r="AJ62" i="68"/>
  <c r="AE60" i="68"/>
  <c r="AI63" i="68"/>
  <c r="AH57" i="68"/>
  <c r="AL58" i="68"/>
  <c r="AD50" i="68"/>
  <c r="AI57" i="68"/>
  <c r="AE53" i="68"/>
  <c r="AE54" i="68"/>
  <c r="AE55" i="68"/>
  <c r="AP50" i="68"/>
  <c r="AO58" i="68"/>
  <c r="AK54" i="68"/>
  <c r="AG50" i="68"/>
  <c r="AL56" i="68"/>
  <c r="AC59" i="68"/>
  <c r="AH36" i="68"/>
  <c r="AI45" i="68"/>
  <c r="AC47" i="68"/>
  <c r="AO35" i="68"/>
  <c r="AK92" i="68"/>
  <c r="AG88" i="68"/>
  <c r="AJ92" i="68"/>
  <c r="AF88" i="68"/>
  <c r="AQ83" i="68"/>
  <c r="AL52" i="68"/>
  <c r="AL53" i="68"/>
  <c r="AL54" i="68"/>
  <c r="AH50" i="68"/>
  <c r="AG58" i="68"/>
  <c r="AC54" i="68"/>
  <c r="AH60" i="68"/>
  <c r="AD56" i="68"/>
  <c r="AO51" i="68"/>
  <c r="AN51" i="68"/>
  <c r="AI49" i="68"/>
  <c r="AE76" i="68"/>
  <c r="AO69" i="68"/>
  <c r="AH78" i="68"/>
  <c r="AL67" i="68"/>
  <c r="AG76" i="68"/>
  <c r="AQ68" i="68"/>
  <c r="AN83" i="68"/>
  <c r="AI79" i="68"/>
  <c r="AD90" i="68"/>
  <c r="AO85" i="68"/>
  <c r="AK81" i="68"/>
  <c r="AE92" i="68"/>
  <c r="AP87" i="68"/>
  <c r="AL83" i="68"/>
  <c r="AQ89" i="68"/>
  <c r="AM85" i="68"/>
  <c r="AI81" i="68"/>
  <c r="AC92" i="68"/>
  <c r="AN87" i="68"/>
  <c r="AJ83" i="68"/>
  <c r="AQ91" i="68"/>
  <c r="AM87" i="68"/>
  <c r="AI83" i="68"/>
  <c r="AM80" i="68"/>
  <c r="AO60" i="68"/>
  <c r="AK57" i="68"/>
  <c r="AI56" i="68"/>
  <c r="AE52" i="68"/>
  <c r="AH56" i="68"/>
  <c r="AD52" i="68"/>
  <c r="AD53" i="68"/>
  <c r="AD54" i="68"/>
  <c r="AC62" i="68"/>
  <c r="AN57" i="68"/>
  <c r="AJ53" i="68"/>
  <c r="AO59" i="68"/>
  <c r="AK55" i="68"/>
  <c r="AG51" i="68"/>
  <c r="AE62" i="68"/>
  <c r="AJ68" i="68"/>
  <c r="AO72" i="68"/>
  <c r="AD77" i="68"/>
  <c r="AD69" i="68"/>
  <c r="AH73" i="68"/>
  <c r="AL77" i="68"/>
  <c r="AL69" i="68"/>
  <c r="AP73" i="68"/>
  <c r="AE78" i="68"/>
  <c r="AH65" i="68"/>
  <c r="AI74" i="68"/>
  <c r="AM78" i="68"/>
  <c r="AM70" i="68"/>
  <c r="AQ74" i="68"/>
  <c r="AG64" i="68"/>
  <c r="AM66" i="68"/>
  <c r="AF71" i="68"/>
  <c r="AJ75" i="68"/>
  <c r="AO64" i="68"/>
  <c r="AG67" i="68"/>
  <c r="AN71" i="68"/>
  <c r="AC76" i="68"/>
  <c r="AP67" i="68"/>
  <c r="AG72" i="68"/>
  <c r="AK76" i="68"/>
  <c r="AD74" i="68"/>
  <c r="AO65" i="68"/>
  <c r="AN74" i="68"/>
  <c r="AF73" i="68"/>
  <c r="AL66" i="68"/>
  <c r="AI75" i="68"/>
  <c r="AN64" i="68"/>
  <c r="AF95" i="68"/>
  <c r="AN95" i="68"/>
  <c r="AG96" i="68"/>
  <c r="AO96" i="68"/>
  <c r="AP97" i="68"/>
  <c r="AQ98" i="68"/>
  <c r="AC100" i="68"/>
  <c r="AG95" i="68"/>
  <c r="AO95" i="68"/>
  <c r="AH96" i="68"/>
  <c r="AP96" i="68"/>
  <c r="AQ97" i="68"/>
  <c r="AC99" i="68"/>
  <c r="AD100" i="68"/>
  <c r="AH95" i="68"/>
  <c r="AP95" i="68"/>
  <c r="AI96" i="68"/>
  <c r="AQ96" i="68"/>
  <c r="AC98" i="68"/>
  <c r="AD99" i="68"/>
  <c r="AL99" i="68"/>
  <c r="AE100" i="68"/>
  <c r="AM100" i="68"/>
  <c r="AN101" i="68"/>
  <c r="AO102" i="68"/>
  <c r="AH103" i="68"/>
  <c r="AP103" i="68"/>
  <c r="AI104" i="68"/>
  <c r="AQ104" i="68"/>
  <c r="AJ105" i="68"/>
  <c r="AC106" i="68"/>
  <c r="AK106" i="68"/>
  <c r="AD107" i="68"/>
  <c r="AL107" i="68"/>
  <c r="AE108" i="68"/>
  <c r="AM108" i="68"/>
  <c r="AG94" i="68"/>
  <c r="AO94" i="68"/>
  <c r="AI95" i="68"/>
  <c r="AQ95" i="68"/>
  <c r="AJ96" i="68"/>
  <c r="AC97" i="68"/>
  <c r="AD98" i="68"/>
  <c r="AL98" i="68"/>
  <c r="AE99" i="68"/>
  <c r="AM99" i="68"/>
  <c r="AN100" i="68"/>
  <c r="AO101" i="68"/>
  <c r="AP102" i="68"/>
  <c r="AI103" i="68"/>
  <c r="AQ103" i="68"/>
  <c r="AJ104" i="68"/>
  <c r="AC105" i="68"/>
  <c r="AK105" i="68"/>
  <c r="AJ95" i="68"/>
  <c r="AC96" i="68"/>
  <c r="AK96" i="68"/>
  <c r="AD97" i="68"/>
  <c r="AL97" i="68"/>
  <c r="AE98" i="68"/>
  <c r="AM98" i="68"/>
  <c r="AC95" i="68"/>
  <c r="AK95" i="68"/>
  <c r="AD96" i="68"/>
  <c r="AL96" i="68"/>
  <c r="AE97" i="68"/>
  <c r="AM97" i="68"/>
  <c r="AN98" i="68"/>
  <c r="AO99" i="68"/>
  <c r="AD95" i="68"/>
  <c r="AL95" i="68"/>
  <c r="AE96" i="68"/>
  <c r="AM96" i="68"/>
  <c r="AN97" i="68"/>
  <c r="AO98" i="68"/>
  <c r="AP99" i="68"/>
  <c r="AQ100" i="68"/>
  <c r="AC102" i="68"/>
  <c r="AD103" i="68"/>
  <c r="AL103" i="68"/>
  <c r="AE104" i="68"/>
  <c r="AM104" i="68"/>
  <c r="AF105" i="68"/>
  <c r="AN105" i="68"/>
  <c r="AG106" i="68"/>
  <c r="AO106" i="68"/>
  <c r="AH107" i="68"/>
  <c r="AP107" i="68"/>
  <c r="AI108" i="68"/>
  <c r="AQ108" i="68"/>
  <c r="AK94" i="68"/>
  <c r="AF96" i="68"/>
  <c r="AN99" i="68"/>
  <c r="AC101" i="68"/>
  <c r="AP101" i="68"/>
  <c r="AM102" i="68"/>
  <c r="AK103" i="68"/>
  <c r="AH104" i="68"/>
  <c r="AG105" i="68"/>
  <c r="AD106" i="68"/>
  <c r="AN106" i="68"/>
  <c r="AJ107" i="68"/>
  <c r="AF108" i="68"/>
  <c r="AP108" i="68"/>
  <c r="AM94" i="68"/>
  <c r="AN96" i="68"/>
  <c r="AQ99" i="68"/>
  <c r="AD101" i="68"/>
  <c r="AQ101" i="68"/>
  <c r="AN102" i="68"/>
  <c r="AM103" i="68"/>
  <c r="AK104" i="68"/>
  <c r="AH105" i="68"/>
  <c r="AE106" i="68"/>
  <c r="AP106" i="68"/>
  <c r="AK107" i="68"/>
  <c r="AG108" i="68"/>
  <c r="AD94" i="68"/>
  <c r="AN94" i="68"/>
  <c r="AE101" i="68"/>
  <c r="AD102" i="68"/>
  <c r="AQ102" i="68"/>
  <c r="AN103" i="68"/>
  <c r="AL104" i="68"/>
  <c r="AI105" i="68"/>
  <c r="AF106" i="68"/>
  <c r="AQ106" i="68"/>
  <c r="AM107" i="68"/>
  <c r="AH108" i="68"/>
  <c r="AE94" i="68"/>
  <c r="AP94" i="68"/>
  <c r="AO97" i="68"/>
  <c r="AE102" i="68"/>
  <c r="AC103" i="68"/>
  <c r="AO103" i="68"/>
  <c r="AN104" i="68"/>
  <c r="AL105" i="68"/>
  <c r="AH106" i="68"/>
  <c r="AC107" i="68"/>
  <c r="AN107" i="68"/>
  <c r="AJ108" i="68"/>
  <c r="AF94" i="68"/>
  <c r="AQ94" i="68"/>
  <c r="AE103" i="68"/>
  <c r="AC104" i="68"/>
  <c r="AO104" i="68"/>
  <c r="AM105" i="68"/>
  <c r="AI106" i="68"/>
  <c r="AE107" i="68"/>
  <c r="AO107" i="68"/>
  <c r="AK108" i="68"/>
  <c r="AH94" i="68"/>
  <c r="AC94" i="68"/>
  <c r="AP98" i="68"/>
  <c r="AL100" i="68"/>
  <c r="AF103" i="68"/>
  <c r="AD104" i="68"/>
  <c r="AP104" i="68"/>
  <c r="AO105" i="68"/>
  <c r="AJ106" i="68"/>
  <c r="AF107" i="68"/>
  <c r="AQ107" i="68"/>
  <c r="AL108" i="68"/>
  <c r="AI94" i="68"/>
  <c r="AE95" i="68"/>
  <c r="AO100" i="68"/>
  <c r="AL101" i="68"/>
  <c r="AG103" i="68"/>
  <c r="AF104" i="68"/>
  <c r="AD105" i="68"/>
  <c r="AP105" i="68"/>
  <c r="AL106" i="68"/>
  <c r="AG107" i="68"/>
  <c r="AC108" i="68"/>
  <c r="AN108" i="68"/>
  <c r="AJ94" i="68"/>
  <c r="AM101" i="68"/>
  <c r="AD108" i="68"/>
  <c r="AL102" i="68"/>
  <c r="AO108" i="68"/>
  <c r="AJ103" i="68"/>
  <c r="AL94" i="68"/>
  <c r="AG104" i="68"/>
  <c r="AE105" i="68"/>
  <c r="AM95" i="68"/>
  <c r="AQ105" i="68"/>
  <c r="AM106" i="68"/>
  <c r="AP100" i="68"/>
  <c r="AI107" i="68"/>
  <c r="AM69" i="68"/>
  <c r="AQ73" i="68"/>
  <c r="AF78" i="68"/>
  <c r="AC68" i="68"/>
  <c r="AM76" i="68"/>
  <c r="AM65" i="68"/>
  <c r="AH70" i="68"/>
  <c r="AL74" i="68"/>
  <c r="AP78" i="68"/>
  <c r="AQ65" i="68"/>
  <c r="AF68" i="68"/>
  <c r="AO76" i="68"/>
  <c r="AG75" i="68"/>
  <c r="AL64" i="68"/>
  <c r="AJ69" i="68"/>
  <c r="AN73" i="68"/>
  <c r="AC78" i="68"/>
  <c r="AF67" i="68"/>
  <c r="AM71" i="68"/>
  <c r="AQ75" i="68"/>
  <c r="AC93" i="68"/>
  <c r="AI92" i="68"/>
  <c r="AH91" i="68"/>
  <c r="AQ93" i="68"/>
  <c r="AM89" i="68"/>
  <c r="AI85" i="68"/>
  <c r="AN91" i="68"/>
  <c r="AJ87" i="68"/>
  <c r="AO93" i="68"/>
  <c r="AK89" i="68"/>
  <c r="AG85" i="68"/>
  <c r="AQ80" i="68"/>
  <c r="AL91" i="68"/>
  <c r="AH87" i="68"/>
  <c r="AM93" i="68"/>
  <c r="AI89" i="68"/>
  <c r="AE85" i="68"/>
  <c r="AO80" i="68"/>
  <c r="AJ91" i="68"/>
  <c r="AF87" i="68"/>
  <c r="AQ82" i="68"/>
  <c r="AI91" i="68"/>
  <c r="AE87" i="68"/>
  <c r="AP82" i="68"/>
  <c r="AH49" i="68"/>
  <c r="AQ58" i="68"/>
  <c r="AE63" i="68"/>
  <c r="AN56" i="68"/>
  <c r="AE50" i="68"/>
  <c r="AG60" i="68"/>
  <c r="AJ63" i="68"/>
  <c r="AJ57" i="68"/>
  <c r="AL61" i="68"/>
  <c r="AC49" i="68"/>
  <c r="AC60" i="68"/>
  <c r="AC57" i="68"/>
  <c r="AN52" i="68"/>
  <c r="AP55" i="68"/>
  <c r="AL51" i="68"/>
  <c r="AO55" i="68"/>
  <c r="AK51" i="68"/>
  <c r="AK52" i="68"/>
  <c r="AK53" i="68"/>
  <c r="AJ61" i="68"/>
  <c r="AF57" i="68"/>
  <c r="AG59" i="68"/>
  <c r="AC55" i="68"/>
  <c r="AN50" i="68"/>
  <c r="AH48" i="68"/>
  <c r="AL48" i="68"/>
  <c r="AI61" i="68"/>
  <c r="AQ37" i="68"/>
  <c r="AF70" i="68"/>
  <c r="AJ74" i="68"/>
  <c r="AN78" i="68"/>
  <c r="AM68" i="68"/>
  <c r="AQ72" i="68"/>
  <c r="AF77" i="68"/>
  <c r="AG66" i="68"/>
  <c r="AP70" i="68"/>
  <c r="AE75" i="68"/>
  <c r="AO68" i="68"/>
  <c r="AD73" i="68"/>
  <c r="AH77" i="68"/>
  <c r="AD67" i="68"/>
  <c r="AO75" i="68"/>
  <c r="AF65" i="68"/>
  <c r="AG74" i="68"/>
  <c r="AK78" i="68"/>
  <c r="AO67" i="68"/>
  <c r="AF72" i="68"/>
  <c r="AJ76" i="68"/>
  <c r="AN81" i="68"/>
  <c r="AF89" i="68"/>
  <c r="AE88" i="68"/>
  <c r="AD87" i="68"/>
  <c r="AI93" i="68"/>
  <c r="AE89" i="68"/>
  <c r="AP84" i="68"/>
  <c r="AJ80" i="68"/>
  <c r="AF91" i="68"/>
  <c r="AQ86" i="68"/>
  <c r="AM82" i="68"/>
  <c r="AG93" i="68"/>
  <c r="AC89" i="68"/>
  <c r="AN84" i="68"/>
  <c r="AD91" i="68"/>
  <c r="AO86" i="68"/>
  <c r="AK82" i="68"/>
  <c r="AE93" i="68"/>
  <c r="AP88" i="68"/>
  <c r="AL84" i="68"/>
  <c r="AQ90" i="68"/>
  <c r="AM86" i="68"/>
  <c r="AI82" i="68"/>
  <c r="AP90" i="68"/>
  <c r="AL86" i="68"/>
  <c r="AK93" i="68"/>
  <c r="AN63" i="68"/>
  <c r="AC58" i="68"/>
  <c r="AL62" i="68"/>
  <c r="AE61" i="68"/>
  <c r="AM49" i="68"/>
  <c r="AJ59" i="68"/>
  <c r="AF56" i="68"/>
  <c r="AP60" i="68"/>
  <c r="AJ49" i="68"/>
  <c r="AD59" i="68"/>
  <c r="AN60" i="68"/>
  <c r="AJ56" i="68"/>
  <c r="AH55" i="68"/>
  <c r="AD51" i="68"/>
  <c r="AG55" i="68"/>
  <c r="AC51" i="68"/>
  <c r="AC52" i="68"/>
  <c r="AC53" i="68"/>
  <c r="AQ60" i="68"/>
  <c r="AM56" i="68"/>
  <c r="AI52" i="68"/>
  <c r="AN58" i="68"/>
  <c r="AJ54" i="68"/>
  <c r="AF50" i="68"/>
  <c r="AJ38" i="68"/>
  <c r="AI37" i="68"/>
  <c r="AP81" i="68"/>
  <c r="AH90" i="68"/>
  <c r="AD86" i="68"/>
  <c r="AO81" i="68"/>
  <c r="AK50" i="68"/>
  <c r="AN54" i="68"/>
  <c r="AJ50" i="68"/>
  <c r="AJ51" i="68"/>
  <c r="AJ52" i="68"/>
  <c r="AI60" i="68"/>
  <c r="AE56" i="68"/>
  <c r="AP51" i="68"/>
  <c r="AF58" i="68"/>
  <c r="AM60" i="68"/>
  <c r="AJ40" i="67"/>
  <c r="AI41" i="67"/>
  <c r="AH42" i="67"/>
  <c r="AG43" i="67"/>
  <c r="AF44" i="67"/>
  <c r="AF38" i="67"/>
  <c r="AD40" i="67"/>
  <c r="AC41" i="67"/>
  <c r="AK41" i="67"/>
  <c r="AJ42" i="67"/>
  <c r="AH44" i="67"/>
  <c r="AG45" i="67"/>
  <c r="AG37" i="67"/>
  <c r="AG38" i="67"/>
  <c r="AF39" i="67"/>
  <c r="AE40" i="67"/>
  <c r="AD41" i="67"/>
  <c r="AC42" i="67"/>
  <c r="AK42" i="67"/>
  <c r="AH45" i="67"/>
  <c r="AH37" i="67"/>
  <c r="AH38" i="67"/>
  <c r="AG39" i="67"/>
  <c r="AF40" i="67"/>
  <c r="AE41" i="67"/>
  <c r="AD42" i="67"/>
  <c r="AH39" i="67"/>
  <c r="AG40" i="67"/>
  <c r="AF41" i="67"/>
  <c r="AE42" i="67"/>
  <c r="AH40" i="67"/>
  <c r="AG41" i="67"/>
  <c r="AF42" i="67"/>
  <c r="AH41" i="67"/>
  <c r="AK40" i="67"/>
  <c r="AJ41" i="67"/>
  <c r="AG42" i="67"/>
  <c r="AF45" i="67"/>
  <c r="AI42" i="67"/>
  <c r="AF43" i="67"/>
  <c r="AC40" i="67"/>
  <c r="AH43" i="67"/>
  <c r="AF37" i="67"/>
  <c r="AI40" i="67"/>
  <c r="AG44" i="67"/>
  <c r="AI29" i="67"/>
  <c r="AK29" i="67"/>
  <c r="AJ30" i="67"/>
  <c r="AI31" i="67"/>
  <c r="AF34" i="67"/>
  <c r="AE35" i="67"/>
  <c r="AD36" i="67"/>
  <c r="AK30" i="67"/>
  <c r="AJ31" i="67"/>
  <c r="AI32" i="67"/>
  <c r="AG34" i="67"/>
  <c r="AF35" i="67"/>
  <c r="AE36" i="67"/>
  <c r="AK31" i="67"/>
  <c r="AH34" i="67"/>
  <c r="AF36" i="67"/>
  <c r="AJ32" i="67"/>
  <c r="AI33" i="67"/>
  <c r="AG35" i="67"/>
  <c r="AK33" i="67"/>
  <c r="AJ34" i="67"/>
  <c r="AI35" i="67"/>
  <c r="AH36" i="67"/>
  <c r="AD34" i="67"/>
  <c r="AK35" i="67"/>
  <c r="AI28" i="67"/>
  <c r="AK28" i="67"/>
  <c r="AI30" i="67"/>
  <c r="AE34" i="67"/>
  <c r="AC36" i="67"/>
  <c r="AJ28" i="67"/>
  <c r="AJ35" i="67"/>
  <c r="AK32" i="67"/>
  <c r="AI34" i="67"/>
  <c r="AG36" i="67"/>
  <c r="AK34" i="67"/>
  <c r="AI36" i="67"/>
  <c r="AC35" i="67"/>
  <c r="AJ36" i="67"/>
  <c r="AK36" i="67"/>
  <c r="AC34" i="67"/>
  <c r="AJ29" i="67"/>
  <c r="AD35" i="67"/>
  <c r="AJ33" i="67"/>
  <c r="AH35" i="67"/>
  <c r="D30" i="64"/>
  <c r="D37" i="64"/>
  <c r="D38" i="64"/>
  <c r="R28" i="64"/>
  <c r="T29" i="64"/>
  <c r="P31" i="64"/>
  <c r="R32" i="64"/>
  <c r="T33" i="64"/>
  <c r="S28" i="64"/>
  <c r="U29" i="64"/>
  <c r="Q31" i="64"/>
  <c r="S32" i="64"/>
  <c r="U33" i="64"/>
  <c r="T28" i="64"/>
  <c r="P30" i="64"/>
  <c r="R31" i="64"/>
  <c r="T32" i="64"/>
  <c r="U28" i="64"/>
  <c r="Q30" i="64"/>
  <c r="S31" i="64"/>
  <c r="U32" i="64"/>
  <c r="P29" i="64"/>
  <c r="R30" i="64"/>
  <c r="T31" i="64"/>
  <c r="P33" i="64"/>
  <c r="Q29" i="64"/>
  <c r="S30" i="64"/>
  <c r="U31" i="64"/>
  <c r="Q33" i="64"/>
  <c r="P28" i="64"/>
  <c r="R29" i="64"/>
  <c r="T30" i="64"/>
  <c r="P32" i="64"/>
  <c r="R33" i="64"/>
  <c r="Q28" i="64"/>
  <c r="S29" i="64"/>
  <c r="U30" i="64"/>
  <c r="Q32" i="64"/>
  <c r="S33" i="64"/>
  <c r="U37" i="64"/>
  <c r="Q39" i="64"/>
  <c r="S40" i="64"/>
  <c r="U41" i="64"/>
  <c r="P38" i="64"/>
  <c r="R39" i="64"/>
  <c r="T40" i="64"/>
  <c r="P42" i="64"/>
  <c r="Q38" i="64"/>
  <c r="S39" i="64"/>
  <c r="U40" i="64"/>
  <c r="Q42" i="64"/>
  <c r="P37" i="64"/>
  <c r="R38" i="64"/>
  <c r="T39" i="64"/>
  <c r="P41" i="64"/>
  <c r="R42" i="64"/>
  <c r="Q37" i="64"/>
  <c r="S38" i="64"/>
  <c r="U39" i="64"/>
  <c r="Q41" i="64"/>
  <c r="S42" i="64"/>
  <c r="R37" i="64"/>
  <c r="T38" i="64"/>
  <c r="P40" i="64"/>
  <c r="R41" i="64"/>
  <c r="T42" i="64"/>
  <c r="S37" i="64"/>
  <c r="U38" i="64"/>
  <c r="Q40" i="64"/>
  <c r="S41" i="64"/>
  <c r="U42" i="64"/>
  <c r="T37" i="64"/>
  <c r="P39" i="64"/>
  <c r="R40" i="64"/>
  <c r="T41" i="64"/>
  <c r="D28" i="64"/>
  <c r="D42" i="64"/>
  <c r="D31" i="64"/>
  <c r="D32" i="64"/>
  <c r="D40" i="64"/>
  <c r="L118" i="71"/>
  <c r="L106" i="71"/>
  <c r="L94" i="71"/>
  <c r="L82" i="71"/>
  <c r="L70" i="71"/>
  <c r="F118" i="71"/>
  <c r="F106" i="71"/>
  <c r="F94" i="71"/>
  <c r="F82" i="71"/>
  <c r="F70" i="71"/>
  <c r="J51" i="71"/>
  <c r="K51" i="71"/>
  <c r="L51" i="71"/>
  <c r="C42" i="71"/>
  <c r="D43" i="71" s="1"/>
  <c r="C39" i="71"/>
  <c r="D41" i="71" s="1"/>
  <c r="C33" i="71"/>
  <c r="D35" i="71" s="1"/>
  <c r="C30" i="71"/>
  <c r="D32" i="71" s="1"/>
  <c r="P5" i="71"/>
  <c r="P6" i="71"/>
  <c r="P7" i="71"/>
  <c r="O5" i="71"/>
  <c r="O6" i="71"/>
  <c r="O7" i="71"/>
  <c r="N5" i="71"/>
  <c r="N6" i="71"/>
  <c r="N7" i="71"/>
  <c r="M5" i="71"/>
  <c r="M6" i="71"/>
  <c r="M7" i="71"/>
  <c r="L5" i="71"/>
  <c r="L6" i="71"/>
  <c r="L7" i="71"/>
  <c r="K5" i="71"/>
  <c r="K6" i="71"/>
  <c r="K7" i="71"/>
  <c r="R142" i="73"/>
  <c r="R130" i="73"/>
  <c r="R118" i="73"/>
  <c r="R106" i="73"/>
  <c r="R94" i="73"/>
  <c r="L142" i="73"/>
  <c r="L130" i="73"/>
  <c r="L118" i="73"/>
  <c r="L106" i="73"/>
  <c r="L94" i="73"/>
  <c r="F142" i="73"/>
  <c r="F130" i="73"/>
  <c r="F118" i="73"/>
  <c r="F106" i="73"/>
  <c r="F94" i="73"/>
  <c r="J72" i="73"/>
  <c r="L72" i="73"/>
  <c r="J73" i="73"/>
  <c r="L73" i="73"/>
  <c r="J74" i="73"/>
  <c r="L74" i="73"/>
  <c r="C60" i="73"/>
  <c r="D61" i="73" s="1"/>
  <c r="C57" i="73"/>
  <c r="D58" i="73" s="1"/>
  <c r="C48" i="73"/>
  <c r="D50" i="73" s="1"/>
  <c r="C45" i="73"/>
  <c r="D45" i="73" s="1"/>
  <c r="C36" i="73"/>
  <c r="D38" i="73" s="1"/>
  <c r="C33" i="73"/>
  <c r="D35" i="73" s="1"/>
  <c r="P5" i="73"/>
  <c r="P6" i="73"/>
  <c r="P7" i="73"/>
  <c r="P8" i="73"/>
  <c r="O5" i="73"/>
  <c r="O6" i="73"/>
  <c r="O7" i="73"/>
  <c r="O8" i="73"/>
  <c r="N5" i="73"/>
  <c r="N6" i="73"/>
  <c r="N7" i="73"/>
  <c r="N8" i="73"/>
  <c r="M5" i="73"/>
  <c r="M6" i="73"/>
  <c r="M7" i="73"/>
  <c r="M8" i="73"/>
  <c r="L5" i="73"/>
  <c r="L6" i="73"/>
  <c r="L7" i="73"/>
  <c r="L8" i="73"/>
  <c r="K5" i="73"/>
  <c r="K6" i="73"/>
  <c r="K7" i="73"/>
  <c r="K8" i="73"/>
  <c r="R139" i="72"/>
  <c r="R127" i="72"/>
  <c r="R115" i="72"/>
  <c r="R103" i="72"/>
  <c r="R91" i="72"/>
  <c r="L139" i="72"/>
  <c r="L127" i="72"/>
  <c r="L115" i="72"/>
  <c r="L103" i="72"/>
  <c r="L91" i="72"/>
  <c r="F139" i="72"/>
  <c r="F127" i="72"/>
  <c r="F115" i="72"/>
  <c r="F103" i="72"/>
  <c r="F91" i="72"/>
  <c r="L69" i="72"/>
  <c r="L70" i="72"/>
  <c r="L71" i="72"/>
  <c r="J68" i="72"/>
  <c r="K68" i="72"/>
  <c r="L68" i="72"/>
  <c r="C57" i="72"/>
  <c r="D57" i="72" s="1"/>
  <c r="C54" i="72"/>
  <c r="D55" i="72" s="1"/>
  <c r="C45" i="72"/>
  <c r="D45" i="72" s="1"/>
  <c r="C42" i="72"/>
  <c r="D43" i="72" s="1"/>
  <c r="C33" i="72"/>
  <c r="D35" i="72" s="1"/>
  <c r="C30" i="72"/>
  <c r="D32" i="72" s="1"/>
  <c r="P8" i="72"/>
  <c r="O8" i="72"/>
  <c r="N8" i="72"/>
  <c r="M8" i="72"/>
  <c r="L8" i="72"/>
  <c r="K8" i="72"/>
  <c r="P7" i="72"/>
  <c r="O7" i="72"/>
  <c r="N7" i="72"/>
  <c r="M7" i="72"/>
  <c r="L7" i="72"/>
  <c r="K7" i="72"/>
  <c r="P6" i="72"/>
  <c r="O6" i="72"/>
  <c r="N6" i="72"/>
  <c r="M6" i="72"/>
  <c r="L6" i="72"/>
  <c r="K6" i="72"/>
  <c r="P5" i="72"/>
  <c r="O5" i="72"/>
  <c r="N5" i="72"/>
  <c r="M5" i="72"/>
  <c r="L5" i="72"/>
  <c r="K5" i="72"/>
  <c r="P5" i="70"/>
  <c r="P6" i="70"/>
  <c r="P7" i="70"/>
  <c r="P8" i="70"/>
  <c r="O5" i="70"/>
  <c r="O6" i="70"/>
  <c r="O7" i="70"/>
  <c r="O8" i="70"/>
  <c r="N5" i="70"/>
  <c r="N6" i="70"/>
  <c r="N7" i="70"/>
  <c r="N8" i="70"/>
  <c r="M5" i="70"/>
  <c r="M6" i="70"/>
  <c r="M7" i="70"/>
  <c r="M8" i="70"/>
  <c r="L5" i="70"/>
  <c r="L6" i="70"/>
  <c r="L7" i="70"/>
  <c r="L8" i="70"/>
  <c r="K5" i="70"/>
  <c r="K6" i="70"/>
  <c r="K7" i="70"/>
  <c r="K8" i="70"/>
  <c r="R140" i="69"/>
  <c r="R128" i="69"/>
  <c r="R116" i="69"/>
  <c r="R104" i="69"/>
  <c r="R92" i="69"/>
  <c r="L140" i="69"/>
  <c r="L128" i="69"/>
  <c r="L116" i="69"/>
  <c r="L104" i="69"/>
  <c r="L92" i="69"/>
  <c r="F140" i="69"/>
  <c r="F128" i="69"/>
  <c r="F116" i="69"/>
  <c r="F104" i="69"/>
  <c r="F92" i="69"/>
  <c r="J70" i="69"/>
  <c r="K70" i="69"/>
  <c r="J71" i="69"/>
  <c r="K71" i="69"/>
  <c r="L71" i="69"/>
  <c r="C58" i="69"/>
  <c r="C55" i="69"/>
  <c r="C46" i="69"/>
  <c r="D47" i="69" s="1"/>
  <c r="C43" i="69"/>
  <c r="D44" i="69" s="1"/>
  <c r="C34" i="69"/>
  <c r="D36" i="69" s="1"/>
  <c r="C31" i="69"/>
  <c r="D31" i="69" s="1"/>
  <c r="P5" i="69"/>
  <c r="P6" i="69"/>
  <c r="P7" i="69"/>
  <c r="P8" i="69"/>
  <c r="O5" i="69"/>
  <c r="O6" i="69"/>
  <c r="O7" i="69"/>
  <c r="O8" i="69"/>
  <c r="N5" i="69"/>
  <c r="N6" i="69"/>
  <c r="N7" i="69"/>
  <c r="N8" i="69"/>
  <c r="M5" i="69"/>
  <c r="M6" i="69"/>
  <c r="M7" i="69"/>
  <c r="M8" i="69"/>
  <c r="L5" i="69"/>
  <c r="L6" i="69"/>
  <c r="L7" i="69"/>
  <c r="L8" i="69"/>
  <c r="K5" i="69"/>
  <c r="K6" i="69"/>
  <c r="K7" i="69"/>
  <c r="K8" i="69"/>
  <c r="P5" i="67"/>
  <c r="P6" i="67"/>
  <c r="P7" i="67"/>
  <c r="O5" i="67"/>
  <c r="O6" i="67"/>
  <c r="O7" i="67"/>
  <c r="N5" i="67"/>
  <c r="N6" i="67"/>
  <c r="N7" i="67"/>
  <c r="M5" i="67"/>
  <c r="M6" i="67"/>
  <c r="M7" i="67"/>
  <c r="L5" i="67"/>
  <c r="L6" i="67"/>
  <c r="L7" i="67"/>
  <c r="K5" i="67"/>
  <c r="K6" i="67"/>
  <c r="K7" i="67"/>
  <c r="L116" i="66"/>
  <c r="L104" i="66"/>
  <c r="L92" i="66"/>
  <c r="L80" i="66"/>
  <c r="L68" i="66"/>
  <c r="F116" i="66"/>
  <c r="F104" i="66"/>
  <c r="F92" i="66"/>
  <c r="F80" i="66"/>
  <c r="F68" i="66"/>
  <c r="J49" i="66"/>
  <c r="K49" i="66"/>
  <c r="L49" i="66"/>
  <c r="J48" i="66"/>
  <c r="L48" i="66"/>
  <c r="C40" i="66"/>
  <c r="D42" i="66" s="1"/>
  <c r="C37" i="66"/>
  <c r="C31" i="66"/>
  <c r="D33" i="66" s="1"/>
  <c r="C28" i="66"/>
  <c r="D30" i="66" s="1"/>
  <c r="P5" i="66"/>
  <c r="P6" i="66"/>
  <c r="P7" i="66"/>
  <c r="O5" i="66"/>
  <c r="O6" i="66"/>
  <c r="O7" i="66"/>
  <c r="N5" i="66"/>
  <c r="N6" i="66"/>
  <c r="N7" i="66"/>
  <c r="M5" i="66"/>
  <c r="M6" i="66"/>
  <c r="M7" i="66"/>
  <c r="L5" i="66"/>
  <c r="L6" i="66"/>
  <c r="L7" i="66"/>
  <c r="K5" i="66"/>
  <c r="K6" i="66"/>
  <c r="K7" i="66"/>
  <c r="L117" i="65"/>
  <c r="L105" i="65"/>
  <c r="L93" i="65"/>
  <c r="L81" i="65"/>
  <c r="L69" i="65"/>
  <c r="F117" i="65"/>
  <c r="F105" i="65"/>
  <c r="F93" i="65"/>
  <c r="F81" i="65"/>
  <c r="F69" i="65"/>
  <c r="J50" i="65"/>
  <c r="L50" i="65"/>
  <c r="J51" i="65"/>
  <c r="L51" i="65"/>
  <c r="C41" i="65"/>
  <c r="D42" i="65" s="1"/>
  <c r="C38" i="65"/>
  <c r="D40" i="65" s="1"/>
  <c r="C32" i="65"/>
  <c r="D34" i="65" s="1"/>
  <c r="C29" i="65"/>
  <c r="D29" i="65" s="1"/>
  <c r="P5" i="65"/>
  <c r="P6" i="65"/>
  <c r="P7" i="65"/>
  <c r="O5" i="65"/>
  <c r="O6" i="65"/>
  <c r="O7" i="65"/>
  <c r="N5" i="65"/>
  <c r="N6" i="65"/>
  <c r="N7" i="65"/>
  <c r="M5" i="65"/>
  <c r="M6" i="65"/>
  <c r="M7" i="65"/>
  <c r="L5" i="65"/>
  <c r="L6" i="65"/>
  <c r="L7" i="65"/>
  <c r="K5" i="65"/>
  <c r="K6" i="65"/>
  <c r="K7" i="65"/>
  <c r="C53" i="77"/>
  <c r="C54" i="77"/>
  <c r="C55" i="77"/>
  <c r="E52" i="71"/>
  <c r="E51" i="67"/>
  <c r="C425" i="74"/>
  <c r="P29" i="65" a="1"/>
  <c r="F14" i="69"/>
  <c r="E58" i="71"/>
  <c r="P57" i="73" a="1"/>
  <c r="E71" i="70"/>
  <c r="E56" i="66"/>
  <c r="E70" i="72"/>
  <c r="E76" i="69"/>
  <c r="E78" i="72"/>
  <c r="E79" i="73"/>
  <c r="F15" i="70"/>
  <c r="E79" i="70"/>
  <c r="E77" i="73"/>
  <c r="E73" i="72"/>
  <c r="E51" i="65"/>
  <c r="P39" i="71" a="1"/>
  <c r="E50" i="67"/>
  <c r="F15" i="73"/>
  <c r="F118" i="74" a="1"/>
  <c r="P33" i="73" a="1"/>
  <c r="F13" i="65"/>
  <c r="E78" i="69"/>
  <c r="I23" i="65"/>
  <c r="E49" i="67"/>
  <c r="P42" i="72" a="1"/>
  <c r="E53" i="66"/>
  <c r="E54" i="65"/>
  <c r="E49" i="65"/>
  <c r="E52" i="67"/>
  <c r="E71" i="69"/>
  <c r="E75" i="69"/>
  <c r="F13" i="70"/>
  <c r="E53" i="71"/>
  <c r="F54" i="70" a="1"/>
  <c r="E80" i="73"/>
  <c r="E52" i="66"/>
  <c r="E55" i="66"/>
  <c r="P54" i="72" a="1"/>
  <c r="E57" i="65"/>
  <c r="E48" i="67"/>
  <c r="E57" i="71"/>
  <c r="E48" i="66"/>
  <c r="E79" i="69"/>
  <c r="E73" i="70"/>
  <c r="P37" i="66" a="1"/>
  <c r="E72" i="73"/>
  <c r="E74" i="70"/>
  <c r="E54" i="71"/>
  <c r="F14" i="73"/>
  <c r="J54" i="70" a="1"/>
  <c r="E82" i="73"/>
  <c r="E77" i="72"/>
  <c r="E55" i="65"/>
  <c r="E73" i="69"/>
  <c r="F118" i="76" a="1"/>
  <c r="E53" i="65"/>
  <c r="I27" i="73"/>
  <c r="E50" i="71"/>
  <c r="E50" i="65"/>
  <c r="E75" i="73"/>
  <c r="E51" i="71"/>
  <c r="E72" i="69"/>
  <c r="E78" i="70"/>
  <c r="J37" i="78" a="1"/>
  <c r="E68" i="70"/>
  <c r="F15" i="69"/>
  <c r="E56" i="71"/>
  <c r="P45" i="73" a="1"/>
  <c r="I24" i="65"/>
  <c r="E71" i="73"/>
  <c r="I25" i="71"/>
  <c r="P38" i="65" a="1"/>
  <c r="F13" i="66"/>
  <c r="P30" i="72" a="1"/>
  <c r="I26" i="69"/>
  <c r="F13" i="72"/>
  <c r="E75" i="72"/>
  <c r="I25" i="72"/>
  <c r="E76" i="70"/>
  <c r="E69" i="72"/>
  <c r="J52" i="76" a="1"/>
  <c r="E55" i="67"/>
  <c r="F13" i="69"/>
  <c r="J54" i="72" a="1"/>
  <c r="E71" i="72"/>
  <c r="E51" i="66"/>
  <c r="E77" i="69"/>
  <c r="E52" i="65"/>
  <c r="E70" i="70"/>
  <c r="F13" i="73"/>
  <c r="E74" i="72"/>
  <c r="E56" i="67"/>
  <c r="P55" i="69" a="1"/>
  <c r="J85" i="76" a="1"/>
  <c r="E72" i="70"/>
  <c r="E49" i="66"/>
  <c r="F79" i="68" a="1"/>
  <c r="E78" i="73"/>
  <c r="E54" i="66"/>
  <c r="E74" i="73"/>
  <c r="J42" i="70" a="1"/>
  <c r="J55" i="69" a="1"/>
  <c r="I25" i="70"/>
  <c r="F12" i="66"/>
  <c r="E80" i="69"/>
  <c r="F12" i="65"/>
  <c r="E76" i="73"/>
  <c r="F13" i="71"/>
  <c r="E73" i="73"/>
  <c r="P43" i="69" a="1"/>
  <c r="P31" i="69" a="1"/>
  <c r="E69" i="69"/>
  <c r="F64" i="68" a="1"/>
  <c r="E81" i="73"/>
  <c r="E56" i="65"/>
  <c r="E79" i="72"/>
  <c r="E50" i="66"/>
  <c r="E54" i="67"/>
  <c r="J28" i="78" a="1"/>
  <c r="J64" i="68" a="1"/>
  <c r="J118" i="76" a="1"/>
  <c r="F85" i="76" a="1"/>
  <c r="E76" i="72"/>
  <c r="E75" i="70"/>
  <c r="P28" i="66" a="1"/>
  <c r="E55" i="71"/>
  <c r="E70" i="69"/>
  <c r="E72" i="72"/>
  <c r="F15" i="72"/>
  <c r="E74" i="69"/>
  <c r="I23" i="67"/>
  <c r="I26" i="73"/>
  <c r="F37" i="78" a="1"/>
  <c r="E53" i="67"/>
  <c r="F13" i="67"/>
  <c r="E77" i="70"/>
  <c r="P30" i="71" a="1"/>
  <c r="I28" i="73"/>
  <c r="E69" i="70"/>
  <c r="F42" i="70" a="1"/>
  <c r="F14" i="70"/>
  <c r="F14" i="72"/>
  <c r="I25" i="69"/>
  <c r="E68" i="72"/>
  <c r="I24" i="71"/>
  <c r="J118" i="74" a="1"/>
  <c r="F12" i="67"/>
  <c r="J79" i="68" a="1"/>
  <c r="I23" i="66"/>
  <c r="F12" i="71"/>
  <c r="E113" i="68"/>
  <c r="E119" i="68"/>
  <c r="E124" i="68"/>
  <c r="E122" i="68"/>
  <c r="E117" i="68"/>
  <c r="E118" i="68"/>
  <c r="E123" i="68"/>
  <c r="E114" i="68"/>
  <c r="E111" i="68"/>
  <c r="E121" i="68"/>
  <c r="E120" i="68"/>
  <c r="E112" i="68"/>
  <c r="E125" i="68"/>
  <c r="E116" i="68"/>
  <c r="E115" i="68"/>
  <c r="C419" i="74"/>
  <c r="C421" i="74"/>
  <c r="C404" i="74"/>
  <c r="C414" i="74"/>
  <c r="C408" i="74"/>
  <c r="C423" i="74"/>
  <c r="C422" i="74"/>
  <c r="C409" i="74"/>
  <c r="C410" i="74"/>
  <c r="C412" i="74"/>
  <c r="C407" i="74"/>
  <c r="C420" i="74"/>
  <c r="C411" i="74"/>
  <c r="C413" i="74"/>
  <c r="C405" i="74"/>
  <c r="C406" i="74"/>
  <c r="G41" i="77" l="1"/>
  <c r="G42" i="77"/>
  <c r="G43" i="77"/>
  <c r="G39" i="77"/>
  <c r="G40" i="77"/>
  <c r="G38" i="77"/>
  <c r="M42" i="70"/>
  <c r="N46" i="70"/>
  <c r="J47" i="70"/>
  <c r="J46" i="70"/>
  <c r="N43" i="70"/>
  <c r="O43" i="70"/>
  <c r="O42" i="70"/>
  <c r="K43" i="70"/>
  <c r="L47" i="70"/>
  <c r="J45" i="70"/>
  <c r="M46" i="70"/>
  <c r="O45" i="70"/>
  <c r="N47" i="70"/>
  <c r="O47" i="70"/>
  <c r="O46" i="70"/>
  <c r="O44" i="70"/>
  <c r="K45" i="70"/>
  <c r="K44" i="70"/>
  <c r="M44" i="70"/>
  <c r="K42" i="70"/>
  <c r="L46" i="70"/>
  <c r="M45" i="70"/>
  <c r="K47" i="70"/>
  <c r="N42" i="70"/>
  <c r="J43" i="70"/>
  <c r="J42" i="70"/>
  <c r="K46" i="70"/>
  <c r="J44" i="70"/>
  <c r="L44" i="70"/>
  <c r="L43" i="70"/>
  <c r="M47" i="70"/>
  <c r="L45" i="70"/>
  <c r="N45" i="70"/>
  <c r="N44" i="70"/>
  <c r="L42" i="70"/>
  <c r="M43" i="70"/>
  <c r="F43" i="70"/>
  <c r="F45" i="70"/>
  <c r="F46" i="70"/>
  <c r="F47" i="70"/>
  <c r="F42" i="70"/>
  <c r="F44" i="70"/>
  <c r="F58" i="70"/>
  <c r="F54" i="70"/>
  <c r="F59" i="70"/>
  <c r="F56" i="70"/>
  <c r="F55" i="70"/>
  <c r="F57" i="70"/>
  <c r="N56" i="70"/>
  <c r="L54" i="70"/>
  <c r="M58" i="70"/>
  <c r="M57" i="70"/>
  <c r="O57" i="70"/>
  <c r="J58" i="70"/>
  <c r="N55" i="70"/>
  <c r="O59" i="70"/>
  <c r="O58" i="70"/>
  <c r="K59" i="70"/>
  <c r="K54" i="70"/>
  <c r="J56" i="70"/>
  <c r="M55" i="70"/>
  <c r="L59" i="70"/>
  <c r="J57" i="70"/>
  <c r="N54" i="70"/>
  <c r="J55" i="70"/>
  <c r="N59" i="70"/>
  <c r="N57" i="70"/>
  <c r="O56" i="70"/>
  <c r="M54" i="70"/>
  <c r="N58" i="70"/>
  <c r="J59" i="70"/>
  <c r="J54" i="70"/>
  <c r="K58" i="70"/>
  <c r="O55" i="70"/>
  <c r="O54" i="70"/>
  <c r="K55" i="70"/>
  <c r="L55" i="70"/>
  <c r="M59" i="70"/>
  <c r="K57" i="70"/>
  <c r="K56" i="70"/>
  <c r="M56" i="70"/>
  <c r="L58" i="70"/>
  <c r="L56" i="70"/>
  <c r="L57" i="70"/>
  <c r="M71" i="70"/>
  <c r="N70" i="70"/>
  <c r="M70" i="70"/>
  <c r="M69" i="70"/>
  <c r="N71" i="70"/>
  <c r="N69" i="70"/>
  <c r="N40" i="78"/>
  <c r="N39" i="78"/>
  <c r="L37" i="78"/>
  <c r="M41" i="78"/>
  <c r="M40" i="78"/>
  <c r="K40" i="78"/>
  <c r="J42" i="78"/>
  <c r="J41" i="78"/>
  <c r="N38" i="78"/>
  <c r="O42" i="78"/>
  <c r="O41" i="78"/>
  <c r="K39" i="78"/>
  <c r="K38" i="78"/>
  <c r="L42" i="78"/>
  <c r="J40" i="78"/>
  <c r="N37" i="78"/>
  <c r="M39" i="78"/>
  <c r="K37" i="78"/>
  <c r="L41" i="78"/>
  <c r="J39" i="78"/>
  <c r="M42" i="78"/>
  <c r="O40" i="78"/>
  <c r="M38" i="78"/>
  <c r="N42" i="78"/>
  <c r="L40" i="78"/>
  <c r="L38" i="78"/>
  <c r="K42" i="78"/>
  <c r="O39" i="78"/>
  <c r="M37" i="78"/>
  <c r="N41" i="78"/>
  <c r="J38" i="78"/>
  <c r="J37" i="78"/>
  <c r="K41" i="78"/>
  <c r="O38" i="78"/>
  <c r="O37" i="78"/>
  <c r="L39" i="78"/>
  <c r="F41" i="78"/>
  <c r="F40" i="78"/>
  <c r="F42" i="78"/>
  <c r="F37" i="78"/>
  <c r="F38" i="78"/>
  <c r="F39" i="78"/>
  <c r="N86" i="76"/>
  <c r="O90" i="76"/>
  <c r="O89" i="76"/>
  <c r="K90" i="76"/>
  <c r="K88" i="76"/>
  <c r="K87" i="76"/>
  <c r="M87" i="76"/>
  <c r="J88" i="76"/>
  <c r="N85" i="76"/>
  <c r="J86" i="76"/>
  <c r="J85" i="76"/>
  <c r="K85" i="76"/>
  <c r="L89" i="76"/>
  <c r="J87" i="76"/>
  <c r="L87" i="76"/>
  <c r="L86" i="76"/>
  <c r="M86" i="76"/>
  <c r="N90" i="76"/>
  <c r="L88" i="76"/>
  <c r="N88" i="76"/>
  <c r="N87" i="76"/>
  <c r="M90" i="76"/>
  <c r="O87" i="76"/>
  <c r="M85" i="76"/>
  <c r="N89" i="76"/>
  <c r="J90" i="76"/>
  <c r="J89" i="76"/>
  <c r="K89" i="76"/>
  <c r="O86" i="76"/>
  <c r="O85" i="76"/>
  <c r="K86" i="76"/>
  <c r="L90" i="76"/>
  <c r="L85" i="76"/>
  <c r="M89" i="76"/>
  <c r="M88" i="76"/>
  <c r="O88" i="76"/>
  <c r="F85" i="76"/>
  <c r="F86" i="76"/>
  <c r="F87" i="76"/>
  <c r="F89" i="76"/>
  <c r="F88" i="76"/>
  <c r="F90" i="76"/>
  <c r="F120" i="76"/>
  <c r="F118" i="76"/>
  <c r="F121" i="76"/>
  <c r="F122" i="76"/>
  <c r="F123" i="76"/>
  <c r="F119" i="76"/>
  <c r="O121" i="76"/>
  <c r="M119" i="76"/>
  <c r="N123" i="76"/>
  <c r="L121" i="76"/>
  <c r="J121" i="76"/>
  <c r="K123" i="76"/>
  <c r="O120" i="76"/>
  <c r="M118" i="76"/>
  <c r="N122" i="76"/>
  <c r="J119" i="76"/>
  <c r="J118" i="76"/>
  <c r="K122" i="76"/>
  <c r="O119" i="76"/>
  <c r="O118" i="76"/>
  <c r="L123" i="76"/>
  <c r="L120" i="76"/>
  <c r="L119" i="76"/>
  <c r="M123" i="76"/>
  <c r="K121" i="76"/>
  <c r="K120" i="76"/>
  <c r="K119" i="76"/>
  <c r="N118" i="76"/>
  <c r="N121" i="76"/>
  <c r="N120" i="76"/>
  <c r="L118" i="76"/>
  <c r="M122" i="76"/>
  <c r="M121" i="76"/>
  <c r="J123" i="76"/>
  <c r="J122" i="76"/>
  <c r="N119" i="76"/>
  <c r="O123" i="76"/>
  <c r="O122" i="76"/>
  <c r="M120" i="76"/>
  <c r="K118" i="76"/>
  <c r="L122" i="76"/>
  <c r="J120" i="76"/>
  <c r="F123" i="74"/>
  <c r="F122" i="74"/>
  <c r="F121" i="74"/>
  <c r="F119" i="74"/>
  <c r="F118" i="74"/>
  <c r="F120" i="74"/>
  <c r="N122" i="74"/>
  <c r="M118" i="74"/>
  <c r="O120" i="74"/>
  <c r="K123" i="74"/>
  <c r="J123" i="74"/>
  <c r="L121" i="74"/>
  <c r="N123" i="74"/>
  <c r="M119" i="74"/>
  <c r="O121" i="74"/>
  <c r="J120" i="74"/>
  <c r="L122" i="74"/>
  <c r="K118" i="74"/>
  <c r="M120" i="74"/>
  <c r="K120" i="74"/>
  <c r="K121" i="74"/>
  <c r="L119" i="74"/>
  <c r="K122" i="74"/>
  <c r="N118" i="74"/>
  <c r="J121" i="74"/>
  <c r="L123" i="74"/>
  <c r="K119" i="74"/>
  <c r="M123" i="74"/>
  <c r="N121" i="74"/>
  <c r="O118" i="74"/>
  <c r="O119" i="74"/>
  <c r="J118" i="74"/>
  <c r="O122" i="74"/>
  <c r="O123" i="74"/>
  <c r="N119" i="74"/>
  <c r="J122" i="74"/>
  <c r="L120" i="74"/>
  <c r="M121" i="74"/>
  <c r="M122" i="74"/>
  <c r="L118" i="74"/>
  <c r="N120" i="74"/>
  <c r="J119" i="74"/>
  <c r="M28" i="78"/>
  <c r="N32" i="78"/>
  <c r="O31" i="78"/>
  <c r="J32" i="78"/>
  <c r="O28" i="78"/>
  <c r="O29" i="78"/>
  <c r="J29" i="78"/>
  <c r="K33" i="78"/>
  <c r="L33" i="78"/>
  <c r="K30" i="78"/>
  <c r="M30" i="78"/>
  <c r="N33" i="78"/>
  <c r="K31" i="78"/>
  <c r="L30" i="78"/>
  <c r="M29" i="78"/>
  <c r="K28" i="78"/>
  <c r="M31" i="78"/>
  <c r="M32" i="78"/>
  <c r="N31" i="78"/>
  <c r="K32" i="78"/>
  <c r="L28" i="78"/>
  <c r="O32" i="78"/>
  <c r="O33" i="78"/>
  <c r="J33" i="78"/>
  <c r="M33" i="78"/>
  <c r="N29" i="78"/>
  <c r="N28" i="78"/>
  <c r="O30" i="78"/>
  <c r="J28" i="78"/>
  <c r="J31" i="78"/>
  <c r="L31" i="78"/>
  <c r="J30" i="78"/>
  <c r="K29" i="78"/>
  <c r="L29" i="78"/>
  <c r="L32" i="78"/>
  <c r="N30" i="78"/>
  <c r="L52" i="76"/>
  <c r="K55" i="76"/>
  <c r="J54" i="76"/>
  <c r="J57" i="76"/>
  <c r="M57" i="76"/>
  <c r="J52" i="76"/>
  <c r="L54" i="76"/>
  <c r="N53" i="76"/>
  <c r="M56" i="76"/>
  <c r="L55" i="76"/>
  <c r="K53" i="76"/>
  <c r="K52" i="76"/>
  <c r="J55" i="76"/>
  <c r="O57" i="76"/>
  <c r="N56" i="76"/>
  <c r="M54" i="76"/>
  <c r="M53" i="76"/>
  <c r="L56" i="76"/>
  <c r="O52" i="76"/>
  <c r="N54" i="76"/>
  <c r="O55" i="76"/>
  <c r="M52" i="76"/>
  <c r="O54" i="76"/>
  <c r="N57" i="76"/>
  <c r="K54" i="76"/>
  <c r="J56" i="76"/>
  <c r="K57" i="76"/>
  <c r="K56" i="76"/>
  <c r="L57" i="76"/>
  <c r="M55" i="76"/>
  <c r="J53" i="76"/>
  <c r="L53" i="76"/>
  <c r="O56" i="76"/>
  <c r="O53" i="76"/>
  <c r="N52" i="76"/>
  <c r="N55" i="76"/>
  <c r="AK51" i="67"/>
  <c r="G285" i="74"/>
  <c r="G287" i="74"/>
  <c r="G286" i="74"/>
  <c r="G288" i="74"/>
  <c r="AP121" i="68"/>
  <c r="AQ111" i="68"/>
  <c r="AK120" i="68"/>
  <c r="AM116" i="68"/>
  <c r="AH56" i="67"/>
  <c r="AF122" i="68"/>
  <c r="AL117" i="68"/>
  <c r="AQ113" i="68"/>
  <c r="AN124" i="68"/>
  <c r="AM119" i="68"/>
  <c r="AC123" i="68"/>
  <c r="AH121" i="68"/>
  <c r="AI120" i="68"/>
  <c r="AE124" i="68"/>
  <c r="AL115" i="68"/>
  <c r="AQ120" i="68"/>
  <c r="AM115" i="68"/>
  <c r="AJ124" i="68"/>
  <c r="AM124" i="68"/>
  <c r="AP111" i="68"/>
  <c r="AI123" i="68"/>
  <c r="AJ120" i="68"/>
  <c r="AL114" i="68"/>
  <c r="AC125" i="68"/>
  <c r="AN123" i="68"/>
  <c r="AK121" i="68"/>
  <c r="AF120" i="68"/>
  <c r="AL123" i="68"/>
  <c r="AJ125" i="68"/>
  <c r="AQ118" i="68"/>
  <c r="AP118" i="68"/>
  <c r="AQ121" i="68"/>
  <c r="AG56" i="67"/>
  <c r="AG54" i="67"/>
  <c r="AO117" i="68"/>
  <c r="AM114" i="68"/>
  <c r="AL125" i="68"/>
  <c r="AD123" i="68"/>
  <c r="AN125" i="68"/>
  <c r="AJ123" i="68"/>
  <c r="AI124" i="68"/>
  <c r="AM117" i="68"/>
  <c r="AM118" i="68"/>
  <c r="AO120" i="68"/>
  <c r="AN118" i="68"/>
  <c r="AN115" i="68"/>
  <c r="AP119" i="68"/>
  <c r="AN116" i="68"/>
  <c r="AI125" i="68"/>
  <c r="AP122" i="68"/>
  <c r="AF121" i="68"/>
  <c r="AO122" i="68"/>
  <c r="AN117" i="68"/>
  <c r="AG122" i="68"/>
  <c r="AJ122" i="68"/>
  <c r="AM123" i="68"/>
  <c r="AO119" i="68"/>
  <c r="AE123" i="68"/>
  <c r="AK124" i="68"/>
  <c r="AO111" i="68"/>
  <c r="AK52" i="67"/>
  <c r="AJ51" i="67"/>
  <c r="AP113" i="68"/>
  <c r="AL119" i="68"/>
  <c r="AI121" i="68"/>
  <c r="AD124" i="68"/>
  <c r="AN119" i="68"/>
  <c r="AG120" i="68"/>
  <c r="AJ53" i="67"/>
  <c r="AQ119" i="68"/>
  <c r="AK123" i="68"/>
  <c r="AL116" i="68"/>
  <c r="AJ121" i="68"/>
  <c r="AO118" i="68"/>
  <c r="AP120" i="68"/>
  <c r="AP112" i="68"/>
  <c r="AG121" i="68"/>
  <c r="AP117" i="68"/>
  <c r="AQ112" i="68"/>
  <c r="AO113" i="68"/>
  <c r="AD125" i="68"/>
  <c r="AN114" i="68"/>
  <c r="AK122" i="68"/>
  <c r="AQ122" i="68"/>
  <c r="AL124" i="68"/>
  <c r="AK125" i="68"/>
  <c r="AQ117" i="68"/>
  <c r="AH120" i="68"/>
  <c r="AO121" i="68"/>
  <c r="AH122" i="68"/>
  <c r="AE125" i="68"/>
  <c r="AM125" i="68"/>
  <c r="AL118" i="68"/>
  <c r="L64" i="68"/>
  <c r="N65" i="68"/>
  <c r="J67" i="68"/>
  <c r="L68" i="68"/>
  <c r="N69" i="68"/>
  <c r="M64" i="68"/>
  <c r="O65" i="68"/>
  <c r="K67" i="68"/>
  <c r="M68" i="68"/>
  <c r="O69" i="68"/>
  <c r="N64" i="68"/>
  <c r="J66" i="68"/>
  <c r="L67" i="68"/>
  <c r="N68" i="68"/>
  <c r="O64" i="68"/>
  <c r="K66" i="68"/>
  <c r="M67" i="68"/>
  <c r="O68" i="68"/>
  <c r="J65" i="68"/>
  <c r="L66" i="68"/>
  <c r="N67" i="68"/>
  <c r="J69" i="68"/>
  <c r="K65" i="68"/>
  <c r="M66" i="68"/>
  <c r="O67" i="68"/>
  <c r="K69" i="68"/>
  <c r="J64" i="68"/>
  <c r="L65" i="68"/>
  <c r="N66" i="68"/>
  <c r="J68" i="68"/>
  <c r="L69" i="68"/>
  <c r="M65" i="68"/>
  <c r="O66" i="68"/>
  <c r="K68" i="68"/>
  <c r="M69" i="68"/>
  <c r="K64" i="68"/>
  <c r="F64" i="68"/>
  <c r="F65" i="68"/>
  <c r="F66" i="68"/>
  <c r="F67" i="68"/>
  <c r="F68" i="68"/>
  <c r="F69" i="68"/>
  <c r="F82" i="68"/>
  <c r="F79" i="68"/>
  <c r="F80" i="68"/>
  <c r="F81" i="68"/>
  <c r="F83" i="68"/>
  <c r="F84" i="68"/>
  <c r="J79" i="68"/>
  <c r="L80" i="68"/>
  <c r="N81" i="68"/>
  <c r="J83" i="68"/>
  <c r="L84" i="68"/>
  <c r="K79" i="68"/>
  <c r="M80" i="68"/>
  <c r="O81" i="68"/>
  <c r="K83" i="68"/>
  <c r="M84" i="68"/>
  <c r="M79" i="68"/>
  <c r="O80" i="68"/>
  <c r="K82" i="68"/>
  <c r="M83" i="68"/>
  <c r="O84" i="68"/>
  <c r="N79" i="68"/>
  <c r="J81" i="68"/>
  <c r="L82" i="68"/>
  <c r="N83" i="68"/>
  <c r="O79" i="68"/>
  <c r="K81" i="68"/>
  <c r="M82" i="68"/>
  <c r="O83" i="68"/>
  <c r="N82" i="68"/>
  <c r="L79" i="68"/>
  <c r="O82" i="68"/>
  <c r="J80" i="68"/>
  <c r="L83" i="68"/>
  <c r="K80" i="68"/>
  <c r="J84" i="68"/>
  <c r="N80" i="68"/>
  <c r="K84" i="68"/>
  <c r="L81" i="68"/>
  <c r="N84" i="68"/>
  <c r="M81" i="68"/>
  <c r="J82" i="68"/>
  <c r="N112" i="68"/>
  <c r="N111" i="68"/>
  <c r="M112" i="68"/>
  <c r="M111" i="68"/>
  <c r="O112" i="68"/>
  <c r="O111" i="68"/>
  <c r="AO112" i="68"/>
  <c r="AC124" i="68"/>
  <c r="AI122" i="68"/>
  <c r="AD37" i="64"/>
  <c r="AG55" i="67"/>
  <c r="AI41" i="64"/>
  <c r="AI38" i="64"/>
  <c r="AJ45" i="64"/>
  <c r="AJ38" i="64"/>
  <c r="AH37" i="64"/>
  <c r="AD44" i="64"/>
  <c r="AC43" i="64"/>
  <c r="AI53" i="67"/>
  <c r="AF56" i="67"/>
  <c r="AJ52" i="67"/>
  <c r="AF55" i="67"/>
  <c r="AI52" i="67"/>
  <c r="AH55" i="67"/>
  <c r="AK53" i="67"/>
  <c r="AI51" i="67"/>
  <c r="AH54" i="67"/>
  <c r="AF54" i="67"/>
  <c r="O50" i="67"/>
  <c r="M50" i="67"/>
  <c r="O48" i="67"/>
  <c r="M48" i="67"/>
  <c r="N50" i="67"/>
  <c r="N48" i="67"/>
  <c r="AI44" i="64"/>
  <c r="AC44" i="64"/>
  <c r="AC41" i="64"/>
  <c r="AI40" i="64"/>
  <c r="AJ44" i="64"/>
  <c r="AC40" i="64"/>
  <c r="AI37" i="64"/>
  <c r="AJ41" i="64"/>
  <c r="AE44" i="64"/>
  <c r="AH43" i="64"/>
  <c r="AC42" i="64"/>
  <c r="AG43" i="64"/>
  <c r="AK43" i="64"/>
  <c r="AI39" i="64"/>
  <c r="AK37" i="64"/>
  <c r="AF43" i="64"/>
  <c r="AC39" i="64"/>
  <c r="AE37" i="64"/>
  <c r="AG44" i="64"/>
  <c r="AJ42" i="64"/>
  <c r="AI43" i="64"/>
  <c r="AI45" i="64"/>
  <c r="AD43" i="64"/>
  <c r="AC38" i="64"/>
  <c r="AJ40" i="64"/>
  <c r="AF37" i="64"/>
  <c r="AH44" i="64"/>
  <c r="AK44" i="64"/>
  <c r="AE43" i="64"/>
  <c r="AJ39" i="64"/>
  <c r="AC37" i="64"/>
  <c r="AG37" i="64"/>
  <c r="AJ43" i="64"/>
  <c r="AJ37" i="64"/>
  <c r="AC45" i="64"/>
  <c r="AF44" i="64"/>
  <c r="AI42" i="64"/>
  <c r="AK30" i="64"/>
  <c r="AI32" i="64"/>
  <c r="AH33" i="64"/>
  <c r="AG34" i="64"/>
  <c r="AE36" i="64"/>
  <c r="AK31" i="64"/>
  <c r="AJ32" i="64"/>
  <c r="AI33" i="64"/>
  <c r="AH34" i="64"/>
  <c r="AG35" i="64"/>
  <c r="AF36" i="64"/>
  <c r="AC32" i="64"/>
  <c r="AK32" i="64"/>
  <c r="AJ33" i="64"/>
  <c r="AH35" i="64"/>
  <c r="AG36" i="64"/>
  <c r="AG28" i="64"/>
  <c r="AG29" i="64"/>
  <c r="AD32" i="64"/>
  <c r="AC33" i="64"/>
  <c r="AK33" i="64"/>
  <c r="AH36" i="64"/>
  <c r="AH28" i="64"/>
  <c r="AH29" i="64"/>
  <c r="AG30" i="64"/>
  <c r="AE32" i="64"/>
  <c r="AD33" i="64"/>
  <c r="AK34" i="64"/>
  <c r="AI36" i="64"/>
  <c r="AH30" i="64"/>
  <c r="AG31" i="64"/>
  <c r="AF32" i="64"/>
  <c r="AE33" i="64"/>
  <c r="AK35" i="64"/>
  <c r="AJ36" i="64"/>
  <c r="AH31" i="64"/>
  <c r="AG32" i="64"/>
  <c r="AF33" i="64"/>
  <c r="AC36" i="64"/>
  <c r="AK36" i="64"/>
  <c r="AK28" i="64"/>
  <c r="AK29" i="64"/>
  <c r="AH32" i="64"/>
  <c r="AG33" i="64"/>
  <c r="AD36" i="64"/>
  <c r="D46" i="73"/>
  <c r="D39" i="71"/>
  <c r="D47" i="73"/>
  <c r="D36" i="73"/>
  <c r="D30" i="71"/>
  <c r="D31" i="71"/>
  <c r="D40" i="71"/>
  <c r="D44" i="71"/>
  <c r="D33" i="71"/>
  <c r="D34" i="71"/>
  <c r="N50" i="71"/>
  <c r="M50" i="71"/>
  <c r="R39" i="71"/>
  <c r="T40" i="71"/>
  <c r="P42" i="71"/>
  <c r="R43" i="71"/>
  <c r="T44" i="71"/>
  <c r="T41" i="71"/>
  <c r="P43" i="71"/>
  <c r="R44" i="71"/>
  <c r="S39" i="71"/>
  <c r="U40" i="71"/>
  <c r="Q42" i="71"/>
  <c r="S43" i="71"/>
  <c r="U44" i="71"/>
  <c r="R40" i="71"/>
  <c r="T39" i="71"/>
  <c r="P41" i="71"/>
  <c r="R42" i="71"/>
  <c r="T43" i="71"/>
  <c r="U39" i="71"/>
  <c r="Q41" i="71"/>
  <c r="S42" i="71"/>
  <c r="U43" i="71"/>
  <c r="P40" i="71"/>
  <c r="R41" i="71"/>
  <c r="T42" i="71"/>
  <c r="P44" i="71"/>
  <c r="Q40" i="71"/>
  <c r="S41" i="71"/>
  <c r="U42" i="71"/>
  <c r="Q44" i="71"/>
  <c r="P39" i="71"/>
  <c r="S44" i="71"/>
  <c r="Q39" i="71"/>
  <c r="S40" i="71"/>
  <c r="U41" i="71"/>
  <c r="Q43" i="71"/>
  <c r="O52" i="71"/>
  <c r="N52" i="71"/>
  <c r="M52" i="71"/>
  <c r="Q31" i="71"/>
  <c r="S32" i="71"/>
  <c r="U33" i="71"/>
  <c r="Q35" i="71"/>
  <c r="P30" i="71"/>
  <c r="R31" i="71"/>
  <c r="T32" i="71"/>
  <c r="P34" i="71"/>
  <c r="R35" i="71"/>
  <c r="Q30" i="71"/>
  <c r="S31" i="71"/>
  <c r="U32" i="71"/>
  <c r="Q34" i="71"/>
  <c r="S35" i="71"/>
  <c r="R30" i="71"/>
  <c r="T31" i="71"/>
  <c r="P33" i="71"/>
  <c r="R34" i="71"/>
  <c r="T35" i="71"/>
  <c r="S30" i="71"/>
  <c r="U31" i="71"/>
  <c r="Q33" i="71"/>
  <c r="S34" i="71"/>
  <c r="U35" i="71"/>
  <c r="T30" i="71"/>
  <c r="P32" i="71"/>
  <c r="R33" i="71"/>
  <c r="T34" i="71"/>
  <c r="S33" i="71"/>
  <c r="Q32" i="71"/>
  <c r="T33" i="71"/>
  <c r="U34" i="71"/>
  <c r="P35" i="71"/>
  <c r="U30" i="71"/>
  <c r="P31" i="71"/>
  <c r="R32" i="71"/>
  <c r="O50" i="71"/>
  <c r="D42" i="71"/>
  <c r="D60" i="73"/>
  <c r="D33" i="73"/>
  <c r="D34" i="73"/>
  <c r="D37" i="73"/>
  <c r="D59" i="73"/>
  <c r="F24" i="71"/>
  <c r="P33" i="73"/>
  <c r="R34" i="73"/>
  <c r="T35" i="73"/>
  <c r="P37" i="73"/>
  <c r="R38" i="73"/>
  <c r="Q33" i="73"/>
  <c r="S34" i="73"/>
  <c r="U35" i="73"/>
  <c r="Q37" i="73"/>
  <c r="S38" i="73"/>
  <c r="P34" i="73"/>
  <c r="T36" i="73"/>
  <c r="R33" i="73"/>
  <c r="T34" i="73"/>
  <c r="P36" i="73"/>
  <c r="R37" i="73"/>
  <c r="T38" i="73"/>
  <c r="P38" i="73"/>
  <c r="S33" i="73"/>
  <c r="U34" i="73"/>
  <c r="Q36" i="73"/>
  <c r="S37" i="73"/>
  <c r="U38" i="73"/>
  <c r="T33" i="73"/>
  <c r="P35" i="73"/>
  <c r="R36" i="73"/>
  <c r="T37" i="73"/>
  <c r="R35" i="73"/>
  <c r="U33" i="73"/>
  <c r="Q35" i="73"/>
  <c r="S36" i="73"/>
  <c r="U37" i="73"/>
  <c r="Q34" i="73"/>
  <c r="S35" i="73"/>
  <c r="U36" i="73"/>
  <c r="Q38" i="73"/>
  <c r="R45" i="73"/>
  <c r="T46" i="73"/>
  <c r="P48" i="73"/>
  <c r="R49" i="73"/>
  <c r="T50" i="73"/>
  <c r="S45" i="73"/>
  <c r="U46" i="73"/>
  <c r="Q48" i="73"/>
  <c r="S49" i="73"/>
  <c r="U50" i="73"/>
  <c r="T45" i="73"/>
  <c r="P47" i="73"/>
  <c r="R48" i="73"/>
  <c r="T49" i="73"/>
  <c r="U45" i="73"/>
  <c r="Q47" i="73"/>
  <c r="S48" i="73"/>
  <c r="U49" i="73"/>
  <c r="P46" i="73"/>
  <c r="R47" i="73"/>
  <c r="T48" i="73"/>
  <c r="P50" i="73"/>
  <c r="Q46" i="73"/>
  <c r="S47" i="73"/>
  <c r="U48" i="73"/>
  <c r="Q50" i="73"/>
  <c r="P45" i="73"/>
  <c r="R46" i="73"/>
  <c r="T47" i="73"/>
  <c r="P49" i="73"/>
  <c r="Q45" i="73"/>
  <c r="S46" i="73"/>
  <c r="U47" i="73"/>
  <c r="Q49" i="73"/>
  <c r="S50" i="73"/>
  <c r="R50" i="73"/>
  <c r="N74" i="73"/>
  <c r="N73" i="73"/>
  <c r="N72" i="73"/>
  <c r="O71" i="73"/>
  <c r="N71" i="73"/>
  <c r="U57" i="73"/>
  <c r="Q59" i="73"/>
  <c r="S60" i="73"/>
  <c r="U61" i="73"/>
  <c r="P58" i="73"/>
  <c r="R59" i="73"/>
  <c r="T60" i="73"/>
  <c r="P62" i="73"/>
  <c r="Q58" i="73"/>
  <c r="S59" i="73"/>
  <c r="U60" i="73"/>
  <c r="Q62" i="73"/>
  <c r="P57" i="73"/>
  <c r="R58" i="73"/>
  <c r="T59" i="73"/>
  <c r="P61" i="73"/>
  <c r="R62" i="73"/>
  <c r="Q57" i="73"/>
  <c r="S58" i="73"/>
  <c r="U59" i="73"/>
  <c r="Q61" i="73"/>
  <c r="S62" i="73"/>
  <c r="R57" i="73"/>
  <c r="T58" i="73"/>
  <c r="P60" i="73"/>
  <c r="R61" i="73"/>
  <c r="T62" i="73"/>
  <c r="S57" i="73"/>
  <c r="U58" i="73"/>
  <c r="Q60" i="73"/>
  <c r="S61" i="73"/>
  <c r="U62" i="73"/>
  <c r="T57" i="73"/>
  <c r="P59" i="73"/>
  <c r="R60" i="73"/>
  <c r="T61" i="73"/>
  <c r="M71" i="73"/>
  <c r="D48" i="73"/>
  <c r="D49" i="73"/>
  <c r="D62" i="73"/>
  <c r="D57" i="73"/>
  <c r="D58" i="72"/>
  <c r="D47" i="72"/>
  <c r="D46" i="72"/>
  <c r="D56" i="72"/>
  <c r="D59" i="72"/>
  <c r="D44" i="72"/>
  <c r="J54" i="72"/>
  <c r="L55" i="72"/>
  <c r="N56" i="72"/>
  <c r="J58" i="72"/>
  <c r="L59" i="72"/>
  <c r="K54" i="72"/>
  <c r="M55" i="72"/>
  <c r="O56" i="72"/>
  <c r="K58" i="72"/>
  <c r="M59" i="72"/>
  <c r="L54" i="72"/>
  <c r="N55" i="72"/>
  <c r="J57" i="72"/>
  <c r="L58" i="72"/>
  <c r="N59" i="72"/>
  <c r="M54" i="72"/>
  <c r="O55" i="72"/>
  <c r="K57" i="72"/>
  <c r="M58" i="72"/>
  <c r="O59" i="72"/>
  <c r="N54" i="72"/>
  <c r="J56" i="72"/>
  <c r="L57" i="72"/>
  <c r="N58" i="72"/>
  <c r="O54" i="72"/>
  <c r="K56" i="72"/>
  <c r="M57" i="72"/>
  <c r="O58" i="72"/>
  <c r="J55" i="72"/>
  <c r="L56" i="72"/>
  <c r="N57" i="72"/>
  <c r="J59" i="72"/>
  <c r="K55" i="72"/>
  <c r="M56" i="72"/>
  <c r="O57" i="72"/>
  <c r="K59" i="72"/>
  <c r="S30" i="72"/>
  <c r="U31" i="72"/>
  <c r="Q33" i="72"/>
  <c r="S34" i="72"/>
  <c r="U35" i="72"/>
  <c r="T30" i="72"/>
  <c r="P32" i="72"/>
  <c r="R33" i="72"/>
  <c r="T34" i="72"/>
  <c r="U30" i="72"/>
  <c r="Q32" i="72"/>
  <c r="S33" i="72"/>
  <c r="U34" i="72"/>
  <c r="P31" i="72"/>
  <c r="R32" i="72"/>
  <c r="T33" i="72"/>
  <c r="P35" i="72"/>
  <c r="Q31" i="72"/>
  <c r="S32" i="72"/>
  <c r="U33" i="72"/>
  <c r="Q35" i="72"/>
  <c r="P30" i="72"/>
  <c r="R31" i="72"/>
  <c r="T32" i="72"/>
  <c r="P34" i="72"/>
  <c r="R35" i="72"/>
  <c r="Q30" i="72"/>
  <c r="S31" i="72"/>
  <c r="U32" i="72"/>
  <c r="Q34" i="72"/>
  <c r="S35" i="72"/>
  <c r="R30" i="72"/>
  <c r="T31" i="72"/>
  <c r="P33" i="72"/>
  <c r="R34" i="72"/>
  <c r="T35" i="72"/>
  <c r="N71" i="72"/>
  <c r="M71" i="72"/>
  <c r="N70" i="72"/>
  <c r="U42" i="72"/>
  <c r="Q44" i="72"/>
  <c r="S45" i="72"/>
  <c r="U46" i="72"/>
  <c r="P43" i="72"/>
  <c r="R44" i="72"/>
  <c r="T45" i="72"/>
  <c r="P47" i="72"/>
  <c r="Q43" i="72"/>
  <c r="S44" i="72"/>
  <c r="U45" i="72"/>
  <c r="Q47" i="72"/>
  <c r="P42" i="72"/>
  <c r="R43" i="72"/>
  <c r="T44" i="72"/>
  <c r="P46" i="72"/>
  <c r="R47" i="72"/>
  <c r="Q42" i="72"/>
  <c r="S43" i="72"/>
  <c r="U44" i="72"/>
  <c r="Q46" i="72"/>
  <c r="S47" i="72"/>
  <c r="R42" i="72"/>
  <c r="T43" i="72"/>
  <c r="P45" i="72"/>
  <c r="R46" i="72"/>
  <c r="T47" i="72"/>
  <c r="S42" i="72"/>
  <c r="U43" i="72"/>
  <c r="Q45" i="72"/>
  <c r="S46" i="72"/>
  <c r="U47" i="72"/>
  <c r="T42" i="72"/>
  <c r="P44" i="72"/>
  <c r="R45" i="72"/>
  <c r="T46" i="72"/>
  <c r="M70" i="72"/>
  <c r="N69" i="72"/>
  <c r="U54" i="72"/>
  <c r="Q56" i="72"/>
  <c r="S57" i="72"/>
  <c r="U58" i="72"/>
  <c r="P55" i="72"/>
  <c r="R56" i="72"/>
  <c r="T57" i="72"/>
  <c r="P59" i="72"/>
  <c r="Q55" i="72"/>
  <c r="S56" i="72"/>
  <c r="U57" i="72"/>
  <c r="Q59" i="72"/>
  <c r="P54" i="72"/>
  <c r="R55" i="72"/>
  <c r="T56" i="72"/>
  <c r="P58" i="72"/>
  <c r="R59" i="72"/>
  <c r="Q54" i="72"/>
  <c r="S55" i="72"/>
  <c r="U56" i="72"/>
  <c r="Q58" i="72"/>
  <c r="S59" i="72"/>
  <c r="R54" i="72"/>
  <c r="T55" i="72"/>
  <c r="P57" i="72"/>
  <c r="R58" i="72"/>
  <c r="T59" i="72"/>
  <c r="S54" i="72"/>
  <c r="U55" i="72"/>
  <c r="Q57" i="72"/>
  <c r="S58" i="72"/>
  <c r="U59" i="72"/>
  <c r="R57" i="72"/>
  <c r="T58" i="72"/>
  <c r="T54" i="72"/>
  <c r="P56" i="72"/>
  <c r="M69" i="72"/>
  <c r="D30" i="72"/>
  <c r="D31" i="72"/>
  <c r="D42" i="72"/>
  <c r="D33" i="72"/>
  <c r="D34" i="72"/>
  <c r="D54" i="72"/>
  <c r="D45" i="69"/>
  <c r="D48" i="69"/>
  <c r="D32" i="69"/>
  <c r="D33" i="69"/>
  <c r="D43" i="69"/>
  <c r="K56" i="69"/>
  <c r="M57" i="69"/>
  <c r="O58" i="69"/>
  <c r="K60" i="69"/>
  <c r="J55" i="69"/>
  <c r="L56" i="69"/>
  <c r="N57" i="69"/>
  <c r="J59" i="69"/>
  <c r="L60" i="69"/>
  <c r="K55" i="69"/>
  <c r="M56" i="69"/>
  <c r="O57" i="69"/>
  <c r="K59" i="69"/>
  <c r="M60" i="69"/>
  <c r="L55" i="69"/>
  <c r="N56" i="69"/>
  <c r="J58" i="69"/>
  <c r="L59" i="69"/>
  <c r="N60" i="69"/>
  <c r="M55" i="69"/>
  <c r="O56" i="69"/>
  <c r="K58" i="69"/>
  <c r="M59" i="69"/>
  <c r="O60" i="69"/>
  <c r="J57" i="69"/>
  <c r="J60" i="69"/>
  <c r="K57" i="69"/>
  <c r="L57" i="69"/>
  <c r="L58" i="69"/>
  <c r="M58" i="69"/>
  <c r="N55" i="69"/>
  <c r="N58" i="69"/>
  <c r="O55" i="69"/>
  <c r="J56" i="69"/>
  <c r="N59" i="69"/>
  <c r="O59" i="69"/>
  <c r="M72" i="69"/>
  <c r="S31" i="69"/>
  <c r="U32" i="69"/>
  <c r="Q34" i="69"/>
  <c r="S35" i="69"/>
  <c r="U36" i="69"/>
  <c r="T31" i="69"/>
  <c r="P33" i="69"/>
  <c r="R34" i="69"/>
  <c r="T35" i="69"/>
  <c r="S32" i="69"/>
  <c r="S34" i="69"/>
  <c r="Q36" i="69"/>
  <c r="U33" i="69"/>
  <c r="P31" i="69"/>
  <c r="T32" i="69"/>
  <c r="T34" i="69"/>
  <c r="R36" i="69"/>
  <c r="Q31" i="69"/>
  <c r="Q33" i="69"/>
  <c r="U34" i="69"/>
  <c r="S36" i="69"/>
  <c r="R31" i="69"/>
  <c r="R33" i="69"/>
  <c r="P35" i="69"/>
  <c r="T36" i="69"/>
  <c r="U31" i="69"/>
  <c r="S33" i="69"/>
  <c r="Q35" i="69"/>
  <c r="P32" i="69"/>
  <c r="T33" i="69"/>
  <c r="R35" i="69"/>
  <c r="Q32" i="69"/>
  <c r="U35" i="69"/>
  <c r="R32" i="69"/>
  <c r="P34" i="69"/>
  <c r="P36" i="69"/>
  <c r="N72" i="69"/>
  <c r="R43" i="69"/>
  <c r="T44" i="69"/>
  <c r="P46" i="69"/>
  <c r="R47" i="69"/>
  <c r="T48" i="69"/>
  <c r="S43" i="69"/>
  <c r="U44" i="69"/>
  <c r="Q46" i="69"/>
  <c r="S47" i="69"/>
  <c r="U48" i="69"/>
  <c r="T43" i="69"/>
  <c r="P45" i="69"/>
  <c r="R46" i="69"/>
  <c r="T47" i="69"/>
  <c r="U43" i="69"/>
  <c r="Q45" i="69"/>
  <c r="S46" i="69"/>
  <c r="U47" i="69"/>
  <c r="P44" i="69"/>
  <c r="R45" i="69"/>
  <c r="T46" i="69"/>
  <c r="P48" i="69"/>
  <c r="Q44" i="69"/>
  <c r="S45" i="69"/>
  <c r="U46" i="69"/>
  <c r="Q48" i="69"/>
  <c r="U45" i="69"/>
  <c r="P47" i="69"/>
  <c r="Q47" i="69"/>
  <c r="P43" i="69"/>
  <c r="R48" i="69"/>
  <c r="S44" i="69"/>
  <c r="Q43" i="69"/>
  <c r="S48" i="69"/>
  <c r="R44" i="69"/>
  <c r="T45" i="69"/>
  <c r="O70" i="69"/>
  <c r="O69" i="69"/>
  <c r="T55" i="69"/>
  <c r="P57" i="69"/>
  <c r="R58" i="69"/>
  <c r="T59" i="69"/>
  <c r="U55" i="69"/>
  <c r="Q57" i="69"/>
  <c r="S58" i="69"/>
  <c r="U59" i="69"/>
  <c r="P56" i="69"/>
  <c r="R57" i="69"/>
  <c r="T58" i="69"/>
  <c r="P60" i="69"/>
  <c r="Q56" i="69"/>
  <c r="S57" i="69"/>
  <c r="U58" i="69"/>
  <c r="Q60" i="69"/>
  <c r="P55" i="69"/>
  <c r="R56" i="69"/>
  <c r="T57" i="69"/>
  <c r="P59" i="69"/>
  <c r="R60" i="69"/>
  <c r="S55" i="69"/>
  <c r="R59" i="69"/>
  <c r="S56" i="69"/>
  <c r="S59" i="69"/>
  <c r="T56" i="69"/>
  <c r="S60" i="69"/>
  <c r="U56" i="69"/>
  <c r="T60" i="69"/>
  <c r="U57" i="69"/>
  <c r="U60" i="69"/>
  <c r="P58" i="69"/>
  <c r="R55" i="69"/>
  <c r="Q58" i="69"/>
  <c r="Q59" i="69"/>
  <c r="Q55" i="69"/>
  <c r="N69" i="69"/>
  <c r="M69" i="69"/>
  <c r="O72" i="69"/>
  <c r="D34" i="69"/>
  <c r="D35" i="69"/>
  <c r="D46" i="69"/>
  <c r="D57" i="69"/>
  <c r="D56" i="69"/>
  <c r="D60" i="69"/>
  <c r="D59" i="69"/>
  <c r="D58" i="69"/>
  <c r="D55" i="69"/>
  <c r="D30" i="65"/>
  <c r="D41" i="66"/>
  <c r="D28" i="66"/>
  <c r="D29" i="66"/>
  <c r="Q28" i="66"/>
  <c r="S29" i="66"/>
  <c r="U30" i="66"/>
  <c r="Q32" i="66"/>
  <c r="S33" i="66"/>
  <c r="R28" i="66"/>
  <c r="T29" i="66"/>
  <c r="P31" i="66"/>
  <c r="R32" i="66"/>
  <c r="T33" i="66"/>
  <c r="S28" i="66"/>
  <c r="U29" i="66"/>
  <c r="Q31" i="66"/>
  <c r="S32" i="66"/>
  <c r="U33" i="66"/>
  <c r="T28" i="66"/>
  <c r="P30" i="66"/>
  <c r="R31" i="66"/>
  <c r="T32" i="66"/>
  <c r="U28" i="66"/>
  <c r="Q30" i="66"/>
  <c r="S31" i="66"/>
  <c r="U32" i="66"/>
  <c r="P29" i="66"/>
  <c r="R30" i="66"/>
  <c r="T31" i="66"/>
  <c r="P33" i="66"/>
  <c r="Q29" i="66"/>
  <c r="S30" i="66"/>
  <c r="U31" i="66"/>
  <c r="Q33" i="66"/>
  <c r="P28" i="66"/>
  <c r="R29" i="66"/>
  <c r="T30" i="66"/>
  <c r="P32" i="66"/>
  <c r="R33" i="66"/>
  <c r="N48" i="66"/>
  <c r="M50" i="66"/>
  <c r="T37" i="66"/>
  <c r="P39" i="66"/>
  <c r="R40" i="66"/>
  <c r="T41" i="66"/>
  <c r="U37" i="66"/>
  <c r="Q39" i="66"/>
  <c r="S40" i="66"/>
  <c r="U41" i="66"/>
  <c r="P38" i="66"/>
  <c r="R39" i="66"/>
  <c r="T40" i="66"/>
  <c r="P42" i="66"/>
  <c r="S37" i="66"/>
  <c r="Q40" i="66"/>
  <c r="Q38" i="66"/>
  <c r="S39" i="66"/>
  <c r="U40" i="66"/>
  <c r="Q42" i="66"/>
  <c r="U38" i="66"/>
  <c r="U42" i="66"/>
  <c r="P37" i="66"/>
  <c r="R38" i="66"/>
  <c r="T39" i="66"/>
  <c r="P41" i="66"/>
  <c r="R42" i="66"/>
  <c r="Q37" i="66"/>
  <c r="S38" i="66"/>
  <c r="U39" i="66"/>
  <c r="Q41" i="66"/>
  <c r="S42" i="66"/>
  <c r="R37" i="66"/>
  <c r="T38" i="66"/>
  <c r="P40" i="66"/>
  <c r="R41" i="66"/>
  <c r="T42" i="66"/>
  <c r="S41" i="66"/>
  <c r="O50" i="66"/>
  <c r="N50" i="66"/>
  <c r="D39" i="66"/>
  <c r="D38" i="66"/>
  <c r="D37" i="66"/>
  <c r="D31" i="65"/>
  <c r="D31" i="66"/>
  <c r="D32" i="66"/>
  <c r="D43" i="65"/>
  <c r="D40" i="66"/>
  <c r="D32" i="65"/>
  <c r="D33" i="65"/>
  <c r="D38" i="65"/>
  <c r="M49" i="65"/>
  <c r="R29" i="65"/>
  <c r="T30" i="65"/>
  <c r="P32" i="65"/>
  <c r="R33" i="65"/>
  <c r="T34" i="65"/>
  <c r="T29" i="65"/>
  <c r="R32" i="65"/>
  <c r="S29" i="65"/>
  <c r="U30" i="65"/>
  <c r="Q32" i="65"/>
  <c r="S33" i="65"/>
  <c r="U34" i="65"/>
  <c r="T33" i="65"/>
  <c r="P31" i="65"/>
  <c r="Q30" i="65"/>
  <c r="S31" i="65"/>
  <c r="U32" i="65"/>
  <c r="Q34" i="65"/>
  <c r="Q31" i="65"/>
  <c r="U33" i="65"/>
  <c r="R31" i="65"/>
  <c r="P34" i="65"/>
  <c r="P29" i="65"/>
  <c r="T31" i="65"/>
  <c r="R34" i="65"/>
  <c r="Q29" i="65"/>
  <c r="U31" i="65"/>
  <c r="S34" i="65"/>
  <c r="U29" i="65"/>
  <c r="S32" i="65"/>
  <c r="P30" i="65"/>
  <c r="T32" i="65"/>
  <c r="R30" i="65"/>
  <c r="P33" i="65"/>
  <c r="S30" i="65"/>
  <c r="Q33" i="65"/>
  <c r="N49" i="65"/>
  <c r="S38" i="65"/>
  <c r="U39" i="65"/>
  <c r="Q41" i="65"/>
  <c r="S42" i="65"/>
  <c r="U43" i="65"/>
  <c r="T38" i="65"/>
  <c r="P40" i="65"/>
  <c r="R41" i="65"/>
  <c r="T42" i="65"/>
  <c r="U38" i="65"/>
  <c r="Q40" i="65"/>
  <c r="S41" i="65"/>
  <c r="U42" i="65"/>
  <c r="P39" i="65"/>
  <c r="R40" i="65"/>
  <c r="T41" i="65"/>
  <c r="P43" i="65"/>
  <c r="Q39" i="65"/>
  <c r="S40" i="65"/>
  <c r="U41" i="65"/>
  <c r="Q43" i="65"/>
  <c r="P38" i="65"/>
  <c r="R39" i="65"/>
  <c r="T40" i="65"/>
  <c r="P42" i="65"/>
  <c r="R43" i="65"/>
  <c r="R38" i="65"/>
  <c r="T39" i="65"/>
  <c r="P41" i="65"/>
  <c r="R42" i="65"/>
  <c r="T43" i="65"/>
  <c r="Q38" i="65"/>
  <c r="S39" i="65"/>
  <c r="U40" i="65"/>
  <c r="Q42" i="65"/>
  <c r="S43" i="65"/>
  <c r="N51" i="65"/>
  <c r="N50" i="65"/>
  <c r="O49" i="65"/>
  <c r="D39" i="65"/>
  <c r="D41" i="65"/>
  <c r="C51" i="77"/>
  <c r="C57" i="77"/>
  <c r="C52" i="77"/>
  <c r="C56" i="77"/>
  <c r="C50" i="77"/>
  <c r="C49" i="77"/>
  <c r="J24" i="65" a="1"/>
  <c r="J57" i="73" a="1"/>
  <c r="J23" i="65" a="1"/>
  <c r="J26" i="69" a="1"/>
  <c r="J30" i="70" a="1"/>
  <c r="J28" i="73" a="1"/>
  <c r="J25" i="72" a="1"/>
  <c r="J27" i="73" a="1"/>
  <c r="J25" i="70" a="1"/>
  <c r="J23" i="66" a="1"/>
  <c r="F55" i="69" a="1"/>
  <c r="J25" i="69" a="1"/>
  <c r="J94" i="68" a="1"/>
  <c r="J25" i="71" a="1"/>
  <c r="F57" i="73" a="1"/>
  <c r="J23" i="67" a="1"/>
  <c r="F54" i="72" a="1"/>
  <c r="J24" i="71" a="1"/>
  <c r="J26" i="73" a="1"/>
  <c r="C416" i="74"/>
  <c r="C418" i="74"/>
  <c r="C415" i="74"/>
  <c r="C417" i="74"/>
  <c r="J31" i="70" l="1"/>
  <c r="J35" i="70"/>
  <c r="N33" i="70"/>
  <c r="M33" i="70"/>
  <c r="N34" i="70"/>
  <c r="J34" i="70"/>
  <c r="L31" i="70"/>
  <c r="L30" i="70"/>
  <c r="K31" i="70"/>
  <c r="K34" i="70"/>
  <c r="O31" i="70"/>
  <c r="K33" i="70"/>
  <c r="M31" i="70"/>
  <c r="N35" i="70"/>
  <c r="O30" i="70"/>
  <c r="K32" i="70"/>
  <c r="J33" i="70"/>
  <c r="J32" i="70"/>
  <c r="O33" i="70"/>
  <c r="L35" i="70"/>
  <c r="O35" i="70"/>
  <c r="O32" i="70"/>
  <c r="L32" i="70"/>
  <c r="M35" i="70"/>
  <c r="K30" i="70"/>
  <c r="O34" i="70"/>
  <c r="L34" i="70"/>
  <c r="J30" i="70"/>
  <c r="N32" i="70"/>
  <c r="N31" i="70"/>
  <c r="M32" i="70"/>
  <c r="N30" i="70"/>
  <c r="M30" i="70"/>
  <c r="L33" i="70"/>
  <c r="M34" i="70"/>
  <c r="K35" i="70"/>
  <c r="G54" i="70" a="1"/>
  <c r="G42" i="70" a="1"/>
  <c r="G118" i="76" a="1"/>
  <c r="G120" i="76" s="1"/>
  <c r="G37" i="78" a="1"/>
  <c r="G38" i="78" s="1"/>
  <c r="G118" i="74" a="1"/>
  <c r="G123" i="74" s="1"/>
  <c r="G85" i="76" a="1"/>
  <c r="G64" i="68" a="1"/>
  <c r="G66" i="68" s="1"/>
  <c r="G79" i="68" a="1"/>
  <c r="G84" i="68" s="1"/>
  <c r="K98" i="68"/>
  <c r="L98" i="68"/>
  <c r="K97" i="68"/>
  <c r="L99" i="68"/>
  <c r="O99" i="68"/>
  <c r="M99" i="68"/>
  <c r="J95" i="68"/>
  <c r="J99" i="68"/>
  <c r="L94" i="68"/>
  <c r="O96" i="68"/>
  <c r="L95" i="68"/>
  <c r="J98" i="68"/>
  <c r="O94" i="68"/>
  <c r="N96" i="68"/>
  <c r="N95" i="68"/>
  <c r="J96" i="68"/>
  <c r="M95" i="68"/>
  <c r="N94" i="68"/>
  <c r="N98" i="68"/>
  <c r="O95" i="68"/>
  <c r="L96" i="68"/>
  <c r="K96" i="68"/>
  <c r="M98" i="68"/>
  <c r="L97" i="68"/>
  <c r="O97" i="68"/>
  <c r="M97" i="68"/>
  <c r="K95" i="68"/>
  <c r="K99" i="68"/>
  <c r="N99" i="68"/>
  <c r="M96" i="68"/>
  <c r="N97" i="68"/>
  <c r="K94" i="68"/>
  <c r="O98" i="68"/>
  <c r="J97" i="68"/>
  <c r="J94" i="68"/>
  <c r="M94" i="68"/>
  <c r="AC53" i="64"/>
  <c r="AC52" i="64"/>
  <c r="AH48" i="64"/>
  <c r="AI52" i="64"/>
  <c r="AJ56" i="64"/>
  <c r="AK55" i="64"/>
  <c r="AG55" i="64"/>
  <c r="AH54" i="64"/>
  <c r="AC56" i="64"/>
  <c r="AG54" i="64"/>
  <c r="AH55" i="64"/>
  <c r="AJ52" i="64"/>
  <c r="AK54" i="64"/>
  <c r="AI53" i="64"/>
  <c r="AJ53" i="64"/>
  <c r="AI56" i="64"/>
  <c r="AK48" i="64"/>
  <c r="AG48" i="64"/>
  <c r="AJ31" i="71"/>
  <c r="AH42" i="73"/>
  <c r="AC38" i="71"/>
  <c r="AG36" i="71"/>
  <c r="AG38" i="71"/>
  <c r="AJ36" i="71"/>
  <c r="AN39" i="73"/>
  <c r="AI31" i="71"/>
  <c r="AJ32" i="71"/>
  <c r="AI35" i="71"/>
  <c r="AI38" i="71"/>
  <c r="AJ51" i="73"/>
  <c r="AF36" i="71"/>
  <c r="AG37" i="71"/>
  <c r="AK32" i="71"/>
  <c r="AF38" i="71"/>
  <c r="AK37" i="71"/>
  <c r="AJ33" i="71"/>
  <c r="AI36" i="71"/>
  <c r="AE36" i="71"/>
  <c r="AE38" i="71"/>
  <c r="AI30" i="71"/>
  <c r="AE41" i="73"/>
  <c r="AK38" i="71"/>
  <c r="AK33" i="71"/>
  <c r="AK36" i="71"/>
  <c r="AC37" i="71"/>
  <c r="AK30" i="71"/>
  <c r="AF37" i="71"/>
  <c r="AK34" i="71"/>
  <c r="AJ37" i="71"/>
  <c r="AI37" i="71"/>
  <c r="AE35" i="73"/>
  <c r="AJ38" i="71"/>
  <c r="AI33" i="71"/>
  <c r="AH37" i="71"/>
  <c r="AI32" i="71"/>
  <c r="AD38" i="71"/>
  <c r="AJ34" i="71"/>
  <c r="AC36" i="71"/>
  <c r="AH38" i="71"/>
  <c r="AC44" i="73"/>
  <c r="AK44" i="73"/>
  <c r="AJ30" i="71"/>
  <c r="AK31" i="71"/>
  <c r="AI34" i="71"/>
  <c r="AH36" i="71"/>
  <c r="AK35" i="71"/>
  <c r="AD37" i="73"/>
  <c r="AD36" i="71"/>
  <c r="AD37" i="71"/>
  <c r="AE37" i="71"/>
  <c r="AJ35" i="71"/>
  <c r="K25" i="70"/>
  <c r="L25" i="70"/>
  <c r="J25" i="70"/>
  <c r="M25" i="70"/>
  <c r="O25" i="70"/>
  <c r="N25" i="70"/>
  <c r="K27" i="73"/>
  <c r="L27" i="73"/>
  <c r="O27" i="73"/>
  <c r="M27" i="73"/>
  <c r="N27" i="73"/>
  <c r="J27" i="73"/>
  <c r="J28" i="73"/>
  <c r="K28" i="73"/>
  <c r="L28" i="73"/>
  <c r="M28" i="73"/>
  <c r="O28" i="73"/>
  <c r="N28" i="73"/>
  <c r="J57" i="73"/>
  <c r="K61" i="73"/>
  <c r="O58" i="73"/>
  <c r="O57" i="73"/>
  <c r="K58" i="73"/>
  <c r="J62" i="73"/>
  <c r="L58" i="73"/>
  <c r="M62" i="73"/>
  <c r="K60" i="73"/>
  <c r="K59" i="73"/>
  <c r="M59" i="73"/>
  <c r="M58" i="73"/>
  <c r="N59" i="73"/>
  <c r="L57" i="73"/>
  <c r="M61" i="73"/>
  <c r="M60" i="73"/>
  <c r="O60" i="73"/>
  <c r="N60" i="73"/>
  <c r="O59" i="73"/>
  <c r="J61" i="73"/>
  <c r="N58" i="73"/>
  <c r="O62" i="73"/>
  <c r="O61" i="73"/>
  <c r="K62" i="73"/>
  <c r="L60" i="73"/>
  <c r="L62" i="73"/>
  <c r="J60" i="73"/>
  <c r="N57" i="73"/>
  <c r="J58" i="73"/>
  <c r="N61" i="73"/>
  <c r="K57" i="73"/>
  <c r="L61" i="73"/>
  <c r="J59" i="73"/>
  <c r="L59" i="73"/>
  <c r="N62" i="73"/>
  <c r="M57" i="73"/>
  <c r="J26" i="69"/>
  <c r="K26" i="69"/>
  <c r="L26" i="69"/>
  <c r="M26" i="69"/>
  <c r="N26" i="69"/>
  <c r="O26" i="69"/>
  <c r="O25" i="71"/>
  <c r="J25" i="71"/>
  <c r="K25" i="71"/>
  <c r="N25" i="71"/>
  <c r="L25" i="71"/>
  <c r="M25" i="71"/>
  <c r="O23" i="66"/>
  <c r="N23" i="66"/>
  <c r="M23" i="66"/>
  <c r="J23" i="66"/>
  <c r="L23" i="66"/>
  <c r="K23" i="66"/>
  <c r="N26" i="73"/>
  <c r="O26" i="73"/>
  <c r="M26" i="73"/>
  <c r="J26" i="73"/>
  <c r="K26" i="73"/>
  <c r="L26" i="73"/>
  <c r="L23" i="67"/>
  <c r="M23" i="67"/>
  <c r="K23" i="67"/>
  <c r="N23" i="67"/>
  <c r="O23" i="67"/>
  <c r="J23" i="67"/>
  <c r="L25" i="69"/>
  <c r="J25" i="69"/>
  <c r="M25" i="69"/>
  <c r="N25" i="69"/>
  <c r="K25" i="69"/>
  <c r="O25" i="69"/>
  <c r="L25" i="72"/>
  <c r="M25" i="72"/>
  <c r="N25" i="72"/>
  <c r="J25" i="72"/>
  <c r="K25" i="72"/>
  <c r="O25" i="72"/>
  <c r="J24" i="65"/>
  <c r="N24" i="65"/>
  <c r="K24" i="65"/>
  <c r="M24" i="65"/>
  <c r="O24" i="65"/>
  <c r="L24" i="65"/>
  <c r="K23" i="65"/>
  <c r="N23" i="65"/>
  <c r="M23" i="65"/>
  <c r="O23" i="65"/>
  <c r="L23" i="65"/>
  <c r="J23" i="65"/>
  <c r="AF41" i="73"/>
  <c r="AI36" i="73"/>
  <c r="AE43" i="73"/>
  <c r="AI55" i="73"/>
  <c r="AN41" i="73"/>
  <c r="AG35" i="73"/>
  <c r="AH33" i="73"/>
  <c r="AI37" i="73"/>
  <c r="AD43" i="73"/>
  <c r="AM41" i="73"/>
  <c r="AM34" i="73"/>
  <c r="AE37" i="73"/>
  <c r="AM43" i="73"/>
  <c r="AF35" i="73"/>
  <c r="AF43" i="73"/>
  <c r="AC36" i="73"/>
  <c r="AG45" i="73"/>
  <c r="AM40" i="73"/>
  <c r="AE50" i="73"/>
  <c r="AN46" i="73"/>
  <c r="AM52" i="73"/>
  <c r="AE33" i="73"/>
  <c r="AJ49" i="73"/>
  <c r="AM37" i="73"/>
  <c r="AI44" i="73"/>
  <c r="AN35" i="73"/>
  <c r="AG33" i="73"/>
  <c r="AG37" i="73"/>
  <c r="AE56" i="73"/>
  <c r="AE44" i="73"/>
  <c r="AM35" i="73"/>
  <c r="AJ55" i="73"/>
  <c r="AF52" i="73"/>
  <c r="AI38" i="73"/>
  <c r="AF33" i="73"/>
  <c r="AJ36" i="73"/>
  <c r="AG36" i="73"/>
  <c r="AC38" i="73"/>
  <c r="AH35" i="73"/>
  <c r="AG44" i="73"/>
  <c r="AN54" i="73"/>
  <c r="AE39" i="73"/>
  <c r="AN33" i="73"/>
  <c r="AJ38" i="73"/>
  <c r="AG38" i="73"/>
  <c r="AG41" i="73"/>
  <c r="AD38" i="73"/>
  <c r="AF36" i="73"/>
  <c r="AN56" i="73"/>
  <c r="AM39" i="73"/>
  <c r="AG42" i="73"/>
  <c r="AF39" i="73"/>
  <c r="AC43" i="73"/>
  <c r="AG43" i="73"/>
  <c r="AH43" i="73"/>
  <c r="AH41" i="71"/>
  <c r="AH39" i="71"/>
  <c r="AF41" i="71"/>
  <c r="AK43" i="71"/>
  <c r="AF47" i="71"/>
  <c r="AJ42" i="71"/>
  <c r="AG44" i="71"/>
  <c r="AD44" i="71"/>
  <c r="AH47" i="71"/>
  <c r="AG40" i="71"/>
  <c r="AC43" i="71"/>
  <c r="AG46" i="71"/>
  <c r="AF44" i="71"/>
  <c r="AE43" i="71"/>
  <c r="AD42" i="71"/>
  <c r="AH45" i="71"/>
  <c r="AG43" i="71"/>
  <c r="AF42" i="71"/>
  <c r="AG39" i="71"/>
  <c r="AI44" i="71"/>
  <c r="AN48" i="73"/>
  <c r="AK36" i="73"/>
  <c r="AK43" i="73"/>
  <c r="AN38" i="73"/>
  <c r="AI42" i="71"/>
  <c r="AH43" i="71"/>
  <c r="AF45" i="71"/>
  <c r="AG41" i="71"/>
  <c r="AK44" i="71"/>
  <c r="AG47" i="71"/>
  <c r="AF40" i="71"/>
  <c r="AJ43" i="71"/>
  <c r="AF46" i="71"/>
  <c r="AI53" i="73"/>
  <c r="AJ45" i="73"/>
  <c r="AN42" i="73"/>
  <c r="AE44" i="71"/>
  <c r="AH40" i="71"/>
  <c r="AC44" i="71"/>
  <c r="AH46" i="71"/>
  <c r="AK42" i="71"/>
  <c r="AG45" i="71"/>
  <c r="AH34" i="73"/>
  <c r="AF43" i="71"/>
  <c r="AD43" i="71"/>
  <c r="AC42" i="71"/>
  <c r="AH44" i="71"/>
  <c r="AG42" i="71"/>
  <c r="AH42" i="71"/>
  <c r="AE42" i="71"/>
  <c r="AJ44" i="71"/>
  <c r="AF39" i="71"/>
  <c r="AI43" i="71"/>
  <c r="AF37" i="73"/>
  <c r="AN43" i="73"/>
  <c r="AF50" i="73"/>
  <c r="AK38" i="73"/>
  <c r="AK35" i="73"/>
  <c r="AL36" i="73"/>
  <c r="AL44" i="73"/>
  <c r="AE36" i="73"/>
  <c r="AM42" i="73"/>
  <c r="AN34" i="73"/>
  <c r="AN40" i="73"/>
  <c r="AL35" i="73"/>
  <c r="AL43" i="73"/>
  <c r="AN37" i="73"/>
  <c r="AJ44" i="73"/>
  <c r="AN52" i="73"/>
  <c r="AG39" i="73"/>
  <c r="AM50" i="73"/>
  <c r="AH37" i="73"/>
  <c r="AG40" i="73"/>
  <c r="AM36" i="73"/>
  <c r="AI43" i="73"/>
  <c r="AJ35" i="73"/>
  <c r="AF42" i="73"/>
  <c r="AH36" i="73"/>
  <c r="AH44" i="73"/>
  <c r="AL38" i="73"/>
  <c r="AE38" i="73"/>
  <c r="AM44" i="73"/>
  <c r="AN36" i="73"/>
  <c r="AJ43" i="73"/>
  <c r="AL37" i="73"/>
  <c r="AM33" i="73"/>
  <c r="AH39" i="73"/>
  <c r="AM38" i="73"/>
  <c r="AC35" i="73"/>
  <c r="AJ37" i="73"/>
  <c r="AF44" i="73"/>
  <c r="AH38" i="73"/>
  <c r="AG34" i="73"/>
  <c r="AH41" i="73"/>
  <c r="AE34" i="73"/>
  <c r="AE40" i="73"/>
  <c r="AK37" i="73"/>
  <c r="AF38" i="73"/>
  <c r="AN44" i="73"/>
  <c r="AH40" i="73"/>
  <c r="AC37" i="73"/>
  <c r="AD36" i="73"/>
  <c r="AD44" i="73"/>
  <c r="AI35" i="73"/>
  <c r="AE42" i="73"/>
  <c r="AF34" i="73"/>
  <c r="AF40" i="73"/>
  <c r="AD35" i="73"/>
  <c r="L24" i="71"/>
  <c r="M24" i="71"/>
  <c r="N24" i="71"/>
  <c r="O24" i="71"/>
  <c r="J24" i="71"/>
  <c r="K24" i="71"/>
  <c r="F57" i="73"/>
  <c r="F58" i="73"/>
  <c r="F59" i="73"/>
  <c r="F60" i="73"/>
  <c r="F61" i="73"/>
  <c r="F62" i="73"/>
  <c r="AF58" i="73"/>
  <c r="AN58" i="73"/>
  <c r="AJ59" i="73"/>
  <c r="AJ61" i="73"/>
  <c r="AJ63" i="73"/>
  <c r="AF64" i="73"/>
  <c r="AN64" i="73"/>
  <c r="AJ65" i="73"/>
  <c r="AF66" i="73"/>
  <c r="AN66" i="73"/>
  <c r="AJ67" i="73"/>
  <c r="AK57" i="73"/>
  <c r="AG58" i="73"/>
  <c r="AC59" i="73"/>
  <c r="AK59" i="73"/>
  <c r="AC61" i="73"/>
  <c r="AK61" i="73"/>
  <c r="AC63" i="73"/>
  <c r="AK63" i="73"/>
  <c r="AG64" i="73"/>
  <c r="AC65" i="73"/>
  <c r="AK65" i="73"/>
  <c r="AG66" i="73"/>
  <c r="AC67" i="73"/>
  <c r="AK67" i="73"/>
  <c r="AD57" i="73"/>
  <c r="AL57" i="73"/>
  <c r="AH58" i="73"/>
  <c r="AD59" i="73"/>
  <c r="AL59" i="73"/>
  <c r="AD61" i="73"/>
  <c r="AL61" i="73"/>
  <c r="AD63" i="73"/>
  <c r="AL63" i="73"/>
  <c r="AH64" i="73"/>
  <c r="AD65" i="73"/>
  <c r="AL65" i="73"/>
  <c r="AH66" i="73"/>
  <c r="AD67" i="73"/>
  <c r="AL67" i="73"/>
  <c r="AE57" i="73"/>
  <c r="AM57" i="73"/>
  <c r="AI58" i="73"/>
  <c r="AI60" i="73"/>
  <c r="AI62" i="73"/>
  <c r="AE63" i="73"/>
  <c r="AM63" i="73"/>
  <c r="AI64" i="73"/>
  <c r="AE65" i="73"/>
  <c r="AM65" i="73"/>
  <c r="AI66" i="73"/>
  <c r="AI68" i="73"/>
  <c r="AF57" i="73"/>
  <c r="AN57" i="73"/>
  <c r="AJ58" i="73"/>
  <c r="AJ60" i="73"/>
  <c r="AJ62" i="73"/>
  <c r="AF63" i="73"/>
  <c r="AN63" i="73"/>
  <c r="AJ64" i="73"/>
  <c r="AF65" i="73"/>
  <c r="AN65" i="73"/>
  <c r="AJ66" i="73"/>
  <c r="AJ68" i="73"/>
  <c r="AG57" i="73"/>
  <c r="AC57" i="73"/>
  <c r="AC58" i="73"/>
  <c r="AK58" i="73"/>
  <c r="AC60" i="73"/>
  <c r="AK60" i="73"/>
  <c r="AC62" i="73"/>
  <c r="AK62" i="73"/>
  <c r="AG63" i="73"/>
  <c r="AC64" i="73"/>
  <c r="AK64" i="73"/>
  <c r="AG65" i="73"/>
  <c r="AC66" i="73"/>
  <c r="AK66" i="73"/>
  <c r="AC68" i="73"/>
  <c r="AK68" i="73"/>
  <c r="AH57" i="73"/>
  <c r="AD58" i="73"/>
  <c r="AL58" i="73"/>
  <c r="AD60" i="73"/>
  <c r="AL60" i="73"/>
  <c r="AD62" i="73"/>
  <c r="AL62" i="73"/>
  <c r="AH63" i="73"/>
  <c r="AD64" i="73"/>
  <c r="AL64" i="73"/>
  <c r="AH65" i="73"/>
  <c r="AD66" i="73"/>
  <c r="AL66" i="73"/>
  <c r="AD68" i="73"/>
  <c r="AL68" i="73"/>
  <c r="AI57" i="73"/>
  <c r="AE58" i="73"/>
  <c r="AM58" i="73"/>
  <c r="AI59" i="73"/>
  <c r="AI61" i="73"/>
  <c r="AI63" i="73"/>
  <c r="AE64" i="73"/>
  <c r="AM64" i="73"/>
  <c r="AI65" i="73"/>
  <c r="AE66" i="73"/>
  <c r="AM66" i="73"/>
  <c r="AI67" i="73"/>
  <c r="AJ57" i="73"/>
  <c r="AJ47" i="73"/>
  <c r="AJ56" i="73"/>
  <c r="AI51" i="73"/>
  <c r="AK48" i="73"/>
  <c r="AN53" i="73"/>
  <c r="AJ48" i="73"/>
  <c r="AE53" i="73"/>
  <c r="AD53" i="73"/>
  <c r="AG54" i="73"/>
  <c r="AC49" i="73"/>
  <c r="AH53" i="73"/>
  <c r="AM56" i="73"/>
  <c r="AG53" i="73"/>
  <c r="AF53" i="73"/>
  <c r="AN47" i="73"/>
  <c r="AI52" i="73"/>
  <c r="AH52" i="73"/>
  <c r="AK53" i="73"/>
  <c r="AG48" i="73"/>
  <c r="AL52" i="73"/>
  <c r="AH47" i="73"/>
  <c r="AI56" i="73"/>
  <c r="AN45" i="73"/>
  <c r="AK52" i="73"/>
  <c r="AG47" i="73"/>
  <c r="AJ52" i="73"/>
  <c r="AM51" i="73"/>
  <c r="AI46" i="73"/>
  <c r="AL51" i="73"/>
  <c r="AH46" i="73"/>
  <c r="AC53" i="73"/>
  <c r="AK47" i="73"/>
  <c r="AI45" i="73"/>
  <c r="AD52" i="73"/>
  <c r="AK45" i="73"/>
  <c r="AH45" i="73"/>
  <c r="AC52" i="73"/>
  <c r="AK46" i="73"/>
  <c r="AN51" i="73"/>
  <c r="AJ46" i="73"/>
  <c r="AE51" i="73"/>
  <c r="AH56" i="73"/>
  <c r="AD51" i="73"/>
  <c r="AG52" i="73"/>
  <c r="AL56" i="73"/>
  <c r="AH51" i="73"/>
  <c r="AN50" i="73"/>
  <c r="AK56" i="73"/>
  <c r="AG51" i="73"/>
  <c r="AF51" i="73"/>
  <c r="AI50" i="73"/>
  <c r="AH50" i="73"/>
  <c r="AK51" i="73"/>
  <c r="AG46" i="73"/>
  <c r="AD56" i="73"/>
  <c r="AL50" i="73"/>
  <c r="AJ53" i="73"/>
  <c r="AC56" i="73"/>
  <c r="AK50" i="73"/>
  <c r="AN55" i="73"/>
  <c r="AJ50" i="73"/>
  <c r="AM49" i="73"/>
  <c r="AL49" i="73"/>
  <c r="AG56" i="73"/>
  <c r="AC51" i="73"/>
  <c r="AH55" i="73"/>
  <c r="AD50" i="73"/>
  <c r="AF56" i="73"/>
  <c r="AI49" i="73"/>
  <c r="AG55" i="73"/>
  <c r="AC50" i="73"/>
  <c r="AN49" i="73"/>
  <c r="AI54" i="73"/>
  <c r="AE49" i="73"/>
  <c r="AH54" i="73"/>
  <c r="AD49" i="73"/>
  <c r="AK55" i="73"/>
  <c r="AG50" i="73"/>
  <c r="AH49" i="73"/>
  <c r="AE52" i="73"/>
  <c r="AK54" i="73"/>
  <c r="AG49" i="73"/>
  <c r="AJ54" i="73"/>
  <c r="AF49" i="73"/>
  <c r="AM53" i="73"/>
  <c r="AI48" i="73"/>
  <c r="AL53" i="73"/>
  <c r="AH48" i="73"/>
  <c r="AK49" i="73"/>
  <c r="AI47" i="73"/>
  <c r="F56" i="69"/>
  <c r="F55" i="69"/>
  <c r="F57" i="69"/>
  <c r="F58" i="69"/>
  <c r="F59" i="69"/>
  <c r="F60" i="69"/>
  <c r="F57" i="72"/>
  <c r="F58" i="72"/>
  <c r="F59" i="72"/>
  <c r="F56" i="72"/>
  <c r="F54" i="72"/>
  <c r="F55" i="72"/>
  <c r="AF55" i="72"/>
  <c r="AJ56" i="72"/>
  <c r="AF57" i="72"/>
  <c r="AN57" i="72"/>
  <c r="AJ58" i="72"/>
  <c r="AF59" i="72"/>
  <c r="AJ60" i="72"/>
  <c r="AF61" i="72"/>
  <c r="AN61" i="72"/>
  <c r="AJ62" i="72"/>
  <c r="AF63" i="72"/>
  <c r="AN63" i="72"/>
  <c r="AJ64" i="72"/>
  <c r="AF65" i="72"/>
  <c r="AK54" i="72"/>
  <c r="AG55" i="72"/>
  <c r="AK56" i="72"/>
  <c r="AG57" i="72"/>
  <c r="AC58" i="72"/>
  <c r="AK58" i="72"/>
  <c r="AG59" i="72"/>
  <c r="AC60" i="72"/>
  <c r="AK60" i="72"/>
  <c r="AG61" i="72"/>
  <c r="AC62" i="72"/>
  <c r="AK62" i="72"/>
  <c r="AG63" i="72"/>
  <c r="AK64" i="72"/>
  <c r="AG65" i="72"/>
  <c r="AL54" i="72"/>
  <c r="AL56" i="72"/>
  <c r="AH57" i="72"/>
  <c r="AD58" i="72"/>
  <c r="AL58" i="72"/>
  <c r="AD60" i="72"/>
  <c r="AL60" i="72"/>
  <c r="AH61" i="72"/>
  <c r="AD62" i="72"/>
  <c r="AL62" i="72"/>
  <c r="AH63" i="72"/>
  <c r="AL64" i="72"/>
  <c r="AI55" i="72"/>
  <c r="AI57" i="72"/>
  <c r="AE58" i="72"/>
  <c r="AM58" i="72"/>
  <c r="AI59" i="72"/>
  <c r="AE60" i="72"/>
  <c r="AM60" i="72"/>
  <c r="AI61" i="72"/>
  <c r="AE62" i="72"/>
  <c r="AM62" i="72"/>
  <c r="AI63" i="72"/>
  <c r="AI65" i="72"/>
  <c r="AF54" i="72"/>
  <c r="AJ55" i="72"/>
  <c r="AF56" i="72"/>
  <c r="AJ57" i="72"/>
  <c r="AF58" i="72"/>
  <c r="AN58" i="72"/>
  <c r="AJ59" i="72"/>
  <c r="AF60" i="72"/>
  <c r="AN60" i="72"/>
  <c r="AJ61" i="72"/>
  <c r="AF62" i="72"/>
  <c r="AN62" i="72"/>
  <c r="AJ63" i="72"/>
  <c r="AF64" i="72"/>
  <c r="AJ65" i="72"/>
  <c r="AG54" i="72"/>
  <c r="AK55" i="72"/>
  <c r="AG56" i="72"/>
  <c r="AC57" i="72"/>
  <c r="AK57" i="72"/>
  <c r="AG58" i="72"/>
  <c r="AK59" i="72"/>
  <c r="AG60" i="72"/>
  <c r="AC61" i="72"/>
  <c r="AK61" i="72"/>
  <c r="AG62" i="72"/>
  <c r="AC63" i="72"/>
  <c r="AK63" i="72"/>
  <c r="AG64" i="72"/>
  <c r="AK65" i="72"/>
  <c r="AL55" i="72"/>
  <c r="AD57" i="72"/>
  <c r="AL57" i="72"/>
  <c r="AH58" i="72"/>
  <c r="AL59" i="72"/>
  <c r="AH60" i="72"/>
  <c r="AD61" i="72"/>
  <c r="AL61" i="72"/>
  <c r="AH62" i="72"/>
  <c r="AD63" i="72"/>
  <c r="AL63" i="72"/>
  <c r="AL65" i="72"/>
  <c r="AI54" i="72"/>
  <c r="AE61" i="72"/>
  <c r="AJ54" i="72"/>
  <c r="AI56" i="72"/>
  <c r="AM61" i="72"/>
  <c r="AE57" i="72"/>
  <c r="AI62" i="72"/>
  <c r="AM57" i="72"/>
  <c r="AE63" i="72"/>
  <c r="AI58" i="72"/>
  <c r="AM63" i="72"/>
  <c r="AI64" i="72"/>
  <c r="AI60" i="72"/>
  <c r="AM43" i="72"/>
  <c r="AI44" i="72"/>
  <c r="AE45" i="72"/>
  <c r="AM45" i="72"/>
  <c r="AI46" i="72"/>
  <c r="AE47" i="72"/>
  <c r="AM47" i="72"/>
  <c r="AI48" i="72"/>
  <c r="AE49" i="72"/>
  <c r="AM49" i="72"/>
  <c r="AI50" i="72"/>
  <c r="AM51" i="72"/>
  <c r="AI52" i="72"/>
  <c r="AE53" i="72"/>
  <c r="AM53" i="72"/>
  <c r="AJ42" i="72"/>
  <c r="AG45" i="72"/>
  <c r="AG47" i="72"/>
  <c r="AC48" i="72"/>
  <c r="AK48" i="72"/>
  <c r="AG49" i="72"/>
  <c r="AC52" i="72"/>
  <c r="AK52" i="72"/>
  <c r="AG53" i="72"/>
  <c r="AH43" i="72"/>
  <c r="AH45" i="72"/>
  <c r="AH47" i="72"/>
  <c r="AD48" i="72"/>
  <c r="AL48" i="72"/>
  <c r="AH49" i="72"/>
  <c r="AH51" i="72"/>
  <c r="AD52" i="72"/>
  <c r="AL52" i="72"/>
  <c r="AH53" i="72"/>
  <c r="AM42" i="72"/>
  <c r="AI43" i="72"/>
  <c r="AM44" i="72"/>
  <c r="AI45" i="72"/>
  <c r="AM46" i="72"/>
  <c r="AI47" i="72"/>
  <c r="AE48" i="72"/>
  <c r="AM48" i="72"/>
  <c r="AI49" i="72"/>
  <c r="AM50" i="72"/>
  <c r="AI51" i="72"/>
  <c r="AE52" i="72"/>
  <c r="AM52" i="72"/>
  <c r="AI53" i="72"/>
  <c r="AJ43" i="72"/>
  <c r="AF44" i="72"/>
  <c r="AN44" i="72"/>
  <c r="AJ45" i="72"/>
  <c r="AF46" i="72"/>
  <c r="AN46" i="72"/>
  <c r="AJ47" i="72"/>
  <c r="AF48" i="72"/>
  <c r="AN48" i="72"/>
  <c r="AJ49" i="72"/>
  <c r="AF50" i="72"/>
  <c r="AN50" i="72"/>
  <c r="AJ51" i="72"/>
  <c r="AF52" i="72"/>
  <c r="AN52" i="72"/>
  <c r="AJ53" i="72"/>
  <c r="AD45" i="72"/>
  <c r="AC47" i="72"/>
  <c r="AJ48" i="72"/>
  <c r="AH50" i="72"/>
  <c r="AG52" i="72"/>
  <c r="AN53" i="72"/>
  <c r="AN42" i="72"/>
  <c r="AF43" i="72"/>
  <c r="AF45" i="72"/>
  <c r="AD47" i="72"/>
  <c r="AC49" i="72"/>
  <c r="AJ50" i="72"/>
  <c r="AH52" i="72"/>
  <c r="AK45" i="72"/>
  <c r="AF47" i="72"/>
  <c r="AD49" i="72"/>
  <c r="AJ52" i="72"/>
  <c r="AF42" i="72"/>
  <c r="AN43" i="72"/>
  <c r="AL45" i="72"/>
  <c r="AK47" i="72"/>
  <c r="AF49" i="72"/>
  <c r="AC53" i="72"/>
  <c r="AN45" i="72"/>
  <c r="AL47" i="72"/>
  <c r="AK49" i="72"/>
  <c r="AF51" i="72"/>
  <c r="AD53" i="72"/>
  <c r="AH42" i="72"/>
  <c r="AH44" i="72"/>
  <c r="AN47" i="72"/>
  <c r="AL49" i="72"/>
  <c r="AF53" i="72"/>
  <c r="AI42" i="72"/>
  <c r="AJ44" i="72"/>
  <c r="AH46" i="72"/>
  <c r="AG48" i="72"/>
  <c r="AN49" i="72"/>
  <c r="AK53" i="72"/>
  <c r="AC45" i="72"/>
  <c r="AJ46" i="72"/>
  <c r="AH48" i="72"/>
  <c r="AN51" i="72"/>
  <c r="AL53" i="72"/>
  <c r="AL31" i="72"/>
  <c r="AH32" i="72"/>
  <c r="AL33" i="72"/>
  <c r="AH34" i="72"/>
  <c r="AD35" i="72"/>
  <c r="AL35" i="72"/>
  <c r="AH36" i="72"/>
  <c r="AL37" i="72"/>
  <c r="AH38" i="72"/>
  <c r="AD39" i="72"/>
  <c r="AL39" i="72"/>
  <c r="AH40" i="72"/>
  <c r="AD41" i="72"/>
  <c r="AL41" i="72"/>
  <c r="AM31" i="72"/>
  <c r="AM33" i="72"/>
  <c r="AI34" i="72"/>
  <c r="AE35" i="72"/>
  <c r="AM35" i="72"/>
  <c r="AM37" i="72"/>
  <c r="AI38" i="72"/>
  <c r="AE39" i="72"/>
  <c r="AM39" i="72"/>
  <c r="AI40" i="72"/>
  <c r="AE41" i="72"/>
  <c r="AM41" i="72"/>
  <c r="AN31" i="72"/>
  <c r="AN33" i="72"/>
  <c r="AJ34" i="72"/>
  <c r="AF35" i="72"/>
  <c r="AN35" i="72"/>
  <c r="AN37" i="72"/>
  <c r="AJ38" i="72"/>
  <c r="AF39" i="72"/>
  <c r="AN39" i="72"/>
  <c r="AJ40" i="72"/>
  <c r="AF41" i="72"/>
  <c r="AN41" i="72"/>
  <c r="AK30" i="72"/>
  <c r="AG31" i="72"/>
  <c r="AK32" i="72"/>
  <c r="AG33" i="72"/>
  <c r="AC34" i="72"/>
  <c r="AK34" i="72"/>
  <c r="AG35" i="72"/>
  <c r="AK36" i="72"/>
  <c r="AG37" i="72"/>
  <c r="AC38" i="72"/>
  <c r="AK38" i="72"/>
  <c r="AG39" i="72"/>
  <c r="AC40" i="72"/>
  <c r="AK40" i="72"/>
  <c r="AG41" i="72"/>
  <c r="AL30" i="72"/>
  <c r="AH31" i="72"/>
  <c r="AL32" i="72"/>
  <c r="AH33" i="72"/>
  <c r="AD34" i="72"/>
  <c r="AL34" i="72"/>
  <c r="AH35" i="72"/>
  <c r="AL36" i="72"/>
  <c r="AH37" i="72"/>
  <c r="AD38" i="72"/>
  <c r="AL38" i="72"/>
  <c r="AH39" i="72"/>
  <c r="AD40" i="72"/>
  <c r="AL40" i="72"/>
  <c r="AH41" i="72"/>
  <c r="AM30" i="72"/>
  <c r="AM32" i="72"/>
  <c r="AE34" i="72"/>
  <c r="AM34" i="72"/>
  <c r="AI35" i="72"/>
  <c r="AM36" i="72"/>
  <c r="AE38" i="72"/>
  <c r="AM38" i="72"/>
  <c r="AI39" i="72"/>
  <c r="AE40" i="72"/>
  <c r="AM40" i="72"/>
  <c r="AI41" i="72"/>
  <c r="AN30" i="72"/>
  <c r="AN32" i="72"/>
  <c r="AF34" i="72"/>
  <c r="AN34" i="72"/>
  <c r="AJ35" i="72"/>
  <c r="AN36" i="72"/>
  <c r="AF38" i="72"/>
  <c r="AN38" i="72"/>
  <c r="AJ39" i="72"/>
  <c r="AF40" i="72"/>
  <c r="AN40" i="72"/>
  <c r="AJ41" i="72"/>
  <c r="AG30" i="72"/>
  <c r="AK31" i="72"/>
  <c r="AG32" i="72"/>
  <c r="AK33" i="72"/>
  <c r="AG34" i="72"/>
  <c r="AC35" i="72"/>
  <c r="AK35" i="72"/>
  <c r="AG36" i="72"/>
  <c r="AK37" i="72"/>
  <c r="AG38" i="72"/>
  <c r="AC39" i="72"/>
  <c r="AK39" i="72"/>
  <c r="AG40" i="72"/>
  <c r="AC41" i="72"/>
  <c r="AK41" i="72"/>
  <c r="AH30" i="72"/>
  <c r="AN49" i="69"/>
  <c r="AN52" i="69"/>
  <c r="AH50" i="69"/>
  <c r="AH44" i="69"/>
  <c r="AE33" i="69"/>
  <c r="AN53" i="69"/>
  <c r="AI52" i="69"/>
  <c r="AJ44" i="69"/>
  <c r="AI53" i="69"/>
  <c r="AL51" i="69"/>
  <c r="AL54" i="69"/>
  <c r="AI44" i="69"/>
  <c r="AH43" i="69"/>
  <c r="AL43" i="69"/>
  <c r="AI54" i="69"/>
  <c r="AN43" i="69"/>
  <c r="AF49" i="69"/>
  <c r="AF52" i="69"/>
  <c r="AD54" i="69"/>
  <c r="AI42" i="69"/>
  <c r="AK41" i="69"/>
  <c r="AD35" i="69"/>
  <c r="AJ47" i="69"/>
  <c r="AH49" i="69"/>
  <c r="AN32" i="69"/>
  <c r="AM49" i="69"/>
  <c r="AH54" i="69"/>
  <c r="AN46" i="69"/>
  <c r="AL48" i="69"/>
  <c r="AG40" i="69"/>
  <c r="AL35" i="69"/>
  <c r="AI48" i="69"/>
  <c r="AM43" i="69"/>
  <c r="AC53" i="69"/>
  <c r="AM52" i="69"/>
  <c r="AK50" i="69"/>
  <c r="AD41" i="69"/>
  <c r="AM51" i="69"/>
  <c r="AL49" i="69"/>
  <c r="AG52" i="69"/>
  <c r="AE48" i="69"/>
  <c r="AC50" i="69"/>
  <c r="AC42" i="69"/>
  <c r="AK49" i="69"/>
  <c r="AI47" i="69"/>
  <c r="AD33" i="69"/>
  <c r="AL37" i="69"/>
  <c r="AH48" i="69"/>
  <c r="AN47" i="69"/>
  <c r="AM47" i="69"/>
  <c r="AL47" i="69"/>
  <c r="AL45" i="69"/>
  <c r="AG54" i="69"/>
  <c r="AC49" i="69"/>
  <c r="AF54" i="69"/>
  <c r="AN48" i="69"/>
  <c r="AM54" i="69"/>
  <c r="AI49" i="69"/>
  <c r="AL50" i="69"/>
  <c r="AH45" i="69"/>
  <c r="AC52" i="69"/>
  <c r="AN51" i="69"/>
  <c r="AG36" i="69"/>
  <c r="AF40" i="69"/>
  <c r="AL33" i="69"/>
  <c r="AJ35" i="69"/>
  <c r="AL39" i="69"/>
  <c r="AK42" i="69"/>
  <c r="AN34" i="69"/>
  <c r="AE40" i="69"/>
  <c r="AM34" i="69"/>
  <c r="AH41" i="69"/>
  <c r="AF39" i="69"/>
  <c r="AN33" i="69"/>
  <c r="AJ48" i="69"/>
  <c r="AI46" i="69"/>
  <c r="AH46" i="69"/>
  <c r="AN45" i="69"/>
  <c r="AM45" i="69"/>
  <c r="AJ43" i="69"/>
  <c r="AK53" i="69"/>
  <c r="AG48" i="69"/>
  <c r="AJ53" i="69"/>
  <c r="AF48" i="69"/>
  <c r="AE54" i="69"/>
  <c r="AM48" i="69"/>
  <c r="AI43" i="69"/>
  <c r="AD50" i="69"/>
  <c r="AL44" i="69"/>
  <c r="AH34" i="69"/>
  <c r="AE31" i="69"/>
  <c r="AN31" i="69"/>
  <c r="AK33" i="69"/>
  <c r="AL41" i="69"/>
  <c r="AC33" i="69"/>
  <c r="AE34" i="69"/>
  <c r="AL40" i="69"/>
  <c r="AH35" i="69"/>
  <c r="AF33" i="69"/>
  <c r="AM37" i="69"/>
  <c r="AF42" i="69"/>
  <c r="AG31" i="69"/>
  <c r="AK40" i="69"/>
  <c r="AJ42" i="69"/>
  <c r="AF32" i="69"/>
  <c r="AM38" i="69"/>
  <c r="AI33" i="69"/>
  <c r="AD40" i="69"/>
  <c r="AL34" i="69"/>
  <c r="AG35" i="69"/>
  <c r="AN37" i="69"/>
  <c r="AE37" i="69"/>
  <c r="AE38" i="69"/>
  <c r="AM32" i="69"/>
  <c r="AD34" i="69"/>
  <c r="AK34" i="69"/>
  <c r="AF37" i="69"/>
  <c r="AM41" i="69"/>
  <c r="AH52" i="69"/>
  <c r="AJ46" i="69"/>
  <c r="AM53" i="69"/>
  <c r="AN54" i="69"/>
  <c r="AJ54" i="69"/>
  <c r="AJ52" i="69"/>
  <c r="AJ50" i="69"/>
  <c r="AJ51" i="69"/>
  <c r="AE52" i="69"/>
  <c r="AM46" i="69"/>
  <c r="AH53" i="69"/>
  <c r="AD48" i="69"/>
  <c r="AK54" i="69"/>
  <c r="AG49" i="69"/>
  <c r="AJ41" i="69"/>
  <c r="AF34" i="69"/>
  <c r="AC40" i="69"/>
  <c r="AC41" i="69"/>
  <c r="AM31" i="69"/>
  <c r="AJ33" i="69"/>
  <c r="AG38" i="69"/>
  <c r="AJ40" i="69"/>
  <c r="AM42" i="69"/>
  <c r="AE32" i="69"/>
  <c r="AL38" i="69"/>
  <c r="AH33" i="69"/>
  <c r="AC34" i="69"/>
  <c r="AE41" i="69"/>
  <c r="AM35" i="69"/>
  <c r="AL53" i="69"/>
  <c r="AF53" i="69"/>
  <c r="AE53" i="69"/>
  <c r="AD53" i="69"/>
  <c r="AD49" i="69"/>
  <c r="AN50" i="69"/>
  <c r="AJ45" i="69"/>
  <c r="AI51" i="69"/>
  <c r="AL52" i="69"/>
  <c r="AH47" i="69"/>
  <c r="AC54" i="69"/>
  <c r="AK48" i="69"/>
  <c r="AI50" i="69"/>
  <c r="AH40" i="69"/>
  <c r="AF31" i="69"/>
  <c r="AG32" i="69"/>
  <c r="AN38" i="69"/>
  <c r="AN39" i="69"/>
  <c r="AN42" i="69"/>
  <c r="AH42" i="69"/>
  <c r="AN36" i="69"/>
  <c r="AE42" i="69"/>
  <c r="AM36" i="69"/>
  <c r="AL32" i="69"/>
  <c r="AG33" i="69"/>
  <c r="AN35" i="69"/>
  <c r="AI40" i="69"/>
  <c r="AE35" i="69"/>
  <c r="AE56" i="69"/>
  <c r="AM56" i="69"/>
  <c r="AI57" i="69"/>
  <c r="AI59" i="69"/>
  <c r="AE60" i="69"/>
  <c r="AM60" i="69"/>
  <c r="AI61" i="69"/>
  <c r="AE62" i="69"/>
  <c r="AM62" i="69"/>
  <c r="AI63" i="69"/>
  <c r="AI65" i="69"/>
  <c r="AJ55" i="69"/>
  <c r="AF56" i="69"/>
  <c r="AN56" i="69"/>
  <c r="AJ57" i="69"/>
  <c r="AJ59" i="69"/>
  <c r="AF60" i="69"/>
  <c r="AN60" i="69"/>
  <c r="AJ61" i="69"/>
  <c r="AF62" i="69"/>
  <c r="AN62" i="69"/>
  <c r="AJ63" i="69"/>
  <c r="AJ65" i="69"/>
  <c r="AK55" i="69"/>
  <c r="AG56" i="69"/>
  <c r="AC57" i="69"/>
  <c r="AK57" i="69"/>
  <c r="AC59" i="69"/>
  <c r="AK59" i="69"/>
  <c r="AG60" i="69"/>
  <c r="AC61" i="69"/>
  <c r="AK61" i="69"/>
  <c r="AG62" i="69"/>
  <c r="AC63" i="69"/>
  <c r="AK63" i="69"/>
  <c r="AC65" i="69"/>
  <c r="AK65" i="69"/>
  <c r="AD55" i="69"/>
  <c r="AL55" i="69"/>
  <c r="AH56" i="69"/>
  <c r="AD57" i="69"/>
  <c r="AH58" i="69"/>
  <c r="AD59" i="69"/>
  <c r="AH60" i="69"/>
  <c r="AD61" i="69"/>
  <c r="AL61" i="69"/>
  <c r="AH62" i="69"/>
  <c r="AD63" i="69"/>
  <c r="AL63" i="69"/>
  <c r="AH64" i="69"/>
  <c r="AD65" i="69"/>
  <c r="AH66" i="69"/>
  <c r="AE55" i="69"/>
  <c r="AM55" i="69"/>
  <c r="AI56" i="69"/>
  <c r="AI58" i="69"/>
  <c r="AI60" i="69"/>
  <c r="AE61" i="69"/>
  <c r="AM61" i="69"/>
  <c r="AI62" i="69"/>
  <c r="AE63" i="69"/>
  <c r="AM63" i="69"/>
  <c r="AI64" i="69"/>
  <c r="AI66" i="69"/>
  <c r="AF55" i="69"/>
  <c r="AN55" i="69"/>
  <c r="AL60" i="69"/>
  <c r="AK62" i="69"/>
  <c r="AJ64" i="69"/>
  <c r="AD66" i="69"/>
  <c r="AH57" i="69"/>
  <c r="AF61" i="69"/>
  <c r="AL62" i="69"/>
  <c r="AK64" i="69"/>
  <c r="AJ66" i="69"/>
  <c r="AC56" i="69"/>
  <c r="AH59" i="69"/>
  <c r="AG61" i="69"/>
  <c r="AF63" i="69"/>
  <c r="AK66" i="69"/>
  <c r="AD56" i="69"/>
  <c r="AC58" i="69"/>
  <c r="AH61" i="69"/>
  <c r="AG63" i="69"/>
  <c r="AJ56" i="69"/>
  <c r="AD58" i="69"/>
  <c r="AC60" i="69"/>
  <c r="AN61" i="69"/>
  <c r="AH63" i="69"/>
  <c r="AG55" i="69"/>
  <c r="AK56" i="69"/>
  <c r="AJ58" i="69"/>
  <c r="AD60" i="69"/>
  <c r="AC62" i="69"/>
  <c r="AN63" i="69"/>
  <c r="AH65" i="69"/>
  <c r="AH55" i="69"/>
  <c r="AD64" i="69"/>
  <c r="AK58" i="69"/>
  <c r="AC66" i="69"/>
  <c r="AJ60" i="69"/>
  <c r="AI55" i="69"/>
  <c r="AJ62" i="69"/>
  <c r="AK60" i="69"/>
  <c r="AC55" i="69"/>
  <c r="AD62" i="69"/>
  <c r="AL56" i="69"/>
  <c r="AC64" i="69"/>
  <c r="AE49" i="69"/>
  <c r="AG50" i="69"/>
  <c r="AF50" i="69"/>
  <c r="AN44" i="69"/>
  <c r="AM50" i="69"/>
  <c r="AI45" i="69"/>
  <c r="AD52" i="69"/>
  <c r="AL46" i="69"/>
  <c r="AG53" i="69"/>
  <c r="AC48" i="69"/>
  <c r="AG39" i="69"/>
  <c r="AG42" i="69"/>
  <c r="AG41" i="69"/>
  <c r="AN41" i="69"/>
  <c r="AG34" i="69"/>
  <c r="AC35" i="69"/>
  <c r="AF38" i="69"/>
  <c r="AI41" i="69"/>
  <c r="AE36" i="69"/>
  <c r="AL42" i="69"/>
  <c r="AF35" i="69"/>
  <c r="AM39" i="69"/>
  <c r="AI34" i="69"/>
  <c r="AJ49" i="69"/>
  <c r="AE50" i="69"/>
  <c r="AM44" i="69"/>
  <c r="AH51" i="69"/>
  <c r="AK52" i="69"/>
  <c r="AF41" i="69"/>
  <c r="AF36" i="69"/>
  <c r="AK35" i="69"/>
  <c r="AN40" i="69"/>
  <c r="AL31" i="69"/>
  <c r="AM40" i="69"/>
  <c r="AI35" i="69"/>
  <c r="AD42" i="69"/>
  <c r="AL36" i="69"/>
  <c r="AG37" i="69"/>
  <c r="AJ34" i="69"/>
  <c r="AE39" i="69"/>
  <c r="AM33" i="69"/>
  <c r="AF35" i="65"/>
  <c r="AG37" i="65"/>
  <c r="AG32" i="65"/>
  <c r="AK37" i="65"/>
  <c r="AH35" i="66"/>
  <c r="AF29" i="65"/>
  <c r="AK30" i="65"/>
  <c r="AC32" i="65"/>
  <c r="AH37" i="65"/>
  <c r="AH32" i="65"/>
  <c r="AG31" i="65"/>
  <c r="AF33" i="65"/>
  <c r="AC31" i="65"/>
  <c r="AI37" i="65"/>
  <c r="AE32" i="65"/>
  <c r="AE29" i="65"/>
  <c r="AC37" i="65"/>
  <c r="AD31" i="65"/>
  <c r="AE35" i="65"/>
  <c r="AF34" i="65"/>
  <c r="AF31" i="65"/>
  <c r="AE37" i="65"/>
  <c r="AK29" i="65"/>
  <c r="AJ32" i="65"/>
  <c r="AD37" i="65"/>
  <c r="AK34" i="65"/>
  <c r="AD32" i="65"/>
  <c r="AK31" i="65"/>
  <c r="AG42" i="65"/>
  <c r="AJ37" i="65"/>
  <c r="AK32" i="65"/>
  <c r="AE34" i="66"/>
  <c r="AG35" i="66"/>
  <c r="AH45" i="65"/>
  <c r="AE36" i="65"/>
  <c r="AH31" i="65"/>
  <c r="AF37" i="65"/>
  <c r="AF36" i="65"/>
  <c r="AI31" i="65"/>
  <c r="AF36" i="66"/>
  <c r="AI34" i="66"/>
  <c r="AC35" i="66"/>
  <c r="AF38" i="66"/>
  <c r="AD40" i="66"/>
  <c r="AC41" i="66"/>
  <c r="AJ42" i="66"/>
  <c r="AH44" i="66"/>
  <c r="AG37" i="66"/>
  <c r="AG38" i="66"/>
  <c r="AD41" i="66"/>
  <c r="AC42" i="66"/>
  <c r="AK42" i="66"/>
  <c r="AH45" i="66"/>
  <c r="AH37" i="66"/>
  <c r="AH38" i="66"/>
  <c r="AD42" i="66"/>
  <c r="AC43" i="66"/>
  <c r="AI37" i="66"/>
  <c r="AI42" i="66"/>
  <c r="AI38" i="66"/>
  <c r="AH39" i="66"/>
  <c r="AE42" i="66"/>
  <c r="AD43" i="66"/>
  <c r="AC44" i="66"/>
  <c r="AJ37" i="66"/>
  <c r="AE38" i="66"/>
  <c r="AH43" i="66"/>
  <c r="AJ38" i="66"/>
  <c r="AH40" i="66"/>
  <c r="AF42" i="66"/>
  <c r="AD44" i="66"/>
  <c r="AC45" i="66"/>
  <c r="AK37" i="66"/>
  <c r="AC40" i="66"/>
  <c r="AF37" i="66"/>
  <c r="AC38" i="66"/>
  <c r="AK38" i="66"/>
  <c r="AH41" i="66"/>
  <c r="AG42" i="66"/>
  <c r="AD45" i="66"/>
  <c r="AD37" i="66"/>
  <c r="AC37" i="66"/>
  <c r="AD38" i="66"/>
  <c r="AC39" i="66"/>
  <c r="AH42" i="66"/>
  <c r="AE37" i="66"/>
  <c r="AD39" i="66"/>
  <c r="AI28" i="66"/>
  <c r="AK30" i="66"/>
  <c r="AF34" i="66"/>
  <c r="AG36" i="66"/>
  <c r="AK33" i="66"/>
  <c r="AI29" i="66"/>
  <c r="AJ36" i="66"/>
  <c r="AJ35" i="66"/>
  <c r="AE36" i="66"/>
  <c r="AK31" i="66"/>
  <c r="AJ34" i="66"/>
  <c r="AJ28" i="66"/>
  <c r="AC36" i="66"/>
  <c r="AK34" i="66"/>
  <c r="AF35" i="66"/>
  <c r="AK35" i="66"/>
  <c r="AI36" i="66"/>
  <c r="AE42" i="65"/>
  <c r="AE35" i="66"/>
  <c r="AK35" i="65"/>
  <c r="AK36" i="65"/>
  <c r="AE31" i="65"/>
  <c r="AE30" i="65"/>
  <c r="AI32" i="65"/>
  <c r="AE33" i="65"/>
  <c r="AF32" i="65"/>
  <c r="AD36" i="66"/>
  <c r="AJ32" i="66"/>
  <c r="AI35" i="66"/>
  <c r="AJ29" i="66"/>
  <c r="AC34" i="66"/>
  <c r="AG34" i="66"/>
  <c r="AE34" i="65"/>
  <c r="AK33" i="65"/>
  <c r="AF30" i="65"/>
  <c r="AJ31" i="65"/>
  <c r="AK29" i="66"/>
  <c r="AI33" i="66"/>
  <c r="AH36" i="66"/>
  <c r="AD35" i="66"/>
  <c r="AK36" i="66"/>
  <c r="AJ30" i="66"/>
  <c r="AH34" i="66"/>
  <c r="AK32" i="66"/>
  <c r="AI30" i="66"/>
  <c r="AI32" i="66"/>
  <c r="AI31" i="66"/>
  <c r="AJ33" i="66"/>
  <c r="AD34" i="66"/>
  <c r="AK28" i="66"/>
  <c r="AJ31" i="66"/>
  <c r="AI44" i="65"/>
  <c r="AH41" i="65"/>
  <c r="AH39" i="65"/>
  <c r="AK42" i="65"/>
  <c r="AC42" i="65"/>
  <c r="AE43" i="65"/>
  <c r="AH46" i="65"/>
  <c r="AH44" i="65"/>
  <c r="AF44" i="65"/>
  <c r="AH40" i="65"/>
  <c r="AK43" i="65"/>
  <c r="AI43" i="65"/>
  <c r="AC43" i="65"/>
  <c r="AJ42" i="65"/>
  <c r="AH38" i="65"/>
  <c r="AI39" i="65"/>
  <c r="AI46" i="65"/>
  <c r="AG39" i="65"/>
  <c r="AD44" i="65"/>
  <c r="AH43" i="65"/>
  <c r="AI42" i="65"/>
  <c r="AF43" i="65"/>
  <c r="AK44" i="65"/>
  <c r="AE44" i="65"/>
  <c r="AI38" i="65"/>
  <c r="AG40" i="65"/>
  <c r="AD42" i="65"/>
  <c r="AJ43" i="65"/>
  <c r="AG45" i="65"/>
  <c r="AI40" i="65"/>
  <c r="AF42" i="65"/>
  <c r="AC44" i="65"/>
  <c r="AI45" i="65"/>
  <c r="AG38" i="65"/>
  <c r="AG43" i="65"/>
  <c r="AI41" i="65"/>
  <c r="AH42" i="65"/>
  <c r="AG44" i="65"/>
  <c r="AG41" i="65"/>
  <c r="AD43" i="65"/>
  <c r="AJ44" i="65"/>
  <c r="AG46" i="65"/>
  <c r="F28" i="78" a="1"/>
  <c r="F94" i="68" a="1"/>
  <c r="F30" i="70" a="1"/>
  <c r="F52" i="76" a="1"/>
  <c r="C403" i="74"/>
  <c r="F30" i="70" l="1"/>
  <c r="F31" i="70"/>
  <c r="F32" i="70"/>
  <c r="F34" i="70"/>
  <c r="F35" i="70"/>
  <c r="F33" i="70"/>
  <c r="G43" i="70"/>
  <c r="G44" i="70"/>
  <c r="G45" i="70"/>
  <c r="G46" i="70"/>
  <c r="G47" i="70"/>
  <c r="G42" i="70"/>
  <c r="G59" i="70"/>
  <c r="G54" i="70"/>
  <c r="G55" i="70"/>
  <c r="G56" i="70"/>
  <c r="G57" i="70"/>
  <c r="G58" i="70"/>
  <c r="G118" i="74"/>
  <c r="G37" i="78"/>
  <c r="G118" i="76"/>
  <c r="G119" i="76"/>
  <c r="G123" i="76"/>
  <c r="G42" i="78"/>
  <c r="G122" i="76"/>
  <c r="G41" i="78"/>
  <c r="G121" i="76"/>
  <c r="G40" i="78"/>
  <c r="G39" i="78"/>
  <c r="G119" i="74"/>
  <c r="G120" i="74"/>
  <c r="G121" i="74"/>
  <c r="G122" i="74"/>
  <c r="F29" i="78"/>
  <c r="F31" i="78"/>
  <c r="F30" i="78"/>
  <c r="F32" i="78"/>
  <c r="F33" i="78"/>
  <c r="F28" i="78"/>
  <c r="F52" i="76"/>
  <c r="F55" i="76"/>
  <c r="F53" i="76"/>
  <c r="F54" i="76"/>
  <c r="F56" i="76"/>
  <c r="F57" i="76"/>
  <c r="G85" i="76"/>
  <c r="G86" i="76"/>
  <c r="G87" i="76"/>
  <c r="G88" i="76"/>
  <c r="G89" i="76"/>
  <c r="G90" i="76"/>
  <c r="G65" i="68"/>
  <c r="G69" i="68"/>
  <c r="G64" i="68"/>
  <c r="G82" i="68"/>
  <c r="G80" i="68"/>
  <c r="G79" i="68"/>
  <c r="G68" i="68"/>
  <c r="G83" i="68"/>
  <c r="G67" i="68"/>
  <c r="G81" i="68"/>
  <c r="F97" i="68"/>
  <c r="F94" i="68"/>
  <c r="F95" i="68"/>
  <c r="F96" i="68"/>
  <c r="F98" i="68"/>
  <c r="F99" i="68"/>
  <c r="G57" i="73" a="1"/>
  <c r="G62" i="73" s="1"/>
  <c r="AJ53" i="71"/>
  <c r="AG58" i="71"/>
  <c r="AG56" i="71"/>
  <c r="AK54" i="71"/>
  <c r="AJ55" i="71"/>
  <c r="AF58" i="71"/>
  <c r="AK53" i="71"/>
  <c r="AI55" i="71"/>
  <c r="AF57" i="71"/>
  <c r="AH58" i="71"/>
  <c r="AF56" i="71"/>
  <c r="AH57" i="71"/>
  <c r="AG57" i="71"/>
  <c r="AI53" i="71"/>
  <c r="AJ54" i="71"/>
  <c r="AG71" i="73"/>
  <c r="AI54" i="71"/>
  <c r="AK55" i="71"/>
  <c r="AH56" i="71"/>
  <c r="AM78" i="73"/>
  <c r="AN80" i="73"/>
  <c r="AI81" i="73"/>
  <c r="AJ81" i="73"/>
  <c r="AN78" i="73"/>
  <c r="AN72" i="73"/>
  <c r="AF78" i="73"/>
  <c r="AJ75" i="73"/>
  <c r="AL75" i="73"/>
  <c r="AM79" i="73"/>
  <c r="AF77" i="73"/>
  <c r="AI82" i="73"/>
  <c r="AK82" i="73"/>
  <c r="AK73" i="73"/>
  <c r="AD75" i="73"/>
  <c r="AG80" i="73"/>
  <c r="AM77" i="73"/>
  <c r="AC82" i="73"/>
  <c r="AC76" i="73"/>
  <c r="AL76" i="73"/>
  <c r="AH77" i="73"/>
  <c r="AC75" i="73"/>
  <c r="AJ82" i="73"/>
  <c r="AK76" i="73"/>
  <c r="AJ74" i="73"/>
  <c r="AJ73" i="73"/>
  <c r="AH78" i="73"/>
  <c r="AK75" i="73"/>
  <c r="AH71" i="73"/>
  <c r="AE79" i="73"/>
  <c r="AG77" i="73"/>
  <c r="AK81" i="73"/>
  <c r="AJ76" i="73"/>
  <c r="AN77" i="73"/>
  <c r="AI73" i="73"/>
  <c r="AH79" i="73"/>
  <c r="AK74" i="73"/>
  <c r="AN79" i="73"/>
  <c r="AH80" i="73"/>
  <c r="AE78" i="73"/>
  <c r="AE77" i="73"/>
  <c r="AD82" i="73"/>
  <c r="AD76" i="73"/>
  <c r="AN71" i="73"/>
  <c r="AG79" i="73"/>
  <c r="AI75" i="73"/>
  <c r="AI76" i="73"/>
  <c r="AG72" i="73"/>
  <c r="AG78" i="73"/>
  <c r="AI74" i="73"/>
  <c r="AH72" i="73"/>
  <c r="AF79" i="73"/>
  <c r="AL82" i="73"/>
  <c r="G54" i="72" a="1"/>
  <c r="G59" i="72" s="1"/>
  <c r="G55" i="69" a="1"/>
  <c r="G59" i="69" s="1"/>
  <c r="AJ78" i="72"/>
  <c r="AG73" i="72"/>
  <c r="AM72" i="72"/>
  <c r="AJ73" i="72"/>
  <c r="AK78" i="72"/>
  <c r="AF73" i="72"/>
  <c r="AM75" i="72"/>
  <c r="AI79" i="72"/>
  <c r="AG79" i="72"/>
  <c r="AJ79" i="72"/>
  <c r="AN71" i="72"/>
  <c r="AI73" i="72"/>
  <c r="AN74" i="72"/>
  <c r="AK75" i="72"/>
  <c r="AL73" i="72"/>
  <c r="AF79" i="72"/>
  <c r="AJ72" i="72"/>
  <c r="AI78" i="72"/>
  <c r="AL75" i="72"/>
  <c r="AH75" i="72"/>
  <c r="AN72" i="72"/>
  <c r="AK79" i="72"/>
  <c r="AF78" i="72"/>
  <c r="AF76" i="72"/>
  <c r="AG75" i="72"/>
  <c r="AM77" i="72"/>
  <c r="AI77" i="72"/>
  <c r="AL74" i="72"/>
  <c r="AG74" i="72"/>
  <c r="AK73" i="72"/>
  <c r="AF72" i="72"/>
  <c r="AG71" i="72"/>
  <c r="AG78" i="72"/>
  <c r="AJ77" i="72"/>
  <c r="AI76" i="72"/>
  <c r="AN77" i="72"/>
  <c r="AM74" i="72"/>
  <c r="AF77" i="72"/>
  <c r="AH77" i="72"/>
  <c r="AH71" i="72"/>
  <c r="AK71" i="72"/>
  <c r="AN76" i="72"/>
  <c r="AN75" i="72"/>
  <c r="AM71" i="72"/>
  <c r="AK74" i="72"/>
  <c r="AM76" i="72"/>
  <c r="AL78" i="72"/>
  <c r="AL71" i="72"/>
  <c r="AJ76" i="72"/>
  <c r="AI72" i="72"/>
  <c r="AH76" i="72"/>
  <c r="AH72" i="72"/>
  <c r="AL79" i="72"/>
  <c r="AH74" i="72"/>
  <c r="AK53" i="66"/>
  <c r="AL75" i="69"/>
  <c r="AI80" i="69"/>
  <c r="AE74" i="69"/>
  <c r="AN70" i="69"/>
  <c r="AK79" i="69"/>
  <c r="AL69" i="69"/>
  <c r="AM77" i="69"/>
  <c r="AI72" i="69"/>
  <c r="AF74" i="69"/>
  <c r="AJ72" i="69"/>
  <c r="AI73" i="69"/>
  <c r="AG75" i="69"/>
  <c r="AL74" i="69"/>
  <c r="AD79" i="69"/>
  <c r="AC80" i="69"/>
  <c r="AH71" i="69"/>
  <c r="AC79" i="69"/>
  <c r="AI79" i="69"/>
  <c r="AF76" i="69"/>
  <c r="AM74" i="69"/>
  <c r="AM69" i="69"/>
  <c r="AM76" i="69"/>
  <c r="AL77" i="69"/>
  <c r="AD80" i="69"/>
  <c r="AI78" i="69"/>
  <c r="AH78" i="69"/>
  <c r="AL76" i="69"/>
  <c r="AC78" i="69"/>
  <c r="AF75" i="69"/>
  <c r="AJ80" i="69"/>
  <c r="AH72" i="69"/>
  <c r="AH79" i="69"/>
  <c r="AJ73" i="69"/>
  <c r="AN74" i="69"/>
  <c r="AN75" i="69"/>
  <c r="AK78" i="69"/>
  <c r="AH80" i="69"/>
  <c r="AM75" i="69"/>
  <c r="AL70" i="69"/>
  <c r="AJ78" i="69"/>
  <c r="AJ79" i="69"/>
  <c r="AG74" i="69"/>
  <c r="AN77" i="69"/>
  <c r="AG76" i="69"/>
  <c r="AM70" i="69"/>
  <c r="AD78" i="69"/>
  <c r="AE75" i="69"/>
  <c r="AN76" i="69"/>
  <c r="AJ71" i="69"/>
  <c r="AE76" i="69"/>
  <c r="AI71" i="69"/>
  <c r="AH73" i="69"/>
  <c r="AN69" i="69"/>
  <c r="AK80" i="69"/>
  <c r="AF55" i="65"/>
  <c r="AG57" i="65"/>
  <c r="AG52" i="65"/>
  <c r="AH55" i="66"/>
  <c r="AF53" i="65"/>
  <c r="AH52" i="65"/>
  <c r="AH57" i="65"/>
  <c r="AG51" i="65"/>
  <c r="AF54" i="65"/>
  <c r="AH54" i="66"/>
  <c r="AE55" i="65"/>
  <c r="AK54" i="65"/>
  <c r="AH51" i="65"/>
  <c r="AI57" i="65"/>
  <c r="AJ49" i="66"/>
  <c r="AI49" i="66"/>
  <c r="AH56" i="66"/>
  <c r="AI53" i="66"/>
  <c r="AJ53" i="66"/>
  <c r="AK55" i="65"/>
  <c r="AD54" i="66"/>
  <c r="AI51" i="65"/>
  <c r="AD55" i="66"/>
  <c r="AK53" i="65"/>
  <c r="AE53" i="65"/>
  <c r="AC56" i="66"/>
  <c r="AD56" i="66"/>
  <c r="AI48" i="66"/>
  <c r="AE54" i="65"/>
  <c r="AC54" i="66"/>
  <c r="AI52" i="65"/>
  <c r="AK48" i="66"/>
  <c r="AK49" i="66"/>
  <c r="AC55" i="66"/>
  <c r="AJ48" i="66"/>
  <c r="C76" i="73"/>
  <c r="C398" i="76"/>
  <c r="C400" i="76"/>
  <c r="C401" i="76"/>
  <c r="C403" i="76"/>
  <c r="C54" i="78"/>
  <c r="C79" i="70"/>
  <c r="C399" i="76"/>
  <c r="C402" i="76"/>
  <c r="C78" i="70"/>
  <c r="C73" i="70"/>
  <c r="C53" i="78"/>
  <c r="C52" i="78"/>
  <c r="C77" i="70"/>
  <c r="C72" i="70"/>
  <c r="C76" i="70"/>
  <c r="C402" i="74"/>
  <c r="C401" i="74"/>
  <c r="G30" i="70" l="1" a="1"/>
  <c r="G33" i="70" s="1"/>
  <c r="G28" i="78" a="1"/>
  <c r="G28" i="78" s="1"/>
  <c r="G52" i="76" a="1"/>
  <c r="G52" i="76" s="1"/>
  <c r="G61" i="73"/>
  <c r="G60" i="73"/>
  <c r="G59" i="73"/>
  <c r="G58" i="73"/>
  <c r="G57" i="73"/>
  <c r="G94" i="68" a="1"/>
  <c r="G58" i="72"/>
  <c r="G57" i="72"/>
  <c r="G56" i="72"/>
  <c r="G55" i="72"/>
  <c r="G54" i="72"/>
  <c r="G58" i="69"/>
  <c r="G56" i="69"/>
  <c r="G57" i="69"/>
  <c r="G55" i="69"/>
  <c r="G60" i="69"/>
  <c r="C55" i="78"/>
  <c r="C68" i="70"/>
  <c r="C79" i="69"/>
  <c r="C393" i="76"/>
  <c r="C78" i="72"/>
  <c r="C80" i="69"/>
  <c r="C79" i="72"/>
  <c r="C82" i="73"/>
  <c r="C75" i="73"/>
  <c r="C78" i="69"/>
  <c r="C73" i="72"/>
  <c r="G32" i="70" l="1"/>
  <c r="G35" i="70"/>
  <c r="G31" i="70"/>
  <c r="G34" i="70"/>
  <c r="G30" i="70"/>
  <c r="G33" i="78"/>
  <c r="G32" i="78"/>
  <c r="G31" i="78"/>
  <c r="G30" i="78"/>
  <c r="G29" i="78"/>
  <c r="G56" i="76"/>
  <c r="G54" i="76"/>
  <c r="G55" i="76"/>
  <c r="G53" i="76"/>
  <c r="G57" i="76"/>
  <c r="G96" i="68"/>
  <c r="G94" i="68"/>
  <c r="G95" i="68"/>
  <c r="G97" i="68"/>
  <c r="G98" i="68"/>
  <c r="G99" i="68"/>
  <c r="P5" i="64"/>
  <c r="P6" i="64"/>
  <c r="P7" i="64"/>
  <c r="O5" i="64"/>
  <c r="O6" i="64"/>
  <c r="O7" i="64"/>
  <c r="N5" i="64"/>
  <c r="N6" i="64"/>
  <c r="N7" i="64"/>
  <c r="M5" i="64"/>
  <c r="M6" i="64"/>
  <c r="M7" i="64"/>
  <c r="L5" i="64"/>
  <c r="L6" i="64"/>
  <c r="L7" i="64"/>
  <c r="K5" i="64"/>
  <c r="K6" i="64"/>
  <c r="K7" i="64"/>
  <c r="E23" i="64"/>
  <c r="L117" i="63"/>
  <c r="L105" i="63"/>
  <c r="L93" i="63"/>
  <c r="L81" i="63"/>
  <c r="L69" i="63"/>
  <c r="F117" i="63"/>
  <c r="F105" i="63"/>
  <c r="F93" i="63"/>
  <c r="F81" i="63"/>
  <c r="F69" i="63"/>
  <c r="J50" i="63"/>
  <c r="K50" i="63"/>
  <c r="L50" i="63"/>
  <c r="J51" i="63"/>
  <c r="L51" i="63"/>
  <c r="L49" i="63"/>
  <c r="C41" i="63"/>
  <c r="D42" i="63" s="1"/>
  <c r="C38" i="63"/>
  <c r="C32" i="63"/>
  <c r="D34" i="63" s="1"/>
  <c r="C29" i="63"/>
  <c r="D30" i="63" s="1"/>
  <c r="P5" i="63"/>
  <c r="P6" i="63"/>
  <c r="P7" i="63"/>
  <c r="O5" i="63"/>
  <c r="O6" i="63"/>
  <c r="O7" i="63"/>
  <c r="N5" i="63"/>
  <c r="N6" i="63"/>
  <c r="N7" i="63"/>
  <c r="M5" i="63"/>
  <c r="M6" i="63"/>
  <c r="M7" i="63"/>
  <c r="L5" i="63"/>
  <c r="L6" i="63"/>
  <c r="L7" i="63"/>
  <c r="K5" i="63"/>
  <c r="K6" i="63"/>
  <c r="K7" i="63"/>
  <c r="J85" i="74" a="1"/>
  <c r="J43" i="69" a="1"/>
  <c r="E54" i="64"/>
  <c r="F12" i="63"/>
  <c r="C58" i="78"/>
  <c r="E53" i="64"/>
  <c r="E50" i="63"/>
  <c r="J38" i="65" a="1"/>
  <c r="J28" i="66" a="1"/>
  <c r="C56" i="78"/>
  <c r="C51" i="78"/>
  <c r="C424" i="76"/>
  <c r="E52" i="63"/>
  <c r="J28" i="64" a="1"/>
  <c r="J37" i="66" a="1"/>
  <c r="I23" i="63"/>
  <c r="C70" i="70"/>
  <c r="J45" i="73" a="1"/>
  <c r="C75" i="70"/>
  <c r="J30" i="72" a="1"/>
  <c r="F13" i="64"/>
  <c r="E49" i="64"/>
  <c r="C394" i="76"/>
  <c r="C57" i="78"/>
  <c r="C69" i="70"/>
  <c r="J49" i="68" a="1"/>
  <c r="C396" i="76"/>
  <c r="J52" i="74" a="1"/>
  <c r="J29" i="65" a="1"/>
  <c r="C71" i="70"/>
  <c r="F13" i="63"/>
  <c r="E50" i="64"/>
  <c r="C395" i="76"/>
  <c r="E56" i="63"/>
  <c r="P29" i="63" a="1"/>
  <c r="F12" i="64"/>
  <c r="J42" i="72" a="1"/>
  <c r="E56" i="64"/>
  <c r="P38" i="63" a="1"/>
  <c r="C74" i="70"/>
  <c r="E55" i="63"/>
  <c r="J33" i="73" a="1"/>
  <c r="E48" i="64"/>
  <c r="E54" i="63"/>
  <c r="I24" i="63"/>
  <c r="E53" i="63"/>
  <c r="J31" i="69" a="1"/>
  <c r="E52" i="64"/>
  <c r="E57" i="63"/>
  <c r="J39" i="71" a="1"/>
  <c r="E49" i="63"/>
  <c r="E51" i="63"/>
  <c r="J30" i="71" a="1"/>
  <c r="J34" i="68" a="1"/>
  <c r="J37" i="67" a="1"/>
  <c r="C50" i="78"/>
  <c r="E51" i="64"/>
  <c r="J28" i="67" a="1"/>
  <c r="E55" i="64"/>
  <c r="I23" i="64"/>
  <c r="C397" i="76"/>
  <c r="C119" i="68"/>
  <c r="C117" i="68"/>
  <c r="C118" i="68"/>
  <c r="L90" i="74" l="1"/>
  <c r="K86" i="74"/>
  <c r="O89" i="74"/>
  <c r="N85" i="74"/>
  <c r="O88" i="74"/>
  <c r="L88" i="74"/>
  <c r="J89" i="74"/>
  <c r="J88" i="74"/>
  <c r="M88" i="74"/>
  <c r="O90" i="74"/>
  <c r="N87" i="74"/>
  <c r="J90" i="74"/>
  <c r="K87" i="74"/>
  <c r="M89" i="74"/>
  <c r="L85" i="74"/>
  <c r="M90" i="74"/>
  <c r="L86" i="74"/>
  <c r="N88" i="74"/>
  <c r="O85" i="74"/>
  <c r="K88" i="74"/>
  <c r="M86" i="74"/>
  <c r="L89" i="74"/>
  <c r="N86" i="74"/>
  <c r="K89" i="74"/>
  <c r="J85" i="74"/>
  <c r="L87" i="74"/>
  <c r="N90" i="74"/>
  <c r="O86" i="74"/>
  <c r="K85" i="74"/>
  <c r="J87" i="74"/>
  <c r="O87" i="74"/>
  <c r="K90" i="74"/>
  <c r="J86" i="74"/>
  <c r="N89" i="74"/>
  <c r="M85" i="74"/>
  <c r="M87" i="74"/>
  <c r="N52" i="74"/>
  <c r="O53" i="74"/>
  <c r="O54" i="74"/>
  <c r="M55" i="74"/>
  <c r="J53" i="74"/>
  <c r="L55" i="74"/>
  <c r="L52" i="74"/>
  <c r="N55" i="74"/>
  <c r="M57" i="74"/>
  <c r="M52" i="74"/>
  <c r="K52" i="74"/>
  <c r="K57" i="74"/>
  <c r="K55" i="74"/>
  <c r="M53" i="74"/>
  <c r="N57" i="74"/>
  <c r="O52" i="74"/>
  <c r="O55" i="74"/>
  <c r="O56" i="74"/>
  <c r="L56" i="74"/>
  <c r="L57" i="74"/>
  <c r="M54" i="74"/>
  <c r="M56" i="74"/>
  <c r="L53" i="74"/>
  <c r="K54" i="74"/>
  <c r="J55" i="74"/>
  <c r="J56" i="74"/>
  <c r="K53" i="74"/>
  <c r="J54" i="74"/>
  <c r="J52" i="74"/>
  <c r="N56" i="74"/>
  <c r="O57" i="74"/>
  <c r="N53" i="74"/>
  <c r="N54" i="74"/>
  <c r="J57" i="74"/>
  <c r="K56" i="74"/>
  <c r="L54" i="74"/>
  <c r="O32" i="67"/>
  <c r="N29" i="67"/>
  <c r="J30" i="67"/>
  <c r="M28" i="67"/>
  <c r="J33" i="67"/>
  <c r="K30" i="67"/>
  <c r="J32" i="67"/>
  <c r="N33" i="67"/>
  <c r="L32" i="67"/>
  <c r="J31" i="67"/>
  <c r="J29" i="67"/>
  <c r="N31" i="67"/>
  <c r="K32" i="67"/>
  <c r="O30" i="67"/>
  <c r="M31" i="67"/>
  <c r="L33" i="67"/>
  <c r="K28" i="67"/>
  <c r="K33" i="67"/>
  <c r="K29" i="67"/>
  <c r="L30" i="67"/>
  <c r="M33" i="67"/>
  <c r="O33" i="67"/>
  <c r="M32" i="67"/>
  <c r="J28" i="67"/>
  <c r="L31" i="67"/>
  <c r="M29" i="67"/>
  <c r="N32" i="67"/>
  <c r="L29" i="67"/>
  <c r="O29" i="67"/>
  <c r="L28" i="67"/>
  <c r="K31" i="67"/>
  <c r="O28" i="67"/>
  <c r="N30" i="67"/>
  <c r="O31" i="67"/>
  <c r="M30" i="67"/>
  <c r="N28" i="67"/>
  <c r="J39" i="68"/>
  <c r="L38" i="68"/>
  <c r="N35" i="68"/>
  <c r="J36" i="68"/>
  <c r="M39" i="68"/>
  <c r="K35" i="68"/>
  <c r="O39" i="68"/>
  <c r="K37" i="68"/>
  <c r="M37" i="68"/>
  <c r="N37" i="68"/>
  <c r="O36" i="68"/>
  <c r="K34" i="68"/>
  <c r="M34" i="68"/>
  <c r="L39" i="68"/>
  <c r="N36" i="68"/>
  <c r="J38" i="68"/>
  <c r="N38" i="68"/>
  <c r="K39" i="68"/>
  <c r="L36" i="68"/>
  <c r="L35" i="68"/>
  <c r="M38" i="68"/>
  <c r="O38" i="68"/>
  <c r="O37" i="68"/>
  <c r="K38" i="68"/>
  <c r="J34" i="68"/>
  <c r="L34" i="68"/>
  <c r="O34" i="68"/>
  <c r="N39" i="68"/>
  <c r="M35" i="68"/>
  <c r="O35" i="68"/>
  <c r="N34" i="68"/>
  <c r="J35" i="68"/>
  <c r="M36" i="68"/>
  <c r="J37" i="68"/>
  <c r="L37" i="68"/>
  <c r="K36" i="68"/>
  <c r="J51" i="68"/>
  <c r="L51" i="68"/>
  <c r="L50" i="68"/>
  <c r="M54" i="68"/>
  <c r="O54" i="68"/>
  <c r="L52" i="68"/>
  <c r="N52" i="68"/>
  <c r="N51" i="68"/>
  <c r="L49" i="68"/>
  <c r="M49" i="68"/>
  <c r="N49" i="68"/>
  <c r="J50" i="68"/>
  <c r="J49" i="68"/>
  <c r="K53" i="68"/>
  <c r="N53" i="68"/>
  <c r="J54" i="68"/>
  <c r="J53" i="68"/>
  <c r="N50" i="68"/>
  <c r="O50" i="68"/>
  <c r="O53" i="68"/>
  <c r="K54" i="68"/>
  <c r="O51" i="68"/>
  <c r="M53" i="68"/>
  <c r="O49" i="68"/>
  <c r="K50" i="68"/>
  <c r="L54" i="68"/>
  <c r="J52" i="68"/>
  <c r="K51" i="68"/>
  <c r="M51" i="68"/>
  <c r="K49" i="68"/>
  <c r="L53" i="68"/>
  <c r="K52" i="68"/>
  <c r="M52" i="68"/>
  <c r="O52" i="68"/>
  <c r="M50" i="68"/>
  <c r="N54" i="68"/>
  <c r="K39" i="67"/>
  <c r="L38" i="67"/>
  <c r="M42" i="67"/>
  <c r="N38" i="67"/>
  <c r="J42" i="67"/>
  <c r="K42" i="67"/>
  <c r="O39" i="67"/>
  <c r="J39" i="67"/>
  <c r="N37" i="67"/>
  <c r="M40" i="67"/>
  <c r="N39" i="67"/>
  <c r="M37" i="67"/>
  <c r="L39" i="67"/>
  <c r="J38" i="67"/>
  <c r="O37" i="67"/>
  <c r="J37" i="67"/>
  <c r="K41" i="67"/>
  <c r="L41" i="67"/>
  <c r="O41" i="67"/>
  <c r="J41" i="67"/>
  <c r="O38" i="67"/>
  <c r="J40" i="67"/>
  <c r="N41" i="67"/>
  <c r="N42" i="67"/>
  <c r="K38" i="67"/>
  <c r="L42" i="67"/>
  <c r="K40" i="67"/>
  <c r="L40" i="67"/>
  <c r="M39" i="67"/>
  <c r="K37" i="67"/>
  <c r="M41" i="67"/>
  <c r="L37" i="67"/>
  <c r="O40" i="67"/>
  <c r="M38" i="67"/>
  <c r="O42" i="67"/>
  <c r="N40" i="67"/>
  <c r="O28" i="64"/>
  <c r="K30" i="64"/>
  <c r="M31" i="64"/>
  <c r="O32" i="64"/>
  <c r="J29" i="64"/>
  <c r="L30" i="64"/>
  <c r="N31" i="64"/>
  <c r="J33" i="64"/>
  <c r="K29" i="64"/>
  <c r="M30" i="64"/>
  <c r="O31" i="64"/>
  <c r="K33" i="64"/>
  <c r="J28" i="64"/>
  <c r="L29" i="64"/>
  <c r="N30" i="64"/>
  <c r="J32" i="64"/>
  <c r="L33" i="64"/>
  <c r="K28" i="64"/>
  <c r="M29" i="64"/>
  <c r="O30" i="64"/>
  <c r="K32" i="64"/>
  <c r="M33" i="64"/>
  <c r="L28" i="64"/>
  <c r="N29" i="64"/>
  <c r="J31" i="64"/>
  <c r="L32" i="64"/>
  <c r="N33" i="64"/>
  <c r="M28" i="64"/>
  <c r="O29" i="64"/>
  <c r="K31" i="64"/>
  <c r="M32" i="64"/>
  <c r="O33" i="64"/>
  <c r="N28" i="64"/>
  <c r="J30" i="64"/>
  <c r="L31" i="64"/>
  <c r="N32" i="64"/>
  <c r="M50" i="64"/>
  <c r="M48" i="64"/>
  <c r="N48" i="64"/>
  <c r="K42" i="72"/>
  <c r="L46" i="72"/>
  <c r="J44" i="72"/>
  <c r="L44" i="72"/>
  <c r="N47" i="72"/>
  <c r="M43" i="72"/>
  <c r="L45" i="72"/>
  <c r="N45" i="72"/>
  <c r="O44" i="72"/>
  <c r="M42" i="72"/>
  <c r="N46" i="72"/>
  <c r="J47" i="72"/>
  <c r="J42" i="72"/>
  <c r="K46" i="72"/>
  <c r="O43" i="72"/>
  <c r="O42" i="72"/>
  <c r="K43" i="72"/>
  <c r="L43" i="72"/>
  <c r="M47" i="72"/>
  <c r="K45" i="72"/>
  <c r="K44" i="72"/>
  <c r="M44" i="72"/>
  <c r="N44" i="72"/>
  <c r="L42" i="72"/>
  <c r="M46" i="72"/>
  <c r="M45" i="72"/>
  <c r="O45" i="72"/>
  <c r="J46" i="72"/>
  <c r="N43" i="72"/>
  <c r="O47" i="72"/>
  <c r="O46" i="72"/>
  <c r="K47" i="72"/>
  <c r="L47" i="72"/>
  <c r="J45" i="72"/>
  <c r="N42" i="72"/>
  <c r="J43" i="72"/>
  <c r="J45" i="73"/>
  <c r="M49" i="73"/>
  <c r="M45" i="73"/>
  <c r="K46" i="73"/>
  <c r="L49" i="73"/>
  <c r="K49" i="73"/>
  <c r="O48" i="73"/>
  <c r="J50" i="73"/>
  <c r="L50" i="73"/>
  <c r="N49" i="73"/>
  <c r="O46" i="73"/>
  <c r="O49" i="73"/>
  <c r="J49" i="73"/>
  <c r="J48" i="73"/>
  <c r="O50" i="73"/>
  <c r="M48" i="73"/>
  <c r="N48" i="73"/>
  <c r="N46" i="73"/>
  <c r="L48" i="73"/>
  <c r="K50" i="73"/>
  <c r="N47" i="73"/>
  <c r="J47" i="73"/>
  <c r="O47" i="73"/>
  <c r="L47" i="73"/>
  <c r="L45" i="73"/>
  <c r="M46" i="73"/>
  <c r="K47" i="73"/>
  <c r="L46" i="73"/>
  <c r="N45" i="73"/>
  <c r="K48" i="73"/>
  <c r="M47" i="73"/>
  <c r="J46" i="73"/>
  <c r="M50" i="73"/>
  <c r="N50" i="73"/>
  <c r="O45" i="73"/>
  <c r="K45" i="73"/>
  <c r="J45" i="69"/>
  <c r="L45" i="69"/>
  <c r="K45" i="69"/>
  <c r="N43" i="69"/>
  <c r="O48" i="69"/>
  <c r="O44" i="69"/>
  <c r="L44" i="69"/>
  <c r="M45" i="69"/>
  <c r="M46" i="69"/>
  <c r="J44" i="69"/>
  <c r="M48" i="69"/>
  <c r="K43" i="69"/>
  <c r="M44" i="69"/>
  <c r="J43" i="69"/>
  <c r="L46" i="69"/>
  <c r="M43" i="69"/>
  <c r="O43" i="69"/>
  <c r="K47" i="69"/>
  <c r="N46" i="69"/>
  <c r="O46" i="69"/>
  <c r="K44" i="69"/>
  <c r="O47" i="69"/>
  <c r="K46" i="69"/>
  <c r="N45" i="69"/>
  <c r="J48" i="69"/>
  <c r="L48" i="69"/>
  <c r="K48" i="69"/>
  <c r="L47" i="69"/>
  <c r="L43" i="69"/>
  <c r="J47" i="69"/>
  <c r="J46" i="69"/>
  <c r="O45" i="69"/>
  <c r="N48" i="69"/>
  <c r="M47" i="69"/>
  <c r="N44" i="69"/>
  <c r="N47" i="69"/>
  <c r="M43" i="71"/>
  <c r="O39" i="71"/>
  <c r="L39" i="71"/>
  <c r="N44" i="71"/>
  <c r="K44" i="71"/>
  <c r="J40" i="71"/>
  <c r="J44" i="71"/>
  <c r="N43" i="71"/>
  <c r="O43" i="71"/>
  <c r="N42" i="71"/>
  <c r="N41" i="71"/>
  <c r="M40" i="71"/>
  <c r="M41" i="71"/>
  <c r="L40" i="71"/>
  <c r="K42" i="71"/>
  <c r="M42" i="71"/>
  <c r="K39" i="71"/>
  <c r="M44" i="71"/>
  <c r="L42" i="71"/>
  <c r="K40" i="71"/>
  <c r="J42" i="71"/>
  <c r="L41" i="71"/>
  <c r="J41" i="71"/>
  <c r="K41" i="71"/>
  <c r="L44" i="71"/>
  <c r="N39" i="71"/>
  <c r="J39" i="71"/>
  <c r="M39" i="71"/>
  <c r="O40" i="71"/>
  <c r="N40" i="71"/>
  <c r="O42" i="71"/>
  <c r="K43" i="71"/>
  <c r="O41" i="71"/>
  <c r="J43" i="71"/>
  <c r="O44" i="71"/>
  <c r="L43" i="71"/>
  <c r="K39" i="65"/>
  <c r="L41" i="65"/>
  <c r="O40" i="65"/>
  <c r="J40" i="65"/>
  <c r="L43" i="65"/>
  <c r="N40" i="65"/>
  <c r="M38" i="65"/>
  <c r="L40" i="65"/>
  <c r="J43" i="65"/>
  <c r="J41" i="65"/>
  <c r="O41" i="65"/>
  <c r="O42" i="65"/>
  <c r="L39" i="65"/>
  <c r="J42" i="65"/>
  <c r="O38" i="65"/>
  <c r="M39" i="65"/>
  <c r="M42" i="65"/>
  <c r="K41" i="65"/>
  <c r="N39" i="65"/>
  <c r="M40" i="65"/>
  <c r="N43" i="65"/>
  <c r="J39" i="65"/>
  <c r="N41" i="65"/>
  <c r="O43" i="65"/>
  <c r="K38" i="65"/>
  <c r="M41" i="65"/>
  <c r="J38" i="65"/>
  <c r="L38" i="65"/>
  <c r="N38" i="65"/>
  <c r="L42" i="65"/>
  <c r="N42" i="65"/>
  <c r="K42" i="65"/>
  <c r="M43" i="65"/>
  <c r="K40" i="65"/>
  <c r="K43" i="65"/>
  <c r="O39" i="65"/>
  <c r="N42" i="66"/>
  <c r="O39" i="66"/>
  <c r="J42" i="66"/>
  <c r="K40" i="66"/>
  <c r="M41" i="66"/>
  <c r="J39" i="66"/>
  <c r="N37" i="66"/>
  <c r="O38" i="66"/>
  <c r="O37" i="66"/>
  <c r="K39" i="66"/>
  <c r="L41" i="66"/>
  <c r="O41" i="66"/>
  <c r="L39" i="66"/>
  <c r="O40" i="66"/>
  <c r="L38" i="66"/>
  <c r="N39" i="66"/>
  <c r="M38" i="66"/>
  <c r="J40" i="66"/>
  <c r="M42" i="66"/>
  <c r="J38" i="66"/>
  <c r="M40" i="66"/>
  <c r="O42" i="66"/>
  <c r="N40" i="66"/>
  <c r="M37" i="66"/>
  <c r="K38" i="66"/>
  <c r="M39" i="66"/>
  <c r="J37" i="66"/>
  <c r="L40" i="66"/>
  <c r="N41" i="66"/>
  <c r="L42" i="66"/>
  <c r="K37" i="66"/>
  <c r="K41" i="66"/>
  <c r="K42" i="66"/>
  <c r="J41" i="66"/>
  <c r="L37" i="66"/>
  <c r="N38" i="66"/>
  <c r="J32" i="69"/>
  <c r="N31" i="69"/>
  <c r="J34" i="69"/>
  <c r="L34" i="69"/>
  <c r="M31" i="69"/>
  <c r="L33" i="69"/>
  <c r="N33" i="69"/>
  <c r="N35" i="69"/>
  <c r="L36" i="69"/>
  <c r="K33" i="69"/>
  <c r="N34" i="69"/>
  <c r="L35" i="69"/>
  <c r="M32" i="69"/>
  <c r="L31" i="69"/>
  <c r="K35" i="69"/>
  <c r="J33" i="69"/>
  <c r="K31" i="69"/>
  <c r="J36" i="69"/>
  <c r="K34" i="69"/>
  <c r="O36" i="69"/>
  <c r="K32" i="69"/>
  <c r="O31" i="69"/>
  <c r="O35" i="69"/>
  <c r="O32" i="69"/>
  <c r="M33" i="69"/>
  <c r="O33" i="69"/>
  <c r="N36" i="69"/>
  <c r="M34" i="69"/>
  <c r="O34" i="69"/>
  <c r="M35" i="69"/>
  <c r="J31" i="69"/>
  <c r="M36" i="69"/>
  <c r="K36" i="69"/>
  <c r="L32" i="69"/>
  <c r="N32" i="69"/>
  <c r="J35" i="69"/>
  <c r="M32" i="72"/>
  <c r="K30" i="72"/>
  <c r="L34" i="72"/>
  <c r="J32" i="72"/>
  <c r="M31" i="72"/>
  <c r="L33" i="72"/>
  <c r="N35" i="72"/>
  <c r="K35" i="72"/>
  <c r="O32" i="72"/>
  <c r="M30" i="72"/>
  <c r="N34" i="72"/>
  <c r="J31" i="72"/>
  <c r="J30" i="72"/>
  <c r="K34" i="72"/>
  <c r="O31" i="72"/>
  <c r="O30" i="72"/>
  <c r="L32" i="72"/>
  <c r="L31" i="72"/>
  <c r="M35" i="72"/>
  <c r="K33" i="72"/>
  <c r="K32" i="72"/>
  <c r="N33" i="72"/>
  <c r="N32" i="72"/>
  <c r="L30" i="72"/>
  <c r="M34" i="72"/>
  <c r="M33" i="72"/>
  <c r="J35" i="72"/>
  <c r="J34" i="72"/>
  <c r="N31" i="72"/>
  <c r="O35" i="72"/>
  <c r="O34" i="72"/>
  <c r="K31" i="72"/>
  <c r="L35" i="72"/>
  <c r="J33" i="72"/>
  <c r="N30" i="72"/>
  <c r="O33" i="72"/>
  <c r="O34" i="73"/>
  <c r="K33" i="73"/>
  <c r="J38" i="73"/>
  <c r="K37" i="73"/>
  <c r="M33" i="73"/>
  <c r="N37" i="73"/>
  <c r="N36" i="73"/>
  <c r="L34" i="73"/>
  <c r="K35" i="73"/>
  <c r="L36" i="73"/>
  <c r="L35" i="73"/>
  <c r="J33" i="73"/>
  <c r="N38" i="73"/>
  <c r="M35" i="73"/>
  <c r="J34" i="73"/>
  <c r="M38" i="73"/>
  <c r="L37" i="73"/>
  <c r="O38" i="73"/>
  <c r="J37" i="73"/>
  <c r="M34" i="73"/>
  <c r="J36" i="73"/>
  <c r="L38" i="73"/>
  <c r="O33" i="73"/>
  <c r="O36" i="73"/>
  <c r="N34" i="73"/>
  <c r="N33" i="73"/>
  <c r="O37" i="73"/>
  <c r="K34" i="73"/>
  <c r="M36" i="73"/>
  <c r="L33" i="73"/>
  <c r="M37" i="73"/>
  <c r="N35" i="73"/>
  <c r="J35" i="73"/>
  <c r="K36" i="73"/>
  <c r="O35" i="73"/>
  <c r="K38" i="73"/>
  <c r="N30" i="71"/>
  <c r="M31" i="71"/>
  <c r="N34" i="71"/>
  <c r="O34" i="71"/>
  <c r="M33" i="71"/>
  <c r="J31" i="71"/>
  <c r="N35" i="71"/>
  <c r="J35" i="71"/>
  <c r="K35" i="71"/>
  <c r="O33" i="71"/>
  <c r="N32" i="71"/>
  <c r="L33" i="71"/>
  <c r="K34" i="71"/>
  <c r="K33" i="71"/>
  <c r="L31" i="71"/>
  <c r="M35" i="71"/>
  <c r="N33" i="71"/>
  <c r="O31" i="71"/>
  <c r="K32" i="71"/>
  <c r="L34" i="71"/>
  <c r="J34" i="71"/>
  <c r="O30" i="71"/>
  <c r="M32" i="71"/>
  <c r="J32" i="71"/>
  <c r="O35" i="71"/>
  <c r="K31" i="71"/>
  <c r="L35" i="71"/>
  <c r="L32" i="71"/>
  <c r="K30" i="71"/>
  <c r="J30" i="71"/>
  <c r="L30" i="71"/>
  <c r="J33" i="71"/>
  <c r="O32" i="71"/>
  <c r="M30" i="71"/>
  <c r="N31" i="71"/>
  <c r="M34" i="71"/>
  <c r="J31" i="65"/>
  <c r="M31" i="65"/>
  <c r="N31" i="65"/>
  <c r="J32" i="65"/>
  <c r="M33" i="65"/>
  <c r="M29" i="65"/>
  <c r="L30" i="65"/>
  <c r="N29" i="65"/>
  <c r="K34" i="65"/>
  <c r="M34" i="65"/>
  <c r="O29" i="65"/>
  <c r="J29" i="65"/>
  <c r="L31" i="65"/>
  <c r="L29" i="65"/>
  <c r="J34" i="65"/>
  <c r="O34" i="65"/>
  <c r="O33" i="65"/>
  <c r="K33" i="65"/>
  <c r="N34" i="65"/>
  <c r="O31" i="65"/>
  <c r="K30" i="65"/>
  <c r="K29" i="65"/>
  <c r="N33" i="65"/>
  <c r="M32" i="65"/>
  <c r="M30" i="65"/>
  <c r="J30" i="65"/>
  <c r="N32" i="65"/>
  <c r="K32" i="65"/>
  <c r="O32" i="65"/>
  <c r="L34" i="65"/>
  <c r="N30" i="65"/>
  <c r="L33" i="65"/>
  <c r="K31" i="65"/>
  <c r="J33" i="65"/>
  <c r="L32" i="65"/>
  <c r="O30" i="65"/>
  <c r="L30" i="66"/>
  <c r="L31" i="66"/>
  <c r="J32" i="66"/>
  <c r="M31" i="66"/>
  <c r="L29" i="66"/>
  <c r="N31" i="66"/>
  <c r="N29" i="66"/>
  <c r="M29" i="66"/>
  <c r="N28" i="66"/>
  <c r="M33" i="66"/>
  <c r="N30" i="66"/>
  <c r="O29" i="66"/>
  <c r="K30" i="66"/>
  <c r="J29" i="66"/>
  <c r="K31" i="66"/>
  <c r="L28" i="66"/>
  <c r="O31" i="66"/>
  <c r="M30" i="66"/>
  <c r="J28" i="66"/>
  <c r="O32" i="66"/>
  <c r="M28" i="66"/>
  <c r="O28" i="66"/>
  <c r="K28" i="66"/>
  <c r="K32" i="66"/>
  <c r="K33" i="66"/>
  <c r="N33" i="66"/>
  <c r="K29" i="66"/>
  <c r="L32" i="66"/>
  <c r="O33" i="66"/>
  <c r="O30" i="66"/>
  <c r="N32" i="66"/>
  <c r="L33" i="66"/>
  <c r="J30" i="66"/>
  <c r="M32" i="66"/>
  <c r="J33" i="66"/>
  <c r="J31" i="66"/>
  <c r="D31" i="63"/>
  <c r="D33" i="63"/>
  <c r="D43" i="63"/>
  <c r="D29" i="63"/>
  <c r="M49" i="63"/>
  <c r="N49" i="63"/>
  <c r="R29" i="63"/>
  <c r="T30" i="63"/>
  <c r="P32" i="63"/>
  <c r="R33" i="63"/>
  <c r="T34" i="63"/>
  <c r="S29" i="63"/>
  <c r="U30" i="63"/>
  <c r="Q32" i="63"/>
  <c r="S33" i="63"/>
  <c r="U34" i="63"/>
  <c r="T29" i="63"/>
  <c r="P31" i="63"/>
  <c r="R32" i="63"/>
  <c r="T33" i="63"/>
  <c r="U29" i="63"/>
  <c r="Q31" i="63"/>
  <c r="S32" i="63"/>
  <c r="U33" i="63"/>
  <c r="P30" i="63"/>
  <c r="R31" i="63"/>
  <c r="T32" i="63"/>
  <c r="P34" i="63"/>
  <c r="U31" i="63"/>
  <c r="P29" i="63"/>
  <c r="U32" i="63"/>
  <c r="T31" i="63"/>
  <c r="Q29" i="63"/>
  <c r="P33" i="63"/>
  <c r="Q33" i="63"/>
  <c r="Q30" i="63"/>
  <c r="R30" i="63"/>
  <c r="Q34" i="63"/>
  <c r="S31" i="63"/>
  <c r="S34" i="63"/>
  <c r="S30" i="63"/>
  <c r="R34" i="63"/>
  <c r="U38" i="63"/>
  <c r="Q40" i="63"/>
  <c r="S41" i="63"/>
  <c r="U42" i="63"/>
  <c r="P41" i="63"/>
  <c r="P39" i="63"/>
  <c r="R40" i="63"/>
  <c r="T41" i="63"/>
  <c r="P43" i="63"/>
  <c r="R38" i="63"/>
  <c r="Q39" i="63"/>
  <c r="S40" i="63"/>
  <c r="U41" i="63"/>
  <c r="Q43" i="63"/>
  <c r="R42" i="63"/>
  <c r="P38" i="63"/>
  <c r="R39" i="63"/>
  <c r="T40" i="63"/>
  <c r="P42" i="63"/>
  <c r="R43" i="63"/>
  <c r="T43" i="63"/>
  <c r="Q38" i="63"/>
  <c r="S39" i="63"/>
  <c r="U40" i="63"/>
  <c r="Q42" i="63"/>
  <c r="S43" i="63"/>
  <c r="T39" i="63"/>
  <c r="R41" i="63"/>
  <c r="S42" i="63"/>
  <c r="T42" i="63"/>
  <c r="S38" i="63"/>
  <c r="U43" i="63"/>
  <c r="Q41" i="63"/>
  <c r="T38" i="63"/>
  <c r="P40" i="63"/>
  <c r="U39" i="63"/>
  <c r="N51" i="63"/>
  <c r="D40" i="63"/>
  <c r="D39" i="63"/>
  <c r="D38" i="63"/>
  <c r="D32" i="63"/>
  <c r="D41" i="63"/>
  <c r="J37" i="64" a="1"/>
  <c r="J24" i="63" a="1"/>
  <c r="J23" i="64" a="1"/>
  <c r="J23" i="63" a="1"/>
  <c r="K37" i="64" l="1"/>
  <c r="L41" i="64"/>
  <c r="J39" i="64"/>
  <c r="L39" i="64"/>
  <c r="M38" i="64"/>
  <c r="N42" i="64"/>
  <c r="L40" i="64"/>
  <c r="N40" i="64"/>
  <c r="J40" i="64"/>
  <c r="O39" i="64"/>
  <c r="M37" i="64"/>
  <c r="N41" i="64"/>
  <c r="J42" i="64"/>
  <c r="L42" i="64"/>
  <c r="J37" i="64"/>
  <c r="K41" i="64"/>
  <c r="O38" i="64"/>
  <c r="O37" i="64"/>
  <c r="K38" i="64"/>
  <c r="L38" i="64"/>
  <c r="M42" i="64"/>
  <c r="K40" i="64"/>
  <c r="K39" i="64"/>
  <c r="M39" i="64"/>
  <c r="N39" i="64"/>
  <c r="L37" i="64"/>
  <c r="M41" i="64"/>
  <c r="M40" i="64"/>
  <c r="O40" i="64"/>
  <c r="J38" i="64"/>
  <c r="J41" i="64"/>
  <c r="N38" i="64"/>
  <c r="O42" i="64"/>
  <c r="O41" i="64"/>
  <c r="K42" i="64"/>
  <c r="N37" i="64"/>
  <c r="O23" i="63"/>
  <c r="K23" i="63"/>
  <c r="N23" i="63"/>
  <c r="J23" i="63"/>
  <c r="L23" i="63"/>
  <c r="M23" i="63"/>
  <c r="K23" i="64"/>
  <c r="J23" i="64"/>
  <c r="N23" i="64"/>
  <c r="M23" i="64"/>
  <c r="L23" i="64"/>
  <c r="O23" i="64"/>
  <c r="J24" i="63"/>
  <c r="K24" i="63"/>
  <c r="L24" i="63"/>
  <c r="O24" i="63"/>
  <c r="M24" i="63"/>
  <c r="N24" i="63"/>
  <c r="AD33" i="63"/>
  <c r="AH33" i="63"/>
  <c r="AK33" i="63"/>
  <c r="AG31" i="63"/>
  <c r="AG36" i="63"/>
  <c r="AK35" i="63"/>
  <c r="AH29" i="63"/>
  <c r="AH35" i="63"/>
  <c r="AH37" i="63"/>
  <c r="AG32" i="63"/>
  <c r="AC33" i="63"/>
  <c r="AG33" i="63"/>
  <c r="AC34" i="63"/>
  <c r="AK31" i="63"/>
  <c r="AE34" i="63"/>
  <c r="AG30" i="63"/>
  <c r="AH31" i="63"/>
  <c r="AJ37" i="63"/>
  <c r="AH32" i="63"/>
  <c r="AK37" i="63"/>
  <c r="AI37" i="63"/>
  <c r="AH30" i="63"/>
  <c r="AJ34" i="63"/>
  <c r="AF37" i="63"/>
  <c r="AC37" i="63"/>
  <c r="AI34" i="63"/>
  <c r="AE37" i="63"/>
  <c r="AD37" i="63"/>
  <c r="AK29" i="63"/>
  <c r="AD34" i="63"/>
  <c r="AG29" i="63"/>
  <c r="AJ33" i="63"/>
  <c r="AF34" i="63"/>
  <c r="AK30" i="63"/>
  <c r="AE33" i="63"/>
  <c r="AK34" i="63"/>
  <c r="AG37" i="63"/>
  <c r="AK32" i="63"/>
  <c r="AG35" i="63"/>
  <c r="AK36" i="63"/>
  <c r="AC43" i="63"/>
  <c r="AJ44" i="63"/>
  <c r="AI45" i="63"/>
  <c r="AH38" i="63"/>
  <c r="AI42" i="63"/>
  <c r="AE38" i="63"/>
  <c r="AC44" i="63"/>
  <c r="AK44" i="63"/>
  <c r="AJ45" i="63"/>
  <c r="AI46" i="63"/>
  <c r="AI38" i="63"/>
  <c r="AC40" i="63"/>
  <c r="AG44" i="63"/>
  <c r="AI39" i="63"/>
  <c r="AD44" i="63"/>
  <c r="AC45" i="63"/>
  <c r="AK45" i="63"/>
  <c r="AJ46" i="63"/>
  <c r="AJ38" i="63"/>
  <c r="AJ41" i="63"/>
  <c r="AJ39" i="63"/>
  <c r="AI40" i="63"/>
  <c r="AE44" i="63"/>
  <c r="AD45" i="63"/>
  <c r="AC46" i="63"/>
  <c r="AK38" i="63"/>
  <c r="AF45" i="63"/>
  <c r="AC39" i="63"/>
  <c r="AJ40" i="63"/>
  <c r="AI41" i="63"/>
  <c r="AF44" i="63"/>
  <c r="AE45" i="63"/>
  <c r="AD38" i="63"/>
  <c r="AC38" i="63"/>
  <c r="AJ43" i="63"/>
  <c r="AG38" i="63"/>
  <c r="AC41" i="63"/>
  <c r="AH44" i="63"/>
  <c r="AI44" i="63"/>
  <c r="AG45" i="63"/>
  <c r="AI43" i="63"/>
  <c r="AC42" i="63"/>
  <c r="AH45" i="63"/>
  <c r="AJ42" i="63"/>
  <c r="AF38" i="63"/>
  <c r="AH36" i="63"/>
  <c r="AF33" i="63"/>
  <c r="AH34" i="63"/>
  <c r="AI33" i="63"/>
  <c r="AG34" i="63"/>
  <c r="F37" i="64" a="1"/>
  <c r="F28" i="66" a="1"/>
  <c r="F85" i="74" a="1"/>
  <c r="F37" i="66" a="1"/>
  <c r="F42" i="72" a="1"/>
  <c r="F30" i="71" a="1"/>
  <c r="F34" i="68" a="1"/>
  <c r="F38" i="65" a="1"/>
  <c r="F28" i="64" a="1"/>
  <c r="F49" i="68" a="1"/>
  <c r="F29" i="65" a="1"/>
  <c r="F37" i="67" a="1"/>
  <c r="J38" i="63" a="1"/>
  <c r="F33" i="73" a="1"/>
  <c r="F30" i="72" a="1"/>
  <c r="F52" i="74" a="1"/>
  <c r="F31" i="69" a="1"/>
  <c r="J29" i="63" a="1"/>
  <c r="F43" i="69" a="1"/>
  <c r="F39" i="71" a="1"/>
  <c r="F29" i="63" a="1"/>
  <c r="F45" i="73" a="1"/>
  <c r="F28" i="67" a="1"/>
  <c r="F53" i="74" l="1"/>
  <c r="F55" i="74"/>
  <c r="F57" i="74"/>
  <c r="F56" i="74"/>
  <c r="F54" i="74"/>
  <c r="F52" i="74"/>
  <c r="F89" i="74"/>
  <c r="F88" i="74"/>
  <c r="F87" i="74"/>
  <c r="F86" i="74"/>
  <c r="F85" i="74"/>
  <c r="F90" i="74"/>
  <c r="F33" i="67"/>
  <c r="F31" i="67"/>
  <c r="F28" i="67"/>
  <c r="F29" i="67"/>
  <c r="F30" i="67"/>
  <c r="F32" i="67"/>
  <c r="F37" i="68"/>
  <c r="F38" i="68"/>
  <c r="F35" i="68"/>
  <c r="F39" i="68"/>
  <c r="F36" i="68"/>
  <c r="F34" i="68"/>
  <c r="F34" i="72"/>
  <c r="F33" i="72"/>
  <c r="F35" i="72"/>
  <c r="F30" i="72"/>
  <c r="F32" i="72"/>
  <c r="F31" i="72"/>
  <c r="F30" i="71"/>
  <c r="F31" i="71"/>
  <c r="F32" i="71"/>
  <c r="F33" i="71"/>
  <c r="F34" i="71"/>
  <c r="F35" i="71"/>
  <c r="F28" i="64"/>
  <c r="F29" i="64"/>
  <c r="F30" i="64"/>
  <c r="F33" i="64"/>
  <c r="F31" i="64"/>
  <c r="F32" i="64"/>
  <c r="F30" i="65"/>
  <c r="F31" i="65"/>
  <c r="F34" i="65"/>
  <c r="F33" i="65"/>
  <c r="F32" i="65"/>
  <c r="F29" i="65"/>
  <c r="F36" i="69"/>
  <c r="F35" i="69"/>
  <c r="F31" i="69"/>
  <c r="F32" i="69"/>
  <c r="F33" i="69"/>
  <c r="F34" i="69"/>
  <c r="F33" i="66"/>
  <c r="F28" i="66"/>
  <c r="F29" i="66"/>
  <c r="F30" i="66"/>
  <c r="F31" i="66"/>
  <c r="F32" i="66"/>
  <c r="F33" i="73"/>
  <c r="F34" i="73"/>
  <c r="F35" i="73"/>
  <c r="F38" i="73"/>
  <c r="F36" i="73"/>
  <c r="F37" i="73"/>
  <c r="F50" i="68"/>
  <c r="F49" i="68"/>
  <c r="F54" i="68"/>
  <c r="F51" i="68"/>
  <c r="F52" i="68"/>
  <c r="F53" i="68"/>
  <c r="F41" i="67"/>
  <c r="F39" i="67"/>
  <c r="F40" i="67"/>
  <c r="F42" i="67"/>
  <c r="F38" i="67"/>
  <c r="F37" i="67"/>
  <c r="F37" i="64"/>
  <c r="F38" i="64"/>
  <c r="F39" i="64"/>
  <c r="F40" i="64"/>
  <c r="F41" i="64"/>
  <c r="F42" i="64"/>
  <c r="F42" i="72"/>
  <c r="F43" i="72"/>
  <c r="F46" i="72"/>
  <c r="F44" i="72"/>
  <c r="F45" i="72"/>
  <c r="F47" i="72"/>
  <c r="F39" i="71"/>
  <c r="F41" i="71"/>
  <c r="F42" i="71"/>
  <c r="F43" i="71"/>
  <c r="F44" i="71"/>
  <c r="F40" i="71"/>
  <c r="F46" i="73"/>
  <c r="F48" i="73"/>
  <c r="F49" i="73"/>
  <c r="F50" i="73"/>
  <c r="F45" i="73"/>
  <c r="F47" i="73"/>
  <c r="F44" i="69"/>
  <c r="F45" i="69"/>
  <c r="F46" i="69"/>
  <c r="F47" i="69"/>
  <c r="F48" i="69"/>
  <c r="F43" i="69"/>
  <c r="F40" i="66"/>
  <c r="F42" i="66"/>
  <c r="F37" i="66"/>
  <c r="F38" i="66"/>
  <c r="F39" i="66"/>
  <c r="F41" i="66"/>
  <c r="F41" i="65"/>
  <c r="F40" i="65"/>
  <c r="F42" i="65"/>
  <c r="F43" i="65"/>
  <c r="F38" i="65"/>
  <c r="F39" i="65"/>
  <c r="AC53" i="63"/>
  <c r="L39" i="63"/>
  <c r="K42" i="63"/>
  <c r="M38" i="63"/>
  <c r="N42" i="63"/>
  <c r="K43" i="63"/>
  <c r="L38" i="63"/>
  <c r="K38" i="63"/>
  <c r="L42" i="63"/>
  <c r="L40" i="63"/>
  <c r="N40" i="63"/>
  <c r="M43" i="63"/>
  <c r="O39" i="63"/>
  <c r="O38" i="63"/>
  <c r="K39" i="63"/>
  <c r="L43" i="63"/>
  <c r="N39" i="63"/>
  <c r="M42" i="63"/>
  <c r="M40" i="63"/>
  <c r="O43" i="63"/>
  <c r="K40" i="63"/>
  <c r="J41" i="63"/>
  <c r="N41" i="63"/>
  <c r="N38" i="63"/>
  <c r="O41" i="63"/>
  <c r="J38" i="63"/>
  <c r="O40" i="63"/>
  <c r="M41" i="63"/>
  <c r="L41" i="63"/>
  <c r="J43" i="63"/>
  <c r="J42" i="63"/>
  <c r="K41" i="63"/>
  <c r="O42" i="63"/>
  <c r="J39" i="63"/>
  <c r="M39" i="63"/>
  <c r="N43" i="63"/>
  <c r="J40" i="63"/>
  <c r="L31" i="63"/>
  <c r="L30" i="63"/>
  <c r="M34" i="63"/>
  <c r="N33" i="63"/>
  <c r="M32" i="63"/>
  <c r="O32" i="63"/>
  <c r="M30" i="63"/>
  <c r="L29" i="63"/>
  <c r="K32" i="63"/>
  <c r="O31" i="63"/>
  <c r="N32" i="63"/>
  <c r="N31" i="63"/>
  <c r="M29" i="63"/>
  <c r="N34" i="63"/>
  <c r="O29" i="63"/>
  <c r="K30" i="63"/>
  <c r="L34" i="63"/>
  <c r="N29" i="63"/>
  <c r="J31" i="63"/>
  <c r="O34" i="63"/>
  <c r="K31" i="63"/>
  <c r="M31" i="63"/>
  <c r="K29" i="63"/>
  <c r="M33" i="63"/>
  <c r="J30" i="63"/>
  <c r="J29" i="63"/>
  <c r="K33" i="63"/>
  <c r="N30" i="63"/>
  <c r="J34" i="63"/>
  <c r="J33" i="63"/>
  <c r="L33" i="63"/>
  <c r="O30" i="63"/>
  <c r="O33" i="63"/>
  <c r="K34" i="63"/>
  <c r="L32" i="63"/>
  <c r="J32" i="63"/>
  <c r="F29" i="63"/>
  <c r="F32" i="63"/>
  <c r="F33" i="63"/>
  <c r="F30" i="63"/>
  <c r="F34" i="63"/>
  <c r="F31" i="63"/>
  <c r="AG56" i="63"/>
  <c r="AH49" i="63"/>
  <c r="AK55" i="63"/>
  <c r="AC54" i="63"/>
  <c r="AH55" i="63"/>
  <c r="AI53" i="63"/>
  <c r="AH56" i="63"/>
  <c r="AI57" i="63"/>
  <c r="AG49" i="63"/>
  <c r="AC57" i="63"/>
  <c r="AI54" i="63"/>
  <c r="AK49" i="63"/>
  <c r="AK56" i="63"/>
  <c r="AJ57" i="63"/>
  <c r="AG55" i="63"/>
  <c r="AJ54" i="63"/>
  <c r="AJ53" i="63"/>
  <c r="G52" i="74" l="1" a="1"/>
  <c r="G85" i="74" a="1"/>
  <c r="G49" i="68" a="1"/>
  <c r="G53" i="68" s="1"/>
  <c r="G28" i="66" a="1"/>
  <c r="G29" i="66" s="1"/>
  <c r="G29" i="65" a="1"/>
  <c r="G30" i="65" s="1"/>
  <c r="G30" i="72" a="1"/>
  <c r="G33" i="73" a="1"/>
  <c r="G28" i="64" a="1"/>
  <c r="G37" i="67" a="1"/>
  <c r="G31" i="69" a="1"/>
  <c r="G34" i="68" a="1"/>
  <c r="G30" i="71" a="1"/>
  <c r="G28" i="67" a="1"/>
  <c r="G37" i="64" a="1"/>
  <c r="G38" i="65" a="1"/>
  <c r="G42" i="65" s="1"/>
  <c r="G39" i="71" a="1"/>
  <c r="G41" i="71" s="1"/>
  <c r="G37" i="66" a="1"/>
  <c r="G40" i="66" s="1"/>
  <c r="G45" i="73" a="1"/>
  <c r="G42" i="72" a="1"/>
  <c r="G43" i="69" a="1"/>
  <c r="G29" i="63" a="1"/>
  <c r="C57" i="65"/>
  <c r="C53" i="66"/>
  <c r="F38" i="63" a="1"/>
  <c r="C54" i="65"/>
  <c r="C54" i="66"/>
  <c r="C115" i="68"/>
  <c r="G50" i="68" l="1"/>
  <c r="G49" i="68"/>
  <c r="G52" i="68"/>
  <c r="G51" i="68"/>
  <c r="G57" i="74"/>
  <c r="G56" i="74"/>
  <c r="G54" i="74"/>
  <c r="G55" i="74"/>
  <c r="G53" i="74"/>
  <c r="G52" i="74"/>
  <c r="G87" i="74"/>
  <c r="G86" i="74"/>
  <c r="G85" i="74"/>
  <c r="G90" i="74"/>
  <c r="G89" i="74"/>
  <c r="G88" i="74"/>
  <c r="G29" i="65"/>
  <c r="G54" i="68"/>
  <c r="G32" i="65"/>
  <c r="G33" i="66"/>
  <c r="G33" i="65"/>
  <c r="G34" i="65"/>
  <c r="G31" i="65"/>
  <c r="G32" i="66"/>
  <c r="G28" i="66"/>
  <c r="G30" i="66"/>
  <c r="G31" i="66"/>
  <c r="G34" i="72"/>
  <c r="G33" i="72"/>
  <c r="G30" i="72"/>
  <c r="G35" i="72"/>
  <c r="G32" i="72"/>
  <c r="G31" i="72"/>
  <c r="G42" i="67"/>
  <c r="G37" i="67"/>
  <c r="G40" i="67"/>
  <c r="G38" i="67"/>
  <c r="G39" i="67"/>
  <c r="G41" i="67"/>
  <c r="G30" i="64"/>
  <c r="G31" i="64"/>
  <c r="G32" i="64"/>
  <c r="G28" i="64"/>
  <c r="G29" i="64"/>
  <c r="G33" i="64"/>
  <c r="G30" i="67"/>
  <c r="G33" i="67"/>
  <c r="G31" i="67"/>
  <c r="G32" i="67"/>
  <c r="G29" i="67"/>
  <c r="G28" i="67"/>
  <c r="G37" i="73"/>
  <c r="G35" i="73"/>
  <c r="G38" i="73"/>
  <c r="G33" i="73"/>
  <c r="G34" i="73"/>
  <c r="G36" i="73"/>
  <c r="G31" i="71"/>
  <c r="G30" i="71"/>
  <c r="G33" i="71"/>
  <c r="G34" i="71"/>
  <c r="G32" i="71"/>
  <c r="G35" i="71"/>
  <c r="G34" i="69"/>
  <c r="G31" i="69"/>
  <c r="G33" i="69"/>
  <c r="G36" i="69"/>
  <c r="G32" i="69"/>
  <c r="G35" i="69"/>
  <c r="G38" i="68"/>
  <c r="G36" i="68"/>
  <c r="G39" i="68"/>
  <c r="G34" i="68"/>
  <c r="G37" i="68"/>
  <c r="G35" i="68"/>
  <c r="G42" i="64"/>
  <c r="G37" i="64"/>
  <c r="G38" i="64"/>
  <c r="G39" i="64"/>
  <c r="G40" i="64"/>
  <c r="G41" i="64"/>
  <c r="G40" i="71"/>
  <c r="G41" i="65"/>
  <c r="G38" i="65"/>
  <c r="G39" i="65"/>
  <c r="G40" i="65"/>
  <c r="G43" i="65"/>
  <c r="G44" i="71"/>
  <c r="G39" i="66"/>
  <c r="G43" i="71"/>
  <c r="G38" i="66"/>
  <c r="G39" i="71"/>
  <c r="G37" i="66"/>
  <c r="G42" i="71"/>
  <c r="G42" i="66"/>
  <c r="G41" i="66"/>
  <c r="G47" i="72"/>
  <c r="G43" i="72"/>
  <c r="G46" i="72"/>
  <c r="G42" i="72"/>
  <c r="G45" i="72"/>
  <c r="G44" i="72"/>
  <c r="G50" i="73"/>
  <c r="G48" i="73"/>
  <c r="G49" i="73"/>
  <c r="G47" i="73"/>
  <c r="G45" i="73"/>
  <c r="G46" i="73"/>
  <c r="G43" i="69"/>
  <c r="G48" i="69"/>
  <c r="G47" i="69"/>
  <c r="G46" i="69"/>
  <c r="G44" i="69"/>
  <c r="G45" i="69"/>
  <c r="F41" i="63"/>
  <c r="F38" i="63"/>
  <c r="F39" i="63"/>
  <c r="F40" i="63"/>
  <c r="F42" i="63"/>
  <c r="F43" i="63"/>
  <c r="G30" i="63"/>
  <c r="G31" i="63"/>
  <c r="G32" i="63"/>
  <c r="G33" i="63"/>
  <c r="G34" i="63"/>
  <c r="G29" i="63"/>
  <c r="C56" i="71"/>
  <c r="C49" i="66"/>
  <c r="C51" i="67"/>
  <c r="C49" i="67"/>
  <c r="C50" i="66"/>
  <c r="C70" i="72"/>
  <c r="C58" i="71"/>
  <c r="C55" i="71"/>
  <c r="C51" i="71"/>
  <c r="C48" i="64"/>
  <c r="C53" i="67"/>
  <c r="C50" i="67"/>
  <c r="C75" i="69"/>
  <c r="C53" i="65"/>
  <c r="C72" i="73"/>
  <c r="C51" i="65"/>
  <c r="C56" i="65"/>
  <c r="C77" i="69"/>
  <c r="C80" i="73"/>
  <c r="C74" i="73"/>
  <c r="C52" i="65"/>
  <c r="C73" i="73"/>
  <c r="C68" i="72"/>
  <c r="C73" i="69"/>
  <c r="C52" i="64"/>
  <c r="C56" i="66"/>
  <c r="C48" i="66"/>
  <c r="C393" i="74"/>
  <c r="C52" i="71"/>
  <c r="C55" i="67"/>
  <c r="C52" i="67"/>
  <c r="C55" i="66"/>
  <c r="C69" i="69"/>
  <c r="C53" i="71"/>
  <c r="C50" i="64"/>
  <c r="C54" i="64"/>
  <c r="C71" i="73"/>
  <c r="C72" i="72"/>
  <c r="C52" i="66"/>
  <c r="C69" i="72"/>
  <c r="C71" i="72"/>
  <c r="C78" i="73"/>
  <c r="C74" i="72"/>
  <c r="C49" i="65"/>
  <c r="C51" i="66"/>
  <c r="C53" i="64"/>
  <c r="C55" i="65"/>
  <c r="C48" i="67"/>
  <c r="C54" i="71"/>
  <c r="C56" i="63"/>
  <c r="C77" i="72"/>
  <c r="C79" i="73"/>
  <c r="C76" i="72"/>
  <c r="C72" i="69"/>
  <c r="C55" i="63"/>
  <c r="C55" i="64"/>
  <c r="C54" i="67"/>
  <c r="C71" i="69"/>
  <c r="C49" i="63"/>
  <c r="C49" i="64"/>
  <c r="C81" i="73"/>
  <c r="C57" i="71"/>
  <c r="C50" i="71"/>
  <c r="C74" i="69"/>
  <c r="C50" i="65"/>
  <c r="C76" i="69"/>
  <c r="C75" i="72"/>
  <c r="C56" i="67"/>
  <c r="C51" i="64"/>
  <c r="C56" i="64"/>
  <c r="C77" i="73"/>
  <c r="C70" i="69"/>
  <c r="C112" i="68"/>
  <c r="C120" i="68"/>
  <c r="C123" i="68"/>
  <c r="C111" i="68"/>
  <c r="C113" i="68"/>
  <c r="C114" i="68"/>
  <c r="C125" i="68"/>
  <c r="C122" i="68"/>
  <c r="C124" i="68"/>
  <c r="C121" i="68"/>
  <c r="C116" i="68"/>
  <c r="C396" i="74"/>
  <c r="C400" i="74"/>
  <c r="C399" i="74"/>
  <c r="C424" i="74"/>
  <c r="C398" i="74"/>
  <c r="C394" i="74"/>
  <c r="C397" i="74"/>
  <c r="C395" i="74"/>
  <c r="G38" i="63" l="1" a="1"/>
  <c r="G40" i="63" l="1"/>
  <c r="G38" i="63"/>
  <c r="G39" i="63"/>
  <c r="G43" i="63"/>
  <c r="G41" i="63"/>
  <c r="G42" i="63"/>
  <c r="C51" i="63"/>
  <c r="C53" i="63"/>
  <c r="C54" i="63"/>
  <c r="C52" i="63"/>
  <c r="C57" i="63"/>
  <c r="C50" i="63"/>
  <c r="B7" i="62" l="1"/>
  <c r="V38" i="63" a="1"/>
  <c r="V29" i="63" a="1"/>
  <c r="B10" i="62" l="1"/>
  <c r="B13" i="62" s="1"/>
  <c r="B19" i="62" s="1"/>
  <c r="B22" i="62" s="1"/>
  <c r="B25" i="62" s="1"/>
  <c r="B28" i="62" s="1"/>
  <c r="B31" i="62" s="1"/>
  <c r="B34" i="62" s="1"/>
  <c r="B37" i="62" s="1"/>
  <c r="B40" i="62" s="1"/>
  <c r="B43" i="62" s="1"/>
  <c r="Z40" i="63"/>
  <c r="AF46" i="63" s="1"/>
  <c r="AF57" i="63" s="1"/>
  <c r="V42" i="63"/>
  <c r="AK39" i="63" s="1"/>
  <c r="AK50" i="63" s="1"/>
  <c r="Y40" i="63"/>
  <c r="AF42" i="63" s="1"/>
  <c r="AF53" i="63" s="1"/>
  <c r="V40" i="63"/>
  <c r="AF39" i="63" s="1"/>
  <c r="X42" i="63"/>
  <c r="AK41" i="63" s="1"/>
  <c r="AK52" i="63" s="1"/>
  <c r="AA40" i="63"/>
  <c r="AF43" i="63" s="1"/>
  <c r="AF54" i="63" s="1"/>
  <c r="W42" i="63"/>
  <c r="AK40" i="63" s="1"/>
  <c r="AK51" i="63" s="1"/>
  <c r="AA42" i="63"/>
  <c r="AK43" i="63" s="1"/>
  <c r="AK54" i="63" s="1"/>
  <c r="Z38" i="63"/>
  <c r="AD46" i="63" s="1"/>
  <c r="AD57" i="63" s="1"/>
  <c r="V41" i="63"/>
  <c r="AG39" i="63" s="1"/>
  <c r="AG50" i="63" s="1"/>
  <c r="Y39" i="63"/>
  <c r="AE42" i="63" s="1"/>
  <c r="AE53" i="63" s="1"/>
  <c r="W43" i="63"/>
  <c r="AH40" i="63" s="1"/>
  <c r="AH51" i="63" s="1"/>
  <c r="Y41" i="63"/>
  <c r="AG42" i="63" s="1"/>
  <c r="AG53" i="63" s="1"/>
  <c r="AA43" i="63"/>
  <c r="AH43" i="63" s="1"/>
  <c r="AH54" i="63" s="1"/>
  <c r="Z39" i="63"/>
  <c r="AE46" i="63" s="1"/>
  <c r="AE57" i="63" s="1"/>
  <c r="X39" i="63"/>
  <c r="AE41" i="63" s="1"/>
  <c r="W39" i="63"/>
  <c r="AE40" i="63" s="1"/>
  <c r="W40" i="63"/>
  <c r="AF40" i="63" s="1"/>
  <c r="Y42" i="63"/>
  <c r="AK42" i="63" s="1"/>
  <c r="AK53" i="63" s="1"/>
  <c r="X38" i="63"/>
  <c r="AD41" i="63" s="1"/>
  <c r="Y43" i="63"/>
  <c r="AH42" i="63" s="1"/>
  <c r="AH53" i="63" s="1"/>
  <c r="V43" i="63"/>
  <c r="AH39" i="63" s="1"/>
  <c r="AH50" i="63" s="1"/>
  <c r="AA38" i="63"/>
  <c r="AD43" i="63" s="1"/>
  <c r="AD54" i="63" s="1"/>
  <c r="W41" i="63"/>
  <c r="AG40" i="63" s="1"/>
  <c r="AG51" i="63" s="1"/>
  <c r="W38" i="63"/>
  <c r="AD40" i="63" s="1"/>
  <c r="Z41" i="63"/>
  <c r="AG46" i="63" s="1"/>
  <c r="AG57" i="63" s="1"/>
  <c r="AA41" i="63"/>
  <c r="AG43" i="63" s="1"/>
  <c r="AG54" i="63" s="1"/>
  <c r="AA39" i="63"/>
  <c r="AE43" i="63" s="1"/>
  <c r="AE54" i="63" s="1"/>
  <c r="X43" i="63"/>
  <c r="AH41" i="63" s="1"/>
  <c r="AH52" i="63" s="1"/>
  <c r="X40" i="63"/>
  <c r="AF41" i="63" s="1"/>
  <c r="Z42" i="63"/>
  <c r="AK46" i="63" s="1"/>
  <c r="AK57" i="63" s="1"/>
  <c r="Y38" i="63"/>
  <c r="AD42" i="63" s="1"/>
  <c r="AD53" i="63" s="1"/>
  <c r="V38" i="63"/>
  <c r="AD39" i="63" s="1"/>
  <c r="V39" i="63"/>
  <c r="AE39" i="63" s="1"/>
  <c r="X41" i="63"/>
  <c r="AG41" i="63" s="1"/>
  <c r="AG52" i="63" s="1"/>
  <c r="Z43" i="63"/>
  <c r="AH46" i="63" s="1"/>
  <c r="AH57" i="63" s="1"/>
  <c r="Y32" i="63"/>
  <c r="AD30" i="63" s="1"/>
  <c r="W32" i="63"/>
  <c r="AD36" i="63" s="1"/>
  <c r="AD56" i="63" s="1"/>
  <c r="Y34" i="63"/>
  <c r="AF30" i="63" s="1"/>
  <c r="X30" i="63"/>
  <c r="AJ29" i="63" s="1"/>
  <c r="AJ49" i="63" s="1"/>
  <c r="X32" i="63"/>
  <c r="AD29" i="63" s="1"/>
  <c r="AD49" i="63" s="1"/>
  <c r="AA30" i="63"/>
  <c r="AJ32" i="63" s="1"/>
  <c r="AJ52" i="63" s="1"/>
  <c r="W33" i="63"/>
  <c r="AE36" i="63" s="1"/>
  <c r="AE56" i="63" s="1"/>
  <c r="Z33" i="63"/>
  <c r="AE31" i="63" s="1"/>
  <c r="V34" i="63"/>
  <c r="AF35" i="63" s="1"/>
  <c r="AF55" i="63" s="1"/>
  <c r="Y29" i="63"/>
  <c r="AI30" i="63" s="1"/>
  <c r="AI50" i="63" s="1"/>
  <c r="AA31" i="63"/>
  <c r="AC32" i="63" s="1"/>
  <c r="AC52" i="63" s="1"/>
  <c r="V29" i="63"/>
  <c r="AI35" i="63" s="1"/>
  <c r="AI55" i="63" s="1"/>
  <c r="AA29" i="63"/>
  <c r="AI32" i="63" s="1"/>
  <c r="AI52" i="63" s="1"/>
  <c r="V31" i="63"/>
  <c r="AC35" i="63" s="1"/>
  <c r="AC55" i="63" s="1"/>
  <c r="Z34" i="63"/>
  <c r="AF31" i="63" s="1"/>
  <c r="Y30" i="63"/>
  <c r="AJ30" i="63" s="1"/>
  <c r="AJ50" i="63" s="1"/>
  <c r="W34" i="63"/>
  <c r="AF36" i="63" s="1"/>
  <c r="AF56" i="63" s="1"/>
  <c r="AA33" i="63"/>
  <c r="AE32" i="63" s="1"/>
  <c r="X31" i="63"/>
  <c r="AC29" i="63" s="1"/>
  <c r="AC49" i="63" s="1"/>
  <c r="X33" i="63"/>
  <c r="AE29" i="63" s="1"/>
  <c r="AE49" i="63" s="1"/>
  <c r="W29" i="63"/>
  <c r="AI36" i="63" s="1"/>
  <c r="AI56" i="63" s="1"/>
  <c r="AA32" i="63"/>
  <c r="AD32" i="63" s="1"/>
  <c r="V30" i="63"/>
  <c r="AJ35" i="63" s="1"/>
  <c r="AJ55" i="63" s="1"/>
  <c r="W31" i="63"/>
  <c r="AC36" i="63" s="1"/>
  <c r="AC56" i="63" s="1"/>
  <c r="V32" i="63"/>
  <c r="AD35" i="63" s="1"/>
  <c r="AD55" i="63" s="1"/>
  <c r="X34" i="63"/>
  <c r="AF29" i="63" s="1"/>
  <c r="AF49" i="63" s="1"/>
  <c r="Y31" i="63"/>
  <c r="AC30" i="63" s="1"/>
  <c r="AC50" i="63" s="1"/>
  <c r="Z32" i="63"/>
  <c r="AD31" i="63" s="1"/>
  <c r="AA34" i="63"/>
  <c r="AF32" i="63" s="1"/>
  <c r="Z30" i="63"/>
  <c r="AJ31" i="63" s="1"/>
  <c r="AJ51" i="63" s="1"/>
  <c r="V33" i="63"/>
  <c r="AE35" i="63" s="1"/>
  <c r="AE55" i="63" s="1"/>
  <c r="W30" i="63"/>
  <c r="AJ36" i="63" s="1"/>
  <c r="AJ56" i="63" s="1"/>
  <c r="Z29" i="63"/>
  <c r="AI31" i="63" s="1"/>
  <c r="AI51" i="63" s="1"/>
  <c r="Y33" i="63"/>
  <c r="AE30" i="63" s="1"/>
  <c r="X29" i="63"/>
  <c r="AI29" i="63" s="1"/>
  <c r="AI49" i="63" s="1"/>
  <c r="Z31" i="63"/>
  <c r="AC31" i="63" s="1"/>
  <c r="AC51" i="63" s="1"/>
  <c r="AE50" i="63" l="1"/>
  <c r="AF51" i="63"/>
  <c r="AF50" i="63"/>
  <c r="AD52" i="63"/>
  <c r="AD50" i="63"/>
  <c r="AE51" i="63"/>
  <c r="AF52" i="63"/>
  <c r="AD51" i="63"/>
  <c r="AE52" i="63"/>
  <c r="F49" i="63" l="1" a="1"/>
  <c r="F53" i="63" s="1"/>
  <c r="M51" i="63" s="1"/>
  <c r="F51" i="63" l="1"/>
  <c r="N50" i="63" s="1"/>
  <c r="F52" i="63"/>
  <c r="O50" i="63" s="1"/>
  <c r="F54" i="63"/>
  <c r="O51" i="63" s="1"/>
  <c r="F49" i="63"/>
  <c r="O49" i="63" s="1"/>
  <c r="F50" i="63"/>
  <c r="M50" i="63" s="1"/>
  <c r="E29" i="63" a="1"/>
  <c r="D55" i="63" l="1" a="1"/>
  <c r="D56" i="63" s="1"/>
  <c r="E32" i="63"/>
  <c r="E30" i="63"/>
  <c r="E31" i="63"/>
  <c r="E29" i="63"/>
  <c r="E34" i="63"/>
  <c r="E33" i="63"/>
  <c r="E38" i="63" a="1"/>
  <c r="D55" i="63" l="1"/>
  <c r="D57" i="63"/>
  <c r="E39" i="63"/>
  <c r="E38" i="63"/>
  <c r="E40" i="63"/>
  <c r="E41" i="63"/>
  <c r="E42" i="63"/>
  <c r="E43" i="63"/>
  <c r="H29" i="63" a="1"/>
  <c r="H32" i="63" s="1"/>
  <c r="G55" i="63" l="1" a="1"/>
  <c r="G56" i="63" s="1"/>
  <c r="K49" i="63" s="1"/>
  <c r="H38" i="63" a="1"/>
  <c r="H40" i="63" s="1"/>
  <c r="H33" i="63"/>
  <c r="H29" i="63"/>
  <c r="H30" i="63"/>
  <c r="H34" i="63"/>
  <c r="H31" i="63"/>
  <c r="G55" i="63" l="1"/>
  <c r="J49" i="63" s="1"/>
  <c r="G57" i="63"/>
  <c r="K51" i="63" s="1"/>
  <c r="H38" i="63"/>
  <c r="H42" i="63"/>
  <c r="H39" i="63"/>
  <c r="H43" i="63"/>
  <c r="H41" i="63"/>
  <c r="I29" i="63" a="1"/>
  <c r="I29" i="63" s="1"/>
  <c r="I38" i="63" l="1" a="1"/>
  <c r="I39" i="63" s="1"/>
  <c r="I34" i="63"/>
  <c r="I32" i="63"/>
  <c r="I33" i="63"/>
  <c r="I31" i="63"/>
  <c r="I30" i="63"/>
  <c r="I42" i="63" l="1"/>
  <c r="I40" i="63"/>
  <c r="I41" i="63"/>
  <c r="I38" i="63"/>
  <c r="I43" i="63"/>
  <c r="V29" i="65" a="1"/>
  <c r="V38" i="65" a="1"/>
  <c r="X40" i="65" l="1"/>
  <c r="AD39" i="65" s="1"/>
  <c r="AA42" i="65"/>
  <c r="AK41" i="65" s="1"/>
  <c r="AK52" i="65" s="1"/>
  <c r="AA43" i="65"/>
  <c r="AF41" i="65" s="1"/>
  <c r="AF52" i="65" s="1"/>
  <c r="Z39" i="65"/>
  <c r="AJ46" i="65" s="1"/>
  <c r="AJ57" i="65" s="1"/>
  <c r="V42" i="65"/>
  <c r="AK38" i="65" s="1"/>
  <c r="AK49" i="65" s="1"/>
  <c r="V39" i="65"/>
  <c r="AJ38" i="65" s="1"/>
  <c r="Y41" i="65"/>
  <c r="AE40" i="65" s="1"/>
  <c r="AE51" i="65" s="1"/>
  <c r="Y42" i="65"/>
  <c r="AK40" i="65" s="1"/>
  <c r="AK51" i="65" s="1"/>
  <c r="X38" i="65"/>
  <c r="AC39" i="65" s="1"/>
  <c r="Z40" i="65"/>
  <c r="AD46" i="65" s="1"/>
  <c r="AD57" i="65" s="1"/>
  <c r="V43" i="65"/>
  <c r="AF38" i="65" s="1"/>
  <c r="AF49" i="65" s="1"/>
  <c r="W40" i="65"/>
  <c r="AD45" i="65" s="1"/>
  <c r="W41" i="65"/>
  <c r="AE45" i="65" s="1"/>
  <c r="AE56" i="65" s="1"/>
  <c r="Y43" i="65"/>
  <c r="AF40" i="65" s="1"/>
  <c r="AF51" i="65" s="1"/>
  <c r="X39" i="65"/>
  <c r="AJ39" i="65" s="1"/>
  <c r="Z41" i="65"/>
  <c r="AE46" i="65" s="1"/>
  <c r="AE57" i="65" s="1"/>
  <c r="AA38" i="65"/>
  <c r="AC41" i="65" s="1"/>
  <c r="AC52" i="65" s="1"/>
  <c r="AA39" i="65"/>
  <c r="AJ41" i="65" s="1"/>
  <c r="AJ52" i="65" s="1"/>
  <c r="W42" i="65"/>
  <c r="AK45" i="65" s="1"/>
  <c r="AK56" i="65" s="1"/>
  <c r="V38" i="65"/>
  <c r="AC38" i="65" s="1"/>
  <c r="W43" i="65"/>
  <c r="AF45" i="65" s="1"/>
  <c r="AF56" i="65" s="1"/>
  <c r="Z42" i="65"/>
  <c r="AK46" i="65" s="1"/>
  <c r="AK57" i="65" s="1"/>
  <c r="Y38" i="65"/>
  <c r="AC40" i="65" s="1"/>
  <c r="AC51" i="65" s="1"/>
  <c r="AA40" i="65"/>
  <c r="AD41" i="65" s="1"/>
  <c r="AD52" i="65" s="1"/>
  <c r="AA41" i="65"/>
  <c r="AE41" i="65" s="1"/>
  <c r="AE52" i="65" s="1"/>
  <c r="X41" i="65"/>
  <c r="AE39" i="65" s="1"/>
  <c r="AE50" i="65" s="1"/>
  <c r="Z43" i="65"/>
  <c r="AF46" i="65" s="1"/>
  <c r="AF57" i="65" s="1"/>
  <c r="Y39" i="65"/>
  <c r="AJ40" i="65" s="1"/>
  <c r="AJ51" i="65" s="1"/>
  <c r="Y40" i="65"/>
  <c r="AD40" i="65" s="1"/>
  <c r="AD51" i="65" s="1"/>
  <c r="V40" i="65"/>
  <c r="AD38" i="65" s="1"/>
  <c r="X42" i="65"/>
  <c r="AK39" i="65" s="1"/>
  <c r="AK50" i="65" s="1"/>
  <c r="W38" i="65"/>
  <c r="AC45" i="65" s="1"/>
  <c r="W39" i="65"/>
  <c r="AJ45" i="65" s="1"/>
  <c r="Z38" i="65"/>
  <c r="AC46" i="65" s="1"/>
  <c r="AC57" i="65" s="1"/>
  <c r="V41" i="65"/>
  <c r="AE38" i="65" s="1"/>
  <c r="AE49" i="65" s="1"/>
  <c r="X43" i="65"/>
  <c r="AF39" i="65" s="1"/>
  <c r="AF50" i="65" s="1"/>
  <c r="AA30" i="65"/>
  <c r="AH30" i="65" s="1"/>
  <c r="AH50" i="65" s="1"/>
  <c r="W32" i="65"/>
  <c r="AC34" i="65" s="1"/>
  <c r="AC54" i="65" s="1"/>
  <c r="Z29" i="65"/>
  <c r="AG36" i="65" s="1"/>
  <c r="AG56" i="65" s="1"/>
  <c r="Y34" i="65"/>
  <c r="AD29" i="65" s="1"/>
  <c r="X33" i="65"/>
  <c r="AJ35" i="65" s="1"/>
  <c r="AJ55" i="65" s="1"/>
  <c r="Y29" i="65"/>
  <c r="AG29" i="65" s="1"/>
  <c r="AG49" i="65" s="1"/>
  <c r="W33" i="65"/>
  <c r="AJ34" i="65" s="1"/>
  <c r="AJ54" i="65" s="1"/>
  <c r="AA31" i="65"/>
  <c r="AI30" i="65" s="1"/>
  <c r="AI50" i="65" s="1"/>
  <c r="Z30" i="65"/>
  <c r="AH36" i="65" s="1"/>
  <c r="AH56" i="65" s="1"/>
  <c r="Z34" i="65"/>
  <c r="AD36" i="65" s="1"/>
  <c r="Y30" i="65"/>
  <c r="AH29" i="65" s="1"/>
  <c r="AH49" i="65" s="1"/>
  <c r="W29" i="65"/>
  <c r="AG34" i="65" s="1"/>
  <c r="AG54" i="65" s="1"/>
  <c r="V34" i="65"/>
  <c r="AD33" i="65" s="1"/>
  <c r="AD53" i="65" s="1"/>
  <c r="Z32" i="65"/>
  <c r="AC36" i="65" s="1"/>
  <c r="V32" i="65"/>
  <c r="AC33" i="65" s="1"/>
  <c r="AC53" i="65" s="1"/>
  <c r="X34" i="65"/>
  <c r="AD35" i="65" s="1"/>
  <c r="AD55" i="65" s="1"/>
  <c r="W34" i="65"/>
  <c r="AD34" i="65" s="1"/>
  <c r="AD54" i="65" s="1"/>
  <c r="X31" i="65"/>
  <c r="AI35" i="65" s="1"/>
  <c r="AI55" i="65" s="1"/>
  <c r="V30" i="65"/>
  <c r="AH33" i="65" s="1"/>
  <c r="AH53" i="65" s="1"/>
  <c r="X29" i="65"/>
  <c r="AG35" i="65" s="1"/>
  <c r="AG55" i="65" s="1"/>
  <c r="V33" i="65"/>
  <c r="AJ33" i="65" s="1"/>
  <c r="AJ53" i="65" s="1"/>
  <c r="AA32" i="65"/>
  <c r="AC30" i="65" s="1"/>
  <c r="AA33" i="65"/>
  <c r="AJ30" i="65" s="1"/>
  <c r="Y32" i="65"/>
  <c r="AC29" i="65" s="1"/>
  <c r="Z33" i="65"/>
  <c r="AJ36" i="65" s="1"/>
  <c r="Z31" i="65"/>
  <c r="AI36" i="65" s="1"/>
  <c r="AI56" i="65" s="1"/>
  <c r="Y31" i="65"/>
  <c r="AI29" i="65" s="1"/>
  <c r="AI49" i="65" s="1"/>
  <c r="W31" i="65"/>
  <c r="AI34" i="65" s="1"/>
  <c r="AI54" i="65" s="1"/>
  <c r="AA29" i="65"/>
  <c r="AG30" i="65" s="1"/>
  <c r="AG50" i="65" s="1"/>
  <c r="X32" i="65"/>
  <c r="AC35" i="65" s="1"/>
  <c r="AC55" i="65" s="1"/>
  <c r="X30" i="65"/>
  <c r="AH35" i="65" s="1"/>
  <c r="AH55" i="65" s="1"/>
  <c r="W30" i="65"/>
  <c r="AH34" i="65" s="1"/>
  <c r="AH54" i="65" s="1"/>
  <c r="Y33" i="65"/>
  <c r="AJ29" i="65" s="1"/>
  <c r="AA34" i="65"/>
  <c r="AD30" i="65" s="1"/>
  <c r="V31" i="65"/>
  <c r="AI33" i="65" s="1"/>
  <c r="AI53" i="65" s="1"/>
  <c r="V29" i="65"/>
  <c r="AG33" i="65" s="1"/>
  <c r="AG53" i="65" s="1"/>
  <c r="AC49" i="65" l="1"/>
  <c r="AD56" i="65"/>
  <c r="AD50" i="65"/>
  <c r="AJ56" i="65"/>
  <c r="AC50" i="65"/>
  <c r="AD49" i="65"/>
  <c r="AJ49" i="65"/>
  <c r="AC56" i="65"/>
  <c r="AJ50" i="65"/>
  <c r="F49" i="65" l="1" a="1"/>
  <c r="F52" i="65" s="1"/>
  <c r="O51" i="65" s="1"/>
  <c r="F51" i="65" l="1"/>
  <c r="M51" i="65" s="1"/>
  <c r="F49" i="65"/>
  <c r="M50" i="65" s="1"/>
  <c r="F50" i="65"/>
  <c r="O50" i="65" s="1"/>
  <c r="D53" i="65" l="1" a="1"/>
  <c r="D54" i="65" s="1"/>
  <c r="E29" i="65" a="1"/>
  <c r="D57" i="65" l="1"/>
  <c r="D56" i="65"/>
  <c r="D53" i="65"/>
  <c r="D55" i="65"/>
  <c r="E32" i="65"/>
  <c r="E31" i="65"/>
  <c r="E29" i="65"/>
  <c r="E30" i="65"/>
  <c r="E34" i="65"/>
  <c r="E33" i="65"/>
  <c r="E38" i="65" a="1"/>
  <c r="G53" i="65" l="1" a="1"/>
  <c r="G54" i="65" s="1"/>
  <c r="K49" i="65" s="1"/>
  <c r="H29" i="65" a="1"/>
  <c r="H31" i="65" s="1"/>
  <c r="E41" i="65"/>
  <c r="E40" i="65"/>
  <c r="E38" i="65"/>
  <c r="E42" i="65"/>
  <c r="E43" i="65"/>
  <c r="E39" i="65"/>
  <c r="G56" i="65" l="1"/>
  <c r="K50" i="65" s="1"/>
  <c r="G55" i="65"/>
  <c r="L49" i="65" s="1"/>
  <c r="G57" i="65"/>
  <c r="K51" i="65" s="1"/>
  <c r="G53" i="65"/>
  <c r="J49" i="65" s="1"/>
  <c r="H34" i="65"/>
  <c r="H33" i="65"/>
  <c r="H29" i="65"/>
  <c r="H30" i="65"/>
  <c r="H32" i="65"/>
  <c r="H38" i="65" a="1"/>
  <c r="H39" i="65" s="1"/>
  <c r="I29" i="65" l="1" a="1"/>
  <c r="I32" i="65" s="1"/>
  <c r="H40" i="65"/>
  <c r="H43" i="65"/>
  <c r="H42" i="65"/>
  <c r="H41" i="65"/>
  <c r="H38" i="65"/>
  <c r="I38" i="65" s="1" a="1"/>
  <c r="I42" i="65" s="1"/>
  <c r="V28" i="66" a="1"/>
  <c r="V37" i="66" a="1"/>
  <c r="I29" i="65" l="1"/>
  <c r="I34" i="65"/>
  <c r="I30" i="65"/>
  <c r="I33" i="65"/>
  <c r="I31" i="65"/>
  <c r="I43" i="65"/>
  <c r="I38" i="65"/>
  <c r="I40" i="65"/>
  <c r="I41" i="65"/>
  <c r="I39" i="65"/>
  <c r="W42" i="66"/>
  <c r="AK40" i="66" s="1"/>
  <c r="AK51" i="66" s="1"/>
  <c r="AA41" i="66"/>
  <c r="AJ45" i="66" s="1"/>
  <c r="AJ56" i="66" s="1"/>
  <c r="X40" i="66"/>
  <c r="AI41" i="66" s="1"/>
  <c r="AI52" i="66" s="1"/>
  <c r="AA38" i="66"/>
  <c r="AF45" i="66" s="1"/>
  <c r="AF56" i="66" s="1"/>
  <c r="W41" i="66"/>
  <c r="AJ40" i="66" s="1"/>
  <c r="AJ51" i="66" s="1"/>
  <c r="AA40" i="66"/>
  <c r="AI45" i="66" s="1"/>
  <c r="AI56" i="66" s="1"/>
  <c r="Y40" i="66"/>
  <c r="AI43" i="66" s="1"/>
  <c r="AI54" i="66" s="1"/>
  <c r="V39" i="66"/>
  <c r="AG39" i="66" s="1"/>
  <c r="Y37" i="66"/>
  <c r="AE43" i="66" s="1"/>
  <c r="AE54" i="66" s="1"/>
  <c r="AA39" i="66"/>
  <c r="AG45" i="66" s="1"/>
  <c r="AG56" i="66" s="1"/>
  <c r="Y39" i="66"/>
  <c r="AG43" i="66" s="1"/>
  <c r="AG54" i="66" s="1"/>
  <c r="W39" i="66"/>
  <c r="AG40" i="66" s="1"/>
  <c r="Z37" i="66"/>
  <c r="AE44" i="66" s="1"/>
  <c r="AE55" i="66" s="1"/>
  <c r="Z42" i="66"/>
  <c r="AK44" i="66" s="1"/>
  <c r="AK55" i="66" s="1"/>
  <c r="Y38" i="66"/>
  <c r="AF43" i="66" s="1"/>
  <c r="AF54" i="66" s="1"/>
  <c r="W38" i="66"/>
  <c r="AF40" i="66" s="1"/>
  <c r="AA37" i="66"/>
  <c r="AE45" i="66" s="1"/>
  <c r="AE56" i="66" s="1"/>
  <c r="V41" i="66"/>
  <c r="AJ39" i="66" s="1"/>
  <c r="AJ50" i="66" s="1"/>
  <c r="X41" i="66"/>
  <c r="AJ41" i="66" s="1"/>
  <c r="AJ52" i="66" s="1"/>
  <c r="W37" i="66"/>
  <c r="AE40" i="66" s="1"/>
  <c r="V42" i="66"/>
  <c r="AK39" i="66" s="1"/>
  <c r="AK50" i="66" s="1"/>
  <c r="X42" i="66"/>
  <c r="AK41" i="66" s="1"/>
  <c r="AK52" i="66" s="1"/>
  <c r="X38" i="66"/>
  <c r="AF41" i="66" s="1"/>
  <c r="V40" i="66"/>
  <c r="AI39" i="66" s="1"/>
  <c r="AI50" i="66" s="1"/>
  <c r="Z40" i="66"/>
  <c r="AI44" i="66" s="1"/>
  <c r="AI55" i="66" s="1"/>
  <c r="Z39" i="66"/>
  <c r="AG44" i="66" s="1"/>
  <c r="AG55" i="66" s="1"/>
  <c r="AA42" i="66"/>
  <c r="AK45" i="66" s="1"/>
  <c r="AK56" i="66" s="1"/>
  <c r="Z38" i="66"/>
  <c r="AF44" i="66" s="1"/>
  <c r="AF55" i="66" s="1"/>
  <c r="X39" i="66"/>
  <c r="AG41" i="66" s="1"/>
  <c r="V37" i="66"/>
  <c r="AE39" i="66" s="1"/>
  <c r="Y41" i="66"/>
  <c r="AJ43" i="66" s="1"/>
  <c r="AJ54" i="66" s="1"/>
  <c r="X37" i="66"/>
  <c r="AE41" i="66" s="1"/>
  <c r="V38" i="66"/>
  <c r="AF39" i="66" s="1"/>
  <c r="Z41" i="66"/>
  <c r="AJ44" i="66" s="1"/>
  <c r="AJ55" i="66" s="1"/>
  <c r="W40" i="66"/>
  <c r="AI40" i="66" s="1"/>
  <c r="AI51" i="66" s="1"/>
  <c r="Y42" i="66"/>
  <c r="AK43" i="66" s="1"/>
  <c r="AK54" i="66" s="1"/>
  <c r="X31" i="66"/>
  <c r="AE29" i="66" s="1"/>
  <c r="AE49" i="66" s="1"/>
  <c r="Z33" i="66"/>
  <c r="AG31" i="66" s="1"/>
  <c r="Y29" i="66"/>
  <c r="AH30" i="66" s="1"/>
  <c r="AH50" i="66" s="1"/>
  <c r="AA31" i="66"/>
  <c r="AE32" i="66" s="1"/>
  <c r="V30" i="66"/>
  <c r="AD28" i="66" s="1"/>
  <c r="AD48" i="66" s="1"/>
  <c r="X32" i="66"/>
  <c r="AF29" i="66" s="1"/>
  <c r="AF49" i="66" s="1"/>
  <c r="W28" i="66"/>
  <c r="AC33" i="66" s="1"/>
  <c r="AC53" i="66" s="1"/>
  <c r="Y30" i="66"/>
  <c r="AD30" i="66" s="1"/>
  <c r="AD50" i="66" s="1"/>
  <c r="Z28" i="66"/>
  <c r="AC31" i="66" s="1"/>
  <c r="AC51" i="66" s="1"/>
  <c r="V31" i="66"/>
  <c r="AE28" i="66" s="1"/>
  <c r="AE48" i="66" s="1"/>
  <c r="X33" i="66"/>
  <c r="AG29" i="66" s="1"/>
  <c r="AG49" i="66" s="1"/>
  <c r="W29" i="66"/>
  <c r="AH33" i="66" s="1"/>
  <c r="AH53" i="66" s="1"/>
  <c r="AA32" i="66"/>
  <c r="AF32" i="66" s="1"/>
  <c r="AA33" i="66"/>
  <c r="AG32" i="66" s="1"/>
  <c r="Z29" i="66"/>
  <c r="AH31" i="66" s="1"/>
  <c r="AH51" i="66" s="1"/>
  <c r="V32" i="66"/>
  <c r="AF28" i="66" s="1"/>
  <c r="AF48" i="66" s="1"/>
  <c r="V33" i="66"/>
  <c r="AG28" i="66" s="1"/>
  <c r="AG48" i="66" s="1"/>
  <c r="Y31" i="66"/>
  <c r="AE30" i="66" s="1"/>
  <c r="Y32" i="66"/>
  <c r="AF30" i="66" s="1"/>
  <c r="X28" i="66"/>
  <c r="AC29" i="66" s="1"/>
  <c r="AC49" i="66" s="1"/>
  <c r="Z30" i="66"/>
  <c r="AD31" i="66" s="1"/>
  <c r="AD51" i="66" s="1"/>
  <c r="Z31" i="66"/>
  <c r="AE31" i="66" s="1"/>
  <c r="W30" i="66"/>
  <c r="AD33" i="66" s="1"/>
  <c r="AD53" i="66" s="1"/>
  <c r="W31" i="66"/>
  <c r="AE33" i="66" s="1"/>
  <c r="AE53" i="66" s="1"/>
  <c r="Y33" i="66"/>
  <c r="AG30" i="66" s="1"/>
  <c r="X29" i="66"/>
  <c r="AH29" i="66" s="1"/>
  <c r="AH49" i="66" s="1"/>
  <c r="X30" i="66"/>
  <c r="AD29" i="66" s="1"/>
  <c r="AD49" i="66" s="1"/>
  <c r="AA28" i="66"/>
  <c r="AC32" i="66" s="1"/>
  <c r="AC52" i="66" s="1"/>
  <c r="AA29" i="66"/>
  <c r="AH32" i="66" s="1"/>
  <c r="AH52" i="66" s="1"/>
  <c r="W32" i="66"/>
  <c r="AF33" i="66" s="1"/>
  <c r="AF53" i="66" s="1"/>
  <c r="V28" i="66"/>
  <c r="AC28" i="66" s="1"/>
  <c r="AC48" i="66" s="1"/>
  <c r="V29" i="66"/>
  <c r="AH28" i="66" s="1"/>
  <c r="AH48" i="66" s="1"/>
  <c r="Z32" i="66"/>
  <c r="AF31" i="66" s="1"/>
  <c r="Y28" i="66"/>
  <c r="AC30" i="66" s="1"/>
  <c r="AC50" i="66" s="1"/>
  <c r="AA30" i="66"/>
  <c r="AD32" i="66" s="1"/>
  <c r="AD52" i="66" s="1"/>
  <c r="W33" i="66"/>
  <c r="AG33" i="66" s="1"/>
  <c r="AG53" i="66" s="1"/>
  <c r="AE50" i="66" l="1"/>
  <c r="AE52" i="66"/>
  <c r="AF52" i="66"/>
  <c r="AF50" i="66"/>
  <c r="AF51" i="66"/>
  <c r="AG50" i="66"/>
  <c r="AG52" i="66"/>
  <c r="AE51" i="66"/>
  <c r="AG51" i="66"/>
  <c r="F48" i="66" l="1" a="1"/>
  <c r="F50" i="66" s="1"/>
  <c r="M49" i="66" s="1"/>
  <c r="F48" i="66" l="1"/>
  <c r="M48" i="66" s="1"/>
  <c r="F52" i="66"/>
  <c r="O49" i="66" s="1"/>
  <c r="F49" i="66"/>
  <c r="O48" i="66" s="1"/>
  <c r="F51" i="66"/>
  <c r="N49" i="66" s="1"/>
  <c r="D53" i="66" l="1" a="1"/>
  <c r="D55" i="66" s="1"/>
  <c r="E28" i="66" a="1"/>
  <c r="D54" i="66" l="1"/>
  <c r="D53" i="66"/>
  <c r="D56" i="66"/>
  <c r="E30" i="66"/>
  <c r="E29" i="66"/>
  <c r="E28" i="66"/>
  <c r="E33" i="66"/>
  <c r="E32" i="66"/>
  <c r="E31" i="66"/>
  <c r="E37" i="66" a="1"/>
  <c r="G53" i="66" l="1" a="1"/>
  <c r="G54" i="66" s="1"/>
  <c r="J50" i="66" s="1"/>
  <c r="E38" i="66"/>
  <c r="H28" i="66" a="1"/>
  <c r="H30" i="66" s="1"/>
  <c r="E42" i="66"/>
  <c r="E41" i="66"/>
  <c r="E40" i="66"/>
  <c r="E39" i="66"/>
  <c r="E37" i="66"/>
  <c r="G53" i="66" l="1"/>
  <c r="K48" i="66" s="1"/>
  <c r="G55" i="66"/>
  <c r="K50" i="66" s="1"/>
  <c r="G56" i="66"/>
  <c r="L50" i="66" s="1"/>
  <c r="H37" i="66" a="1"/>
  <c r="H38" i="66" s="1"/>
  <c r="H31" i="66"/>
  <c r="H32" i="66"/>
  <c r="H33" i="66"/>
  <c r="H28" i="66"/>
  <c r="H29" i="66"/>
  <c r="H37" i="66" l="1"/>
  <c r="H40" i="66"/>
  <c r="H39" i="66"/>
  <c r="H42" i="66"/>
  <c r="H41" i="66"/>
  <c r="I28" i="66" a="1"/>
  <c r="I32" i="66" s="1"/>
  <c r="I37" i="66" l="1" a="1"/>
  <c r="I38" i="66" s="1"/>
  <c r="I28" i="66"/>
  <c r="I33" i="66"/>
  <c r="I31" i="66"/>
  <c r="I29" i="66"/>
  <c r="I30" i="66"/>
  <c r="I37" i="66" l="1"/>
  <c r="I39" i="66"/>
  <c r="I42" i="66"/>
  <c r="I40" i="66"/>
  <c r="I41" i="66"/>
  <c r="V55" i="69" a="1"/>
  <c r="V31" i="69" a="1"/>
  <c r="V43" i="69" a="1"/>
  <c r="AA36" i="69" l="1"/>
  <c r="AK39" i="69" s="1"/>
  <c r="Z36" i="69"/>
  <c r="AK32" i="69" s="1"/>
  <c r="Z35" i="69"/>
  <c r="AD32" i="69" s="1"/>
  <c r="X33" i="69"/>
  <c r="AJ38" i="69" s="1"/>
  <c r="AJ76" i="69" s="1"/>
  <c r="V35" i="69"/>
  <c r="AD36" i="69" s="1"/>
  <c r="AD74" i="69" s="1"/>
  <c r="AA32" i="69"/>
  <c r="AI39" i="69" s="1"/>
  <c r="AI77" i="69" s="1"/>
  <c r="W32" i="69"/>
  <c r="AI37" i="69" s="1"/>
  <c r="AI75" i="69" s="1"/>
  <c r="X35" i="69"/>
  <c r="AD38" i="69" s="1"/>
  <c r="AD76" i="69" s="1"/>
  <c r="AA34" i="69"/>
  <c r="AC39" i="69" s="1"/>
  <c r="V36" i="69"/>
  <c r="AK36" i="69" s="1"/>
  <c r="AK74" i="69" s="1"/>
  <c r="V34" i="69"/>
  <c r="AC36" i="69" s="1"/>
  <c r="AC74" i="69" s="1"/>
  <c r="Z31" i="69"/>
  <c r="AH32" i="69" s="1"/>
  <c r="AH70" i="69" s="1"/>
  <c r="Z33" i="69"/>
  <c r="AJ32" i="69" s="1"/>
  <c r="AJ70" i="69" s="1"/>
  <c r="X36" i="69"/>
  <c r="AK38" i="69" s="1"/>
  <c r="AK76" i="69" s="1"/>
  <c r="W33" i="69"/>
  <c r="AJ37" i="69" s="1"/>
  <c r="AJ75" i="69" s="1"/>
  <c r="X34" i="69"/>
  <c r="AC38" i="69" s="1"/>
  <c r="AC76" i="69" s="1"/>
  <c r="V32" i="69"/>
  <c r="AI36" i="69" s="1"/>
  <c r="AI74" i="69" s="1"/>
  <c r="Y36" i="69"/>
  <c r="AK31" i="69" s="1"/>
  <c r="X32" i="69"/>
  <c r="AI38" i="69" s="1"/>
  <c r="AI76" i="69" s="1"/>
  <c r="Y31" i="69"/>
  <c r="AH31" i="69" s="1"/>
  <c r="AH69" i="69" s="1"/>
  <c r="Z32" i="69"/>
  <c r="AI32" i="69" s="1"/>
  <c r="AI70" i="69" s="1"/>
  <c r="Y35" i="69"/>
  <c r="AD31" i="69" s="1"/>
  <c r="W35" i="69"/>
  <c r="AD37" i="69" s="1"/>
  <c r="AD75" i="69" s="1"/>
  <c r="V31" i="69"/>
  <c r="AH36" i="69" s="1"/>
  <c r="AH74" i="69" s="1"/>
  <c r="V33" i="69"/>
  <c r="AJ36" i="69" s="1"/>
  <c r="AJ74" i="69" s="1"/>
  <c r="Z34" i="69"/>
  <c r="AC32" i="69" s="1"/>
  <c r="Y33" i="69"/>
  <c r="AJ31" i="69" s="1"/>
  <c r="AJ69" i="69" s="1"/>
  <c r="AA33" i="69"/>
  <c r="AJ39" i="69" s="1"/>
  <c r="AJ77" i="69" s="1"/>
  <c r="W36" i="69"/>
  <c r="AK37" i="69" s="1"/>
  <c r="AK75" i="69" s="1"/>
  <c r="AA35" i="69"/>
  <c r="AD39" i="69" s="1"/>
  <c r="AA31" i="69"/>
  <c r="AH39" i="69" s="1"/>
  <c r="AH77" i="69" s="1"/>
  <c r="Y32" i="69"/>
  <c r="AI31" i="69" s="1"/>
  <c r="AI69" i="69" s="1"/>
  <c r="Y34" i="69"/>
  <c r="AC31" i="69" s="1"/>
  <c r="W34" i="69"/>
  <c r="AC37" i="69" s="1"/>
  <c r="AC75" i="69" s="1"/>
  <c r="X31" i="69"/>
  <c r="AH38" i="69" s="1"/>
  <c r="AH76" i="69" s="1"/>
  <c r="W31" i="69"/>
  <c r="AH37" i="69" s="1"/>
  <c r="AH75" i="69" s="1"/>
  <c r="X43" i="69"/>
  <c r="AC51" i="69" s="1"/>
  <c r="Y44" i="69"/>
  <c r="AD45" i="69" s="1"/>
  <c r="AD71" i="69" s="1"/>
  <c r="V44" i="69"/>
  <c r="AD43" i="69" s="1"/>
  <c r="Z43" i="69"/>
  <c r="AC46" i="69" s="1"/>
  <c r="AC72" i="69" s="1"/>
  <c r="X44" i="69"/>
  <c r="AD51" i="69" s="1"/>
  <c r="V46" i="69"/>
  <c r="AE43" i="69" s="1"/>
  <c r="AE69" i="69" s="1"/>
  <c r="Y45" i="69"/>
  <c r="AK45" i="69" s="1"/>
  <c r="AK71" i="69" s="1"/>
  <c r="Z45" i="69"/>
  <c r="AK46" i="69" s="1"/>
  <c r="AK72" i="69" s="1"/>
  <c r="W43" i="69"/>
  <c r="AC44" i="69" s="1"/>
  <c r="AA48" i="69"/>
  <c r="AG47" i="69" s="1"/>
  <c r="Y48" i="69"/>
  <c r="AG45" i="69" s="1"/>
  <c r="V48" i="69"/>
  <c r="AG43" i="69" s="1"/>
  <c r="AG69" i="69" s="1"/>
  <c r="V43" i="69"/>
  <c r="AC43" i="69" s="1"/>
  <c r="AA44" i="69"/>
  <c r="AD47" i="69" s="1"/>
  <c r="AD73" i="69" s="1"/>
  <c r="X47" i="69"/>
  <c r="AF51" i="69" s="1"/>
  <c r="AF77" i="69" s="1"/>
  <c r="AA46" i="69"/>
  <c r="AE47" i="69" s="1"/>
  <c r="Y46" i="69"/>
  <c r="AE45" i="69" s="1"/>
  <c r="AA47" i="69"/>
  <c r="AF47" i="69" s="1"/>
  <c r="AA45" i="69"/>
  <c r="AK47" i="69" s="1"/>
  <c r="AK73" i="69" s="1"/>
  <c r="X45" i="69"/>
  <c r="AK51" i="69" s="1"/>
  <c r="V45" i="69"/>
  <c r="AK43" i="69" s="1"/>
  <c r="Z47" i="69"/>
  <c r="AF46" i="69" s="1"/>
  <c r="W44" i="69"/>
  <c r="AD44" i="69" s="1"/>
  <c r="AA43" i="69"/>
  <c r="AC47" i="69" s="1"/>
  <c r="AC73" i="69" s="1"/>
  <c r="Y43" i="69"/>
  <c r="AC45" i="69" s="1"/>
  <c r="AC71" i="69" s="1"/>
  <c r="X46" i="69"/>
  <c r="AE51" i="69" s="1"/>
  <c r="AE77" i="69" s="1"/>
  <c r="Z48" i="69"/>
  <c r="AG46" i="69" s="1"/>
  <c r="W48" i="69"/>
  <c r="AG44" i="69" s="1"/>
  <c r="AG70" i="69" s="1"/>
  <c r="X48" i="69"/>
  <c r="AG51" i="69" s="1"/>
  <c r="AG77" i="69" s="1"/>
  <c r="W46" i="69"/>
  <c r="AE44" i="69" s="1"/>
  <c r="AE70" i="69" s="1"/>
  <c r="Y47" i="69"/>
  <c r="AF45" i="69" s="1"/>
  <c r="W47" i="69"/>
  <c r="AF44" i="69" s="1"/>
  <c r="AF70" i="69" s="1"/>
  <c r="Z46" i="69"/>
  <c r="AE46" i="69" s="1"/>
  <c r="V47" i="69"/>
  <c r="AF43" i="69" s="1"/>
  <c r="AF69" i="69" s="1"/>
  <c r="Z44" i="69"/>
  <c r="AD46" i="69" s="1"/>
  <c r="AD72" i="69" s="1"/>
  <c r="W45" i="69"/>
  <c r="AK44" i="69" s="1"/>
  <c r="X56" i="69"/>
  <c r="AM66" i="69" s="1"/>
  <c r="AM80" i="69" s="1"/>
  <c r="AA59" i="69"/>
  <c r="AF59" i="69" s="1"/>
  <c r="AA60" i="69"/>
  <c r="AG59" i="69" s="1"/>
  <c r="Z56" i="69"/>
  <c r="AM58" i="69" s="1"/>
  <c r="AM72" i="69" s="1"/>
  <c r="V58" i="69"/>
  <c r="AE64" i="69" s="1"/>
  <c r="AE78" i="69" s="1"/>
  <c r="V60" i="69"/>
  <c r="AG64" i="69" s="1"/>
  <c r="AG78" i="69" s="1"/>
  <c r="Y58" i="69"/>
  <c r="AE57" i="69" s="1"/>
  <c r="Y59" i="69"/>
  <c r="AF57" i="69" s="1"/>
  <c r="X55" i="69"/>
  <c r="AL66" i="69" s="1"/>
  <c r="AL80" i="69" s="1"/>
  <c r="W60" i="69"/>
  <c r="AG65" i="69" s="1"/>
  <c r="AG79" i="69" s="1"/>
  <c r="W56" i="69"/>
  <c r="AM65" i="69" s="1"/>
  <c r="AM79" i="69" s="1"/>
  <c r="W57" i="69"/>
  <c r="AN65" i="69" s="1"/>
  <c r="AN79" i="69" s="1"/>
  <c r="W58" i="69"/>
  <c r="AE65" i="69" s="1"/>
  <c r="AE79" i="69" s="1"/>
  <c r="Y60" i="69"/>
  <c r="AG57" i="69" s="1"/>
  <c r="Z55" i="69"/>
  <c r="AL58" i="69" s="1"/>
  <c r="AL72" i="69" s="1"/>
  <c r="Y57" i="69"/>
  <c r="AN57" i="69" s="1"/>
  <c r="AN71" i="69" s="1"/>
  <c r="V59" i="69"/>
  <c r="AF64" i="69" s="1"/>
  <c r="AF78" i="69" s="1"/>
  <c r="AA55" i="69"/>
  <c r="AL59" i="69" s="1"/>
  <c r="AL73" i="69" s="1"/>
  <c r="AA56" i="69"/>
  <c r="AM59" i="69" s="1"/>
  <c r="AM73" i="69" s="1"/>
  <c r="W59" i="69"/>
  <c r="AF65" i="69" s="1"/>
  <c r="AF79" i="69" s="1"/>
  <c r="Z57" i="69"/>
  <c r="AN58" i="69" s="1"/>
  <c r="AN72" i="69" s="1"/>
  <c r="V56" i="69"/>
  <c r="AM64" i="69" s="1"/>
  <c r="AM78" i="69" s="1"/>
  <c r="Z59" i="69"/>
  <c r="AF58" i="69" s="1"/>
  <c r="Y55" i="69"/>
  <c r="AL57" i="69" s="1"/>
  <c r="AL71" i="69" s="1"/>
  <c r="AA57" i="69"/>
  <c r="AN59" i="69" s="1"/>
  <c r="AN73" i="69" s="1"/>
  <c r="X60" i="69"/>
  <c r="AG66" i="69" s="1"/>
  <c r="AG80" i="69" s="1"/>
  <c r="AA58" i="69"/>
  <c r="AE59" i="69" s="1"/>
  <c r="X58" i="69"/>
  <c r="AE66" i="69" s="1"/>
  <c r="AE80" i="69" s="1"/>
  <c r="Z60" i="69"/>
  <c r="AG58" i="69" s="1"/>
  <c r="Y56" i="69"/>
  <c r="AM57" i="69" s="1"/>
  <c r="AM71" i="69" s="1"/>
  <c r="X57" i="69"/>
  <c r="AN66" i="69" s="1"/>
  <c r="AN80" i="69" s="1"/>
  <c r="V55" i="69"/>
  <c r="AL64" i="69" s="1"/>
  <c r="AL78" i="69" s="1"/>
  <c r="V57" i="69"/>
  <c r="AN64" i="69" s="1"/>
  <c r="AN78" i="69" s="1"/>
  <c r="X59" i="69"/>
  <c r="AF66" i="69" s="1"/>
  <c r="AF80" i="69" s="1"/>
  <c r="W55" i="69"/>
  <c r="AL65" i="69" s="1"/>
  <c r="AL79" i="69" s="1"/>
  <c r="Z58" i="69"/>
  <c r="AE58" i="69" s="1"/>
  <c r="AC69" i="69" l="1"/>
  <c r="AD69" i="69"/>
  <c r="AD77" i="69"/>
  <c r="AE73" i="69"/>
  <c r="AF73" i="69"/>
  <c r="AE71" i="69"/>
  <c r="AE72" i="69"/>
  <c r="AC77" i="69"/>
  <c r="AK77" i="69"/>
  <c r="AD70" i="69"/>
  <c r="AF71" i="69"/>
  <c r="AK69" i="69"/>
  <c r="AK70" i="69"/>
  <c r="AF72" i="69"/>
  <c r="AC70" i="69"/>
  <c r="AG73" i="69"/>
  <c r="AG72" i="69"/>
  <c r="AG71" i="69"/>
  <c r="F69" i="69" l="1" a="1"/>
  <c r="F70" i="69" s="1"/>
  <c r="N70" i="69" s="1"/>
  <c r="F69" i="69" l="1"/>
  <c r="F72" i="69"/>
  <c r="N71" i="69" s="1"/>
  <c r="F71" i="69"/>
  <c r="M71" i="69" s="1"/>
  <c r="F73" i="69"/>
  <c r="O71" i="69" s="1"/>
  <c r="M70" i="69"/>
  <c r="D74" i="69" l="1" a="1"/>
  <c r="D78" i="69" s="1"/>
  <c r="E31" i="69" a="1"/>
  <c r="D76" i="69" l="1"/>
  <c r="D74" i="69"/>
  <c r="D75" i="69"/>
  <c r="D77" i="69"/>
  <c r="D79" i="69"/>
  <c r="D80" i="69"/>
  <c r="E36" i="69"/>
  <c r="E32" i="69"/>
  <c r="E31" i="69"/>
  <c r="E35" i="69"/>
  <c r="E34" i="69"/>
  <c r="E33" i="69"/>
  <c r="G74" i="69" l="1" a="1"/>
  <c r="G77" i="69" s="1"/>
  <c r="L70" i="69" s="1"/>
  <c r="H31" i="69" a="1"/>
  <c r="H34" i="69" s="1"/>
  <c r="G74" i="69" l="1"/>
  <c r="J69" i="69" s="1"/>
  <c r="G78" i="69"/>
  <c r="J72" i="69" s="1"/>
  <c r="G75" i="69"/>
  <c r="K69" i="69" s="1"/>
  <c r="G79" i="69"/>
  <c r="K72" i="69" s="1"/>
  <c r="G76" i="69"/>
  <c r="L69" i="69" s="1"/>
  <c r="G80" i="69"/>
  <c r="L72" i="69" s="1"/>
  <c r="H35" i="69"/>
  <c r="H31" i="69"/>
  <c r="H33" i="69"/>
  <c r="H32" i="69"/>
  <c r="H36" i="69"/>
  <c r="E43" i="69" a="1"/>
  <c r="I31" i="69" l="1" a="1"/>
  <c r="I32" i="69" s="1"/>
  <c r="E45" i="69"/>
  <c r="E46" i="69"/>
  <c r="E44" i="69"/>
  <c r="E43" i="69"/>
  <c r="E48" i="69"/>
  <c r="E47" i="69"/>
  <c r="E55" i="69" a="1"/>
  <c r="I31" i="69" l="1"/>
  <c r="I35" i="69"/>
  <c r="I36" i="69"/>
  <c r="I33" i="69"/>
  <c r="I34" i="69"/>
  <c r="H43" i="69" a="1"/>
  <c r="H46" i="69" s="1"/>
  <c r="E57" i="69"/>
  <c r="E55" i="69"/>
  <c r="H55" i="69" s="1" a="1"/>
  <c r="H55" i="69" s="1"/>
  <c r="E56" i="69"/>
  <c r="E59" i="69"/>
  <c r="E58" i="69"/>
  <c r="E60" i="69"/>
  <c r="H44" i="69" l="1"/>
  <c r="H47" i="69"/>
  <c r="H48" i="69"/>
  <c r="H45" i="69"/>
  <c r="H43" i="69"/>
  <c r="H59" i="69"/>
  <c r="H57" i="69"/>
  <c r="H56" i="69"/>
  <c r="H60" i="69"/>
  <c r="H58" i="69"/>
  <c r="I43" i="69" l="1" a="1"/>
  <c r="I48" i="69" s="1"/>
  <c r="I55" i="69" a="1"/>
  <c r="I56" i="69" s="1"/>
  <c r="V42" i="72" a="1"/>
  <c r="V30" i="72" a="1"/>
  <c r="V54" i="72" a="1"/>
  <c r="I43" i="69" l="1"/>
  <c r="I44" i="69"/>
  <c r="I47" i="69"/>
  <c r="I46" i="69"/>
  <c r="I45" i="69"/>
  <c r="I55" i="69"/>
  <c r="I59" i="69"/>
  <c r="I58" i="69"/>
  <c r="I57" i="69"/>
  <c r="I60" i="69"/>
  <c r="X47" i="72"/>
  <c r="AE46" i="72" s="1"/>
  <c r="AE72" i="72" s="1"/>
  <c r="V47" i="72"/>
  <c r="AE50" i="72" s="1"/>
  <c r="AE76" i="72" s="1"/>
  <c r="Y46" i="72"/>
  <c r="AD42" i="72" s="1"/>
  <c r="Z47" i="72"/>
  <c r="AE43" i="72" s="1"/>
  <c r="Z46" i="72"/>
  <c r="AD43" i="72" s="1"/>
  <c r="AA45" i="72"/>
  <c r="AC44" i="72" s="1"/>
  <c r="Y45" i="72"/>
  <c r="AC42" i="72" s="1"/>
  <c r="V45" i="72"/>
  <c r="AC50" i="72" s="1"/>
  <c r="AC76" i="72" s="1"/>
  <c r="W46" i="72"/>
  <c r="AD51" i="72" s="1"/>
  <c r="AD77" i="72" s="1"/>
  <c r="X45" i="72"/>
  <c r="AC46" i="72" s="1"/>
  <c r="AC72" i="72" s="1"/>
  <c r="X44" i="72"/>
  <c r="AG46" i="72" s="1"/>
  <c r="AG72" i="72" s="1"/>
  <c r="AA43" i="72"/>
  <c r="AL44" i="72" s="1"/>
  <c r="AL70" i="72" s="1"/>
  <c r="Y43" i="72"/>
  <c r="AL42" i="72" s="1"/>
  <c r="AL68" i="72" s="1"/>
  <c r="Z44" i="72"/>
  <c r="AG43" i="72" s="1"/>
  <c r="AG69" i="72" s="1"/>
  <c r="V44" i="72"/>
  <c r="AG50" i="72" s="1"/>
  <c r="AG76" i="72" s="1"/>
  <c r="AA42" i="72"/>
  <c r="AK44" i="72" s="1"/>
  <c r="AK70" i="72" s="1"/>
  <c r="X42" i="72"/>
  <c r="AK46" i="72" s="1"/>
  <c r="AK72" i="72" s="1"/>
  <c r="V42" i="72"/>
  <c r="AK50" i="72" s="1"/>
  <c r="AK76" i="72" s="1"/>
  <c r="W43" i="72"/>
  <c r="AL51" i="72" s="1"/>
  <c r="AL77" i="72" s="1"/>
  <c r="Z42" i="72"/>
  <c r="AK43" i="72" s="1"/>
  <c r="AK69" i="72" s="1"/>
  <c r="W47" i="72"/>
  <c r="AE51" i="72" s="1"/>
  <c r="AE77" i="72" s="1"/>
  <c r="AA46" i="72"/>
  <c r="AD44" i="72" s="1"/>
  <c r="AA47" i="72"/>
  <c r="AE44" i="72" s="1"/>
  <c r="Y47" i="72"/>
  <c r="AE42" i="72" s="1"/>
  <c r="Z45" i="72"/>
  <c r="AC43" i="72" s="1"/>
  <c r="W45" i="72"/>
  <c r="AC51" i="72" s="1"/>
  <c r="AC77" i="72" s="1"/>
  <c r="X46" i="72"/>
  <c r="AD46" i="72" s="1"/>
  <c r="AD72" i="72" s="1"/>
  <c r="V46" i="72"/>
  <c r="AD50" i="72" s="1"/>
  <c r="AD76" i="72" s="1"/>
  <c r="W44" i="72"/>
  <c r="AG51" i="72" s="1"/>
  <c r="AG77" i="72" s="1"/>
  <c r="Z43" i="72"/>
  <c r="AL43" i="72" s="1"/>
  <c r="AL69" i="72" s="1"/>
  <c r="AA44" i="72"/>
  <c r="AG44" i="72" s="1"/>
  <c r="AG70" i="72" s="1"/>
  <c r="Y44" i="72"/>
  <c r="AG42" i="72" s="1"/>
  <c r="AG68" i="72" s="1"/>
  <c r="Y42" i="72"/>
  <c r="AK42" i="72" s="1"/>
  <c r="AK68" i="72" s="1"/>
  <c r="W42" i="72"/>
  <c r="AK51" i="72" s="1"/>
  <c r="AK77" i="72" s="1"/>
  <c r="X43" i="72"/>
  <c r="AL46" i="72" s="1"/>
  <c r="AL72" i="72" s="1"/>
  <c r="V43" i="72"/>
  <c r="AL50" i="72" s="1"/>
  <c r="AL76" i="72" s="1"/>
  <c r="W31" i="72"/>
  <c r="AJ37" i="72" s="1"/>
  <c r="AJ75" i="72" s="1"/>
  <c r="AA30" i="72"/>
  <c r="AI32" i="72" s="1"/>
  <c r="AI70" i="72" s="1"/>
  <c r="AA31" i="72"/>
  <c r="AJ32" i="72" s="1"/>
  <c r="AJ70" i="72" s="1"/>
  <c r="W34" i="72"/>
  <c r="AD37" i="72" s="1"/>
  <c r="AD75" i="72" s="1"/>
  <c r="V30" i="72"/>
  <c r="AI36" i="72" s="1"/>
  <c r="AI74" i="72" s="1"/>
  <c r="V35" i="72"/>
  <c r="AE36" i="72" s="1"/>
  <c r="AE74" i="72" s="1"/>
  <c r="Z34" i="72"/>
  <c r="AD31" i="72" s="1"/>
  <c r="Y30" i="72"/>
  <c r="AI30" i="72" s="1"/>
  <c r="AI68" i="72" s="1"/>
  <c r="AA32" i="72"/>
  <c r="AF32" i="72" s="1"/>
  <c r="AF70" i="72" s="1"/>
  <c r="Z33" i="72"/>
  <c r="AC31" i="72" s="1"/>
  <c r="X33" i="72"/>
  <c r="AC33" i="72" s="1"/>
  <c r="AC71" i="72" s="1"/>
  <c r="Z35" i="72"/>
  <c r="AE31" i="72" s="1"/>
  <c r="Y31" i="72"/>
  <c r="AJ30" i="72" s="1"/>
  <c r="AJ68" i="72" s="1"/>
  <c r="X32" i="72"/>
  <c r="AF33" i="72" s="1"/>
  <c r="AF71" i="72" s="1"/>
  <c r="V32" i="72"/>
  <c r="AF36" i="72" s="1"/>
  <c r="AF74" i="72" s="1"/>
  <c r="X34" i="72"/>
  <c r="AD33" i="72" s="1"/>
  <c r="AD71" i="72" s="1"/>
  <c r="W30" i="72"/>
  <c r="AI37" i="72" s="1"/>
  <c r="AI75" i="72" s="1"/>
  <c r="V31" i="72"/>
  <c r="AJ36" i="72" s="1"/>
  <c r="AJ74" i="72" s="1"/>
  <c r="Z30" i="72"/>
  <c r="AI31" i="72" s="1"/>
  <c r="AI69" i="72" s="1"/>
  <c r="V33" i="72"/>
  <c r="AC36" i="72" s="1"/>
  <c r="AC74" i="72" s="1"/>
  <c r="X35" i="72"/>
  <c r="AE33" i="72" s="1"/>
  <c r="AE71" i="72" s="1"/>
  <c r="W35" i="72"/>
  <c r="AE37" i="72" s="1"/>
  <c r="AE75" i="72" s="1"/>
  <c r="AA34" i="72"/>
  <c r="AD32" i="72" s="1"/>
  <c r="AA35" i="72"/>
  <c r="AE32" i="72" s="1"/>
  <c r="Z31" i="72"/>
  <c r="AJ31" i="72" s="1"/>
  <c r="AJ69" i="72" s="1"/>
  <c r="V34" i="72"/>
  <c r="AD36" i="72" s="1"/>
  <c r="AD74" i="72" s="1"/>
  <c r="AA33" i="72"/>
  <c r="AC32" i="72" s="1"/>
  <c r="Y33" i="72"/>
  <c r="AC30" i="72" s="1"/>
  <c r="Y34" i="72"/>
  <c r="AD30" i="72" s="1"/>
  <c r="X30" i="72"/>
  <c r="AI33" i="72" s="1"/>
  <c r="AI71" i="72" s="1"/>
  <c r="Z32" i="72"/>
  <c r="AF31" i="72" s="1"/>
  <c r="AF69" i="72" s="1"/>
  <c r="Y32" i="72"/>
  <c r="AF30" i="72" s="1"/>
  <c r="AF68" i="72" s="1"/>
  <c r="W32" i="72"/>
  <c r="AF37" i="72" s="1"/>
  <c r="AF75" i="72" s="1"/>
  <c r="W33" i="72"/>
  <c r="AC37" i="72" s="1"/>
  <c r="AC75" i="72" s="1"/>
  <c r="Y35" i="72"/>
  <c r="AE30" i="72" s="1"/>
  <c r="X31" i="72"/>
  <c r="AJ33" i="72" s="1"/>
  <c r="AJ71" i="72" s="1"/>
  <c r="X59" i="72"/>
  <c r="AE59" i="72" s="1"/>
  <c r="AE73" i="72" s="1"/>
  <c r="W55" i="72"/>
  <c r="AN65" i="72" s="1"/>
  <c r="AN79" i="72" s="1"/>
  <c r="AA54" i="72"/>
  <c r="AM56" i="72" s="1"/>
  <c r="AM70" i="72" s="1"/>
  <c r="AA55" i="72"/>
  <c r="AN56" i="72" s="1"/>
  <c r="AN70" i="72" s="1"/>
  <c r="V58" i="72"/>
  <c r="AD64" i="72" s="1"/>
  <c r="AD78" i="72" s="1"/>
  <c r="V59" i="72"/>
  <c r="AE64" i="72" s="1"/>
  <c r="AE78" i="72" s="1"/>
  <c r="Z58" i="72"/>
  <c r="AD55" i="72" s="1"/>
  <c r="Y54" i="72"/>
  <c r="AM54" i="72" s="1"/>
  <c r="AM68" i="72" s="1"/>
  <c r="Z56" i="72"/>
  <c r="AH55" i="72" s="1"/>
  <c r="AH69" i="72" s="1"/>
  <c r="Z57" i="72"/>
  <c r="AC55" i="72" s="1"/>
  <c r="X57" i="72"/>
  <c r="AC59" i="72" s="1"/>
  <c r="AC73" i="72" s="1"/>
  <c r="Z59" i="72"/>
  <c r="AE55" i="72" s="1"/>
  <c r="Y59" i="72"/>
  <c r="AE54" i="72" s="1"/>
  <c r="X55" i="72"/>
  <c r="AN59" i="72" s="1"/>
  <c r="AN73" i="72" s="1"/>
  <c r="X56" i="72"/>
  <c r="AH59" i="72" s="1"/>
  <c r="AH73" i="72" s="1"/>
  <c r="V56" i="72"/>
  <c r="AH64" i="72" s="1"/>
  <c r="AH78" i="72" s="1"/>
  <c r="X58" i="72"/>
  <c r="AD59" i="72" s="1"/>
  <c r="AD73" i="72" s="1"/>
  <c r="W58" i="72"/>
  <c r="AD65" i="72" s="1"/>
  <c r="AD79" i="72" s="1"/>
  <c r="V54" i="72"/>
  <c r="AM64" i="72" s="1"/>
  <c r="AM78" i="72" s="1"/>
  <c r="V55" i="72"/>
  <c r="AN64" i="72" s="1"/>
  <c r="AN78" i="72" s="1"/>
  <c r="Z54" i="72"/>
  <c r="AM55" i="72" s="1"/>
  <c r="AM69" i="72" s="1"/>
  <c r="V57" i="72"/>
  <c r="AC64" i="72" s="1"/>
  <c r="AC78" i="72" s="1"/>
  <c r="AA56" i="72"/>
  <c r="AH56" i="72" s="1"/>
  <c r="AH70" i="72" s="1"/>
  <c r="W59" i="72"/>
  <c r="AE65" i="72" s="1"/>
  <c r="AE79" i="72" s="1"/>
  <c r="AA58" i="72"/>
  <c r="AD56" i="72" s="1"/>
  <c r="AA59" i="72"/>
  <c r="AE56" i="72" s="1"/>
  <c r="Z55" i="72"/>
  <c r="AN55" i="72" s="1"/>
  <c r="AN69" i="72" s="1"/>
  <c r="Y55" i="72"/>
  <c r="AN54" i="72" s="1"/>
  <c r="AN68" i="72" s="1"/>
  <c r="AA57" i="72"/>
  <c r="AC56" i="72" s="1"/>
  <c r="Y57" i="72"/>
  <c r="AC54" i="72" s="1"/>
  <c r="Y58" i="72"/>
  <c r="AD54" i="72" s="1"/>
  <c r="X54" i="72"/>
  <c r="AM59" i="72" s="1"/>
  <c r="AM73" i="72" s="1"/>
  <c r="W54" i="72"/>
  <c r="AM65" i="72" s="1"/>
  <c r="AM79" i="72" s="1"/>
  <c r="Y56" i="72"/>
  <c r="AH54" i="72" s="1"/>
  <c r="AH68" i="72" s="1"/>
  <c r="W56" i="72"/>
  <c r="AH65" i="72" s="1"/>
  <c r="AH79" i="72" s="1"/>
  <c r="W57" i="72"/>
  <c r="AC65" i="72" s="1"/>
  <c r="AC79" i="72" s="1"/>
  <c r="AD68" i="72" l="1"/>
  <c r="AD69" i="72"/>
  <c r="AC69" i="72"/>
  <c r="AD70" i="72"/>
  <c r="AE69" i="72"/>
  <c r="AE68" i="72"/>
  <c r="AC70" i="72"/>
  <c r="AC68" i="72"/>
  <c r="AE70" i="72"/>
  <c r="F68" i="72" l="1" a="1"/>
  <c r="F71" i="72" s="1"/>
  <c r="O69" i="72" s="1"/>
  <c r="F70" i="72" l="1"/>
  <c r="O68" i="72" s="1"/>
  <c r="F72" i="72"/>
  <c r="O70" i="72" s="1"/>
  <c r="F73" i="72"/>
  <c r="O71" i="72" s="1"/>
  <c r="F69" i="72"/>
  <c r="N68" i="72" s="1"/>
  <c r="F68" i="72"/>
  <c r="E54" i="72" a="1"/>
  <c r="E58" i="72" l="1"/>
  <c r="E57" i="72"/>
  <c r="E55" i="72"/>
  <c r="E59" i="72"/>
  <c r="E54" i="72"/>
  <c r="E56" i="72"/>
  <c r="M68" i="72"/>
  <c r="D74" i="72" a="1"/>
  <c r="E30" i="72" a="1"/>
  <c r="H54" i="72" l="1" a="1"/>
  <c r="H55" i="72" s="1"/>
  <c r="D78" i="72"/>
  <c r="D76" i="72"/>
  <c r="D77" i="72"/>
  <c r="D75" i="72"/>
  <c r="D74" i="72"/>
  <c r="D79" i="72"/>
  <c r="E34" i="72"/>
  <c r="E33" i="72"/>
  <c r="E32" i="72"/>
  <c r="E31" i="72"/>
  <c r="E30" i="72"/>
  <c r="E35" i="72"/>
  <c r="E42" i="72" a="1"/>
  <c r="H59" i="72" l="1"/>
  <c r="H56" i="72"/>
  <c r="H54" i="72"/>
  <c r="H57" i="72"/>
  <c r="H58" i="72"/>
  <c r="G74" i="72" a="1"/>
  <c r="G76" i="72" s="1"/>
  <c r="J70" i="72" s="1"/>
  <c r="E44" i="72"/>
  <c r="E43" i="72"/>
  <c r="E42" i="72"/>
  <c r="E47" i="72"/>
  <c r="E45" i="72"/>
  <c r="E46" i="72"/>
  <c r="H30" i="72" a="1"/>
  <c r="H31" i="72" s="1"/>
  <c r="I54" i="72" l="1" a="1"/>
  <c r="I56" i="72" s="1"/>
  <c r="G74" i="72"/>
  <c r="J69" i="72" s="1"/>
  <c r="G77" i="72"/>
  <c r="K70" i="72" s="1"/>
  <c r="G75" i="72"/>
  <c r="K69" i="72" s="1"/>
  <c r="G79" i="72"/>
  <c r="K71" i="72" s="1"/>
  <c r="G78" i="72"/>
  <c r="J71" i="72" s="1"/>
  <c r="H42" i="72" a="1"/>
  <c r="H47" i="72" s="1"/>
  <c r="H30" i="72"/>
  <c r="H35" i="72"/>
  <c r="H34" i="72"/>
  <c r="H33" i="72"/>
  <c r="H32" i="72"/>
  <c r="I59" i="72" l="1"/>
  <c r="I55" i="72"/>
  <c r="I58" i="72"/>
  <c r="I54" i="72"/>
  <c r="I57" i="72"/>
  <c r="H46" i="72"/>
  <c r="H43" i="72"/>
  <c r="H45" i="72"/>
  <c r="H42" i="72"/>
  <c r="H44" i="72"/>
  <c r="I30" i="72" a="1"/>
  <c r="I34" i="72" s="1"/>
  <c r="I42" i="72" l="1" a="1"/>
  <c r="I44" i="72" s="1"/>
  <c r="I35" i="72"/>
  <c r="I32" i="72"/>
  <c r="I33" i="72"/>
  <c r="I31" i="72"/>
  <c r="I30" i="72"/>
  <c r="V45" i="73" a="1"/>
  <c r="V57" i="73" a="1"/>
  <c r="V33" i="73" a="1"/>
  <c r="I45" i="72" l="1"/>
  <c r="I46" i="72"/>
  <c r="I47" i="72"/>
  <c r="I43" i="72"/>
  <c r="I42" i="72"/>
  <c r="V46" i="73"/>
  <c r="AL45" i="73" s="1"/>
  <c r="AA45" i="73"/>
  <c r="AC48" i="73" s="1"/>
  <c r="AC74" i="73" s="1"/>
  <c r="X45" i="73"/>
  <c r="AC46" i="73" s="1"/>
  <c r="V45" i="73"/>
  <c r="AC45" i="73" s="1"/>
  <c r="Y49" i="73"/>
  <c r="AM47" i="73" s="1"/>
  <c r="AA49" i="73"/>
  <c r="AM48" i="73" s="1"/>
  <c r="AA50" i="73"/>
  <c r="AF48" i="73" s="1"/>
  <c r="Y50" i="73"/>
  <c r="AF47" i="73" s="1"/>
  <c r="V50" i="73"/>
  <c r="AF45" i="73" s="1"/>
  <c r="AF71" i="73" s="1"/>
  <c r="W48" i="73"/>
  <c r="AE54" i="73" s="1"/>
  <c r="AE80" i="73" s="1"/>
  <c r="Z47" i="73"/>
  <c r="AD55" i="73" s="1"/>
  <c r="AD81" i="73" s="1"/>
  <c r="W47" i="73"/>
  <c r="AD54" i="73" s="1"/>
  <c r="Z46" i="73"/>
  <c r="AL55" i="73" s="1"/>
  <c r="AL81" i="73" s="1"/>
  <c r="W46" i="73"/>
  <c r="AL54" i="73" s="1"/>
  <c r="V48" i="73"/>
  <c r="AE45" i="73" s="1"/>
  <c r="AE71" i="73" s="1"/>
  <c r="W49" i="73"/>
  <c r="AM54" i="73" s="1"/>
  <c r="AM80" i="73" s="1"/>
  <c r="Z48" i="73"/>
  <c r="AE55" i="73" s="1"/>
  <c r="X48" i="73"/>
  <c r="AE46" i="73" s="1"/>
  <c r="AE72" i="73" s="1"/>
  <c r="AA46" i="73"/>
  <c r="AL48" i="73" s="1"/>
  <c r="AL74" i="73" s="1"/>
  <c r="X46" i="73"/>
  <c r="AL46" i="73" s="1"/>
  <c r="X47" i="73"/>
  <c r="AD46" i="73" s="1"/>
  <c r="V47" i="73"/>
  <c r="AD45" i="73" s="1"/>
  <c r="Y46" i="73"/>
  <c r="AL47" i="73" s="1"/>
  <c r="AL73" i="73" s="1"/>
  <c r="Y45" i="73"/>
  <c r="AC47" i="73" s="1"/>
  <c r="AC73" i="73" s="1"/>
  <c r="Z49" i="73"/>
  <c r="AM55" i="73" s="1"/>
  <c r="Z45" i="73"/>
  <c r="AC55" i="73" s="1"/>
  <c r="AC81" i="73" s="1"/>
  <c r="W45" i="73"/>
  <c r="AC54" i="73" s="1"/>
  <c r="W50" i="73"/>
  <c r="AF54" i="73" s="1"/>
  <c r="AF80" i="73" s="1"/>
  <c r="AA47" i="73"/>
  <c r="AD48" i="73" s="1"/>
  <c r="AD74" i="73" s="1"/>
  <c r="Z50" i="73"/>
  <c r="AF55" i="73" s="1"/>
  <c r="X50" i="73"/>
  <c r="AF46" i="73" s="1"/>
  <c r="AF72" i="73" s="1"/>
  <c r="AA48" i="73"/>
  <c r="AE48" i="73" s="1"/>
  <c r="X49" i="73"/>
  <c r="AM46" i="73" s="1"/>
  <c r="AM72" i="73" s="1"/>
  <c r="V49" i="73"/>
  <c r="AM45" i="73" s="1"/>
  <c r="AM71" i="73" s="1"/>
  <c r="Y48" i="73"/>
  <c r="AE47" i="73" s="1"/>
  <c r="Y47" i="73"/>
  <c r="AD47" i="73" s="1"/>
  <c r="AD73" i="73" s="1"/>
  <c r="W37" i="73"/>
  <c r="AL40" i="73" s="1"/>
  <c r="AL78" i="73" s="1"/>
  <c r="V33" i="73"/>
  <c r="AI39" i="73" s="1"/>
  <c r="AI77" i="73" s="1"/>
  <c r="AA34" i="73"/>
  <c r="AJ34" i="73" s="1"/>
  <c r="AJ72" i="73" s="1"/>
  <c r="Y36" i="73"/>
  <c r="AC33" i="73" s="1"/>
  <c r="Z33" i="73"/>
  <c r="AI42" i="73" s="1"/>
  <c r="AI80" i="73" s="1"/>
  <c r="AA35" i="73"/>
  <c r="AK34" i="73" s="1"/>
  <c r="AK72" i="73" s="1"/>
  <c r="W38" i="73"/>
  <c r="AD40" i="73" s="1"/>
  <c r="AD78" i="73" s="1"/>
  <c r="Y33" i="73"/>
  <c r="AI33" i="73" s="1"/>
  <c r="AI71" i="73" s="1"/>
  <c r="W35" i="73"/>
  <c r="AK40" i="73" s="1"/>
  <c r="AK78" i="73" s="1"/>
  <c r="V35" i="73"/>
  <c r="AK39" i="73" s="1"/>
  <c r="AK77" i="73" s="1"/>
  <c r="Y38" i="73"/>
  <c r="AD33" i="73" s="1"/>
  <c r="X34" i="73"/>
  <c r="AJ41" i="73" s="1"/>
  <c r="AJ79" i="73" s="1"/>
  <c r="Z38" i="73"/>
  <c r="AD42" i="73" s="1"/>
  <c r="Y34" i="73"/>
  <c r="AJ33" i="73" s="1"/>
  <c r="AJ71" i="73" s="1"/>
  <c r="AA36" i="73"/>
  <c r="AC34" i="73" s="1"/>
  <c r="V38" i="73"/>
  <c r="AD39" i="73" s="1"/>
  <c r="AD77" i="73" s="1"/>
  <c r="AA33" i="73"/>
  <c r="AI34" i="73" s="1"/>
  <c r="AI72" i="73" s="1"/>
  <c r="W36" i="73"/>
  <c r="AC40" i="73" s="1"/>
  <c r="AC78" i="73" s="1"/>
  <c r="X37" i="73"/>
  <c r="AL41" i="73" s="1"/>
  <c r="AL79" i="73" s="1"/>
  <c r="W33" i="73"/>
  <c r="AI40" i="73" s="1"/>
  <c r="AI78" i="73" s="1"/>
  <c r="Y35" i="73"/>
  <c r="AK33" i="73" s="1"/>
  <c r="AK71" i="73" s="1"/>
  <c r="Z36" i="73"/>
  <c r="AC42" i="73" s="1"/>
  <c r="AA37" i="73"/>
  <c r="AL34" i="73" s="1"/>
  <c r="V36" i="73"/>
  <c r="AC39" i="73" s="1"/>
  <c r="AC77" i="73" s="1"/>
  <c r="X38" i="73"/>
  <c r="AD41" i="73" s="1"/>
  <c r="AD79" i="73" s="1"/>
  <c r="W34" i="73"/>
  <c r="AJ40" i="73" s="1"/>
  <c r="AJ78" i="73" s="1"/>
  <c r="X35" i="73"/>
  <c r="AK41" i="73" s="1"/>
  <c r="AK79" i="73" s="1"/>
  <c r="Z37" i="73"/>
  <c r="AL42" i="73" s="1"/>
  <c r="Z34" i="73"/>
  <c r="AJ42" i="73" s="1"/>
  <c r="AJ80" i="73" s="1"/>
  <c r="V37" i="73"/>
  <c r="AL39" i="73" s="1"/>
  <c r="AL77" i="73" s="1"/>
  <c r="AA38" i="73"/>
  <c r="AD34" i="73" s="1"/>
  <c r="X36" i="73"/>
  <c r="AC41" i="73" s="1"/>
  <c r="AC79" i="73" s="1"/>
  <c r="X33" i="73"/>
  <c r="AI41" i="73" s="1"/>
  <c r="AI79" i="73" s="1"/>
  <c r="Z35" i="73"/>
  <c r="AK42" i="73" s="1"/>
  <c r="AK80" i="73" s="1"/>
  <c r="Y37" i="73"/>
  <c r="AL33" i="73" s="1"/>
  <c r="V34" i="73"/>
  <c r="AJ39" i="73" s="1"/>
  <c r="AJ77" i="73" s="1"/>
  <c r="X62" i="73"/>
  <c r="AH60" i="73" s="1"/>
  <c r="AH74" i="73" s="1"/>
  <c r="W58" i="73"/>
  <c r="AM67" i="73" s="1"/>
  <c r="AA57" i="73"/>
  <c r="AE62" i="73" s="1"/>
  <c r="AE76" i="73" s="1"/>
  <c r="AA58" i="73"/>
  <c r="AM62" i="73" s="1"/>
  <c r="AM76" i="73" s="1"/>
  <c r="V61" i="73"/>
  <c r="AN59" i="73" s="1"/>
  <c r="AN73" i="73" s="1"/>
  <c r="V62" i="73"/>
  <c r="AH59" i="73" s="1"/>
  <c r="AH73" i="73" s="1"/>
  <c r="Z61" i="73"/>
  <c r="AN68" i="73" s="1"/>
  <c r="AN82" i="73" s="1"/>
  <c r="Y57" i="73"/>
  <c r="AE61" i="73" s="1"/>
  <c r="AE75" i="73" s="1"/>
  <c r="W57" i="73"/>
  <c r="AE67" i="73" s="1"/>
  <c r="Y59" i="73"/>
  <c r="AF61" i="73" s="1"/>
  <c r="AF75" i="73" s="1"/>
  <c r="W60" i="73"/>
  <c r="AG67" i="73" s="1"/>
  <c r="AG81" i="73" s="1"/>
  <c r="Z59" i="73"/>
  <c r="AF68" i="73" s="1"/>
  <c r="AF82" i="73" s="1"/>
  <c r="Z60" i="73"/>
  <c r="AG68" i="73" s="1"/>
  <c r="AG82" i="73" s="1"/>
  <c r="X60" i="73"/>
  <c r="AG60" i="73" s="1"/>
  <c r="AG74" i="73" s="1"/>
  <c r="Z62" i="73"/>
  <c r="AH68" i="73" s="1"/>
  <c r="AH82" i="73" s="1"/>
  <c r="Y62" i="73"/>
  <c r="AH61" i="73" s="1"/>
  <c r="AH75" i="73" s="1"/>
  <c r="X58" i="73"/>
  <c r="AM60" i="73" s="1"/>
  <c r="X59" i="73"/>
  <c r="AF60" i="73" s="1"/>
  <c r="V59" i="73"/>
  <c r="AF59" i="73" s="1"/>
  <c r="X61" i="73"/>
  <c r="AN60" i="73" s="1"/>
  <c r="AN74" i="73" s="1"/>
  <c r="W61" i="73"/>
  <c r="AN67" i="73" s="1"/>
  <c r="AN81" i="73" s="1"/>
  <c r="V57" i="73"/>
  <c r="AE59" i="73" s="1"/>
  <c r="V58" i="73"/>
  <c r="AM59" i="73" s="1"/>
  <c r="Z57" i="73"/>
  <c r="AE68" i="73" s="1"/>
  <c r="AE82" i="73" s="1"/>
  <c r="V60" i="73"/>
  <c r="AG59" i="73" s="1"/>
  <c r="AG73" i="73" s="1"/>
  <c r="AA59" i="73"/>
  <c r="AF62" i="73" s="1"/>
  <c r="AF76" i="73" s="1"/>
  <c r="W62" i="73"/>
  <c r="AH67" i="73" s="1"/>
  <c r="AH81" i="73" s="1"/>
  <c r="AA61" i="73"/>
  <c r="AN62" i="73" s="1"/>
  <c r="AN76" i="73" s="1"/>
  <c r="AA62" i="73"/>
  <c r="AH62" i="73" s="1"/>
  <c r="AH76" i="73" s="1"/>
  <c r="Z58" i="73"/>
  <c r="AM68" i="73" s="1"/>
  <c r="AM82" i="73" s="1"/>
  <c r="Y58" i="73"/>
  <c r="AM61" i="73" s="1"/>
  <c r="AM75" i="73" s="1"/>
  <c r="AA60" i="73"/>
  <c r="AG62" i="73" s="1"/>
  <c r="AG76" i="73" s="1"/>
  <c r="Y60" i="73"/>
  <c r="AG61" i="73" s="1"/>
  <c r="AG75" i="73" s="1"/>
  <c r="Y61" i="73"/>
  <c r="AN61" i="73" s="1"/>
  <c r="AN75" i="73" s="1"/>
  <c r="X57" i="73"/>
  <c r="AE60" i="73" s="1"/>
  <c r="W59" i="73"/>
  <c r="AF67" i="73" s="1"/>
  <c r="AC71" i="73" l="1"/>
  <c r="AL72" i="73"/>
  <c r="AD80" i="73"/>
  <c r="AC72" i="73"/>
  <c r="AD71" i="73"/>
  <c r="AM73" i="73"/>
  <c r="AD72" i="73"/>
  <c r="AE73" i="73"/>
  <c r="AC80" i="73"/>
  <c r="AM74" i="73"/>
  <c r="AE81" i="73"/>
  <c r="AL71" i="73"/>
  <c r="AM81" i="73"/>
  <c r="AL80" i="73"/>
  <c r="AF81" i="73"/>
  <c r="AF74" i="73"/>
  <c r="AF73" i="73"/>
  <c r="AE74" i="73"/>
  <c r="F71" i="73" l="1" a="1"/>
  <c r="F71" i="73" s="1"/>
  <c r="M72" i="73" s="1"/>
  <c r="F73" i="73" l="1"/>
  <c r="M73" i="73" s="1"/>
  <c r="F76" i="73"/>
  <c r="O74" i="73" s="1"/>
  <c r="F72" i="73"/>
  <c r="F75" i="73"/>
  <c r="M74" i="73" s="1"/>
  <c r="F74" i="73"/>
  <c r="O73" i="73" s="1"/>
  <c r="O72" i="73"/>
  <c r="E57" i="73" a="1"/>
  <c r="D77" i="73" l="1" a="1"/>
  <c r="D81" i="73" s="1"/>
  <c r="E61" i="73"/>
  <c r="E60" i="73"/>
  <c r="E59" i="73"/>
  <c r="E57" i="73"/>
  <c r="E58" i="73"/>
  <c r="E62" i="73"/>
  <c r="H57" i="73" l="1" a="1"/>
  <c r="H59" i="73" s="1"/>
  <c r="D80" i="73"/>
  <c r="D82" i="73"/>
  <c r="D79" i="73"/>
  <c r="D77" i="73"/>
  <c r="D78" i="73"/>
  <c r="E33" i="73" a="1"/>
  <c r="H57" i="73" l="1"/>
  <c r="H61" i="73"/>
  <c r="H58" i="73"/>
  <c r="H60" i="73"/>
  <c r="H62" i="73"/>
  <c r="G77" i="73" a="1"/>
  <c r="G81" i="73" s="1"/>
  <c r="K73" i="73" s="1"/>
  <c r="I57" i="73" a="1"/>
  <c r="E34" i="73"/>
  <c r="E33" i="73"/>
  <c r="E38" i="73"/>
  <c r="E37" i="73"/>
  <c r="E36" i="73"/>
  <c r="E35" i="73"/>
  <c r="E45" i="73" a="1"/>
  <c r="G80" i="73" l="1"/>
  <c r="K72" i="73" s="1"/>
  <c r="G78" i="73"/>
  <c r="K71" i="73" s="1"/>
  <c r="G79" i="73"/>
  <c r="L71" i="73" s="1"/>
  <c r="G77" i="73"/>
  <c r="J71" i="73" s="1"/>
  <c r="G82" i="73"/>
  <c r="K74" i="73" s="1"/>
  <c r="I57" i="73"/>
  <c r="I61" i="73"/>
  <c r="I58" i="73"/>
  <c r="I62" i="73"/>
  <c r="I59" i="73"/>
  <c r="I60" i="73"/>
  <c r="E46" i="73"/>
  <c r="E45" i="73"/>
  <c r="E50" i="73"/>
  <c r="E49" i="73"/>
  <c r="E47" i="73"/>
  <c r="E48" i="73"/>
  <c r="H33" i="73" a="1"/>
  <c r="H34" i="73" s="1"/>
  <c r="H45" i="73" l="1" a="1"/>
  <c r="H49" i="73" s="1"/>
  <c r="H33" i="73"/>
  <c r="H37" i="73"/>
  <c r="H36" i="73"/>
  <c r="H38" i="73"/>
  <c r="H35" i="73"/>
  <c r="H50" i="73" l="1"/>
  <c r="H46" i="73"/>
  <c r="I45" i="73" s="1" a="1"/>
  <c r="I49" i="73" s="1"/>
  <c r="H47" i="73"/>
  <c r="H45" i="73"/>
  <c r="H48" i="73"/>
  <c r="I33" i="73" a="1"/>
  <c r="I38" i="73" s="1"/>
  <c r="I33" i="73" l="1"/>
  <c r="I36" i="73"/>
  <c r="I37" i="73"/>
  <c r="I35" i="73"/>
  <c r="I34" i="73"/>
  <c r="I45" i="73"/>
  <c r="I50" i="73"/>
  <c r="I46" i="73"/>
  <c r="I48" i="73"/>
  <c r="I47" i="73"/>
  <c r="V39" i="71" a="1"/>
  <c r="V30" i="71" a="1"/>
  <c r="Z43" i="71" l="1"/>
  <c r="AJ46" i="71" s="1"/>
  <c r="AJ57" i="71" s="1"/>
  <c r="Y39" i="71"/>
  <c r="AC45" i="71" s="1"/>
  <c r="AC56" i="71" s="1"/>
  <c r="AA41" i="71"/>
  <c r="AE47" i="71" s="1"/>
  <c r="AE58" i="71" s="1"/>
  <c r="AA43" i="71"/>
  <c r="AJ47" i="71" s="1"/>
  <c r="AJ58" i="71" s="1"/>
  <c r="X42" i="71"/>
  <c r="AI41" i="71" s="1"/>
  <c r="AI52" i="71" s="1"/>
  <c r="Z44" i="71"/>
  <c r="AK46" i="71" s="1"/>
  <c r="AK57" i="71" s="1"/>
  <c r="Y40" i="71"/>
  <c r="AD45" i="71" s="1"/>
  <c r="AD56" i="71" s="1"/>
  <c r="Y42" i="71"/>
  <c r="AI45" i="71" s="1"/>
  <c r="AI56" i="71" s="1"/>
  <c r="V41" i="71"/>
  <c r="AE39" i="71" s="1"/>
  <c r="X43" i="71"/>
  <c r="AJ41" i="71" s="1"/>
  <c r="AJ52" i="71" s="1"/>
  <c r="W39" i="71"/>
  <c r="AC40" i="71" s="1"/>
  <c r="W41" i="71"/>
  <c r="AE40" i="71" s="1"/>
  <c r="X41" i="71"/>
  <c r="AE41" i="71" s="1"/>
  <c r="Z39" i="71"/>
  <c r="AC46" i="71" s="1"/>
  <c r="AC57" i="71" s="1"/>
  <c r="V42" i="71"/>
  <c r="AI39" i="71" s="1"/>
  <c r="AI50" i="71" s="1"/>
  <c r="X44" i="71"/>
  <c r="AK41" i="71" s="1"/>
  <c r="AK52" i="71" s="1"/>
  <c r="AA39" i="71"/>
  <c r="AC47" i="71" s="1"/>
  <c r="AC58" i="71" s="1"/>
  <c r="V40" i="71"/>
  <c r="AD39" i="71" s="1"/>
  <c r="AA44" i="71"/>
  <c r="AK47" i="71" s="1"/>
  <c r="AK58" i="71" s="1"/>
  <c r="Z40" i="71"/>
  <c r="AD46" i="71" s="1"/>
  <c r="AD57" i="71" s="1"/>
  <c r="V43" i="71"/>
  <c r="AJ39" i="71" s="1"/>
  <c r="AJ50" i="71" s="1"/>
  <c r="W44" i="71"/>
  <c r="AK40" i="71" s="1"/>
  <c r="AK51" i="71" s="1"/>
  <c r="Y43" i="71"/>
  <c r="AJ45" i="71" s="1"/>
  <c r="AJ56" i="71" s="1"/>
  <c r="X39" i="71"/>
  <c r="AC41" i="71" s="1"/>
  <c r="Z41" i="71"/>
  <c r="AE46" i="71" s="1"/>
  <c r="AE57" i="71" s="1"/>
  <c r="AA42" i="71"/>
  <c r="AI47" i="71" s="1"/>
  <c r="AI58" i="71" s="1"/>
  <c r="V44" i="71"/>
  <c r="AK39" i="71" s="1"/>
  <c r="AK50" i="71" s="1"/>
  <c r="W42" i="71"/>
  <c r="AI40" i="71" s="1"/>
  <c r="AI51" i="71" s="1"/>
  <c r="Y44" i="71"/>
  <c r="AK45" i="71" s="1"/>
  <c r="AK56" i="71" s="1"/>
  <c r="X40" i="71"/>
  <c r="AD41" i="71" s="1"/>
  <c r="Y41" i="71"/>
  <c r="AE45" i="71" s="1"/>
  <c r="AE56" i="71" s="1"/>
  <c r="Z42" i="71"/>
  <c r="AI46" i="71" s="1"/>
  <c r="AI57" i="71" s="1"/>
  <c r="AA40" i="71"/>
  <c r="AD47" i="71" s="1"/>
  <c r="AD58" i="71" s="1"/>
  <c r="W43" i="71"/>
  <c r="AJ40" i="71" s="1"/>
  <c r="AJ51" i="71" s="1"/>
  <c r="V39" i="71"/>
  <c r="AC39" i="71" s="1"/>
  <c r="W40" i="71"/>
  <c r="AD40" i="71" s="1"/>
  <c r="X30" i="71"/>
  <c r="AF35" i="71" s="1"/>
  <c r="AF55" i="71" s="1"/>
  <c r="X35" i="71"/>
  <c r="AE35" i="71" s="1"/>
  <c r="AE55" i="71" s="1"/>
  <c r="Y32" i="71"/>
  <c r="AH30" i="71" s="1"/>
  <c r="AH50" i="71" s="1"/>
  <c r="W32" i="71"/>
  <c r="AH34" i="71" s="1"/>
  <c r="AH54" i="71" s="1"/>
  <c r="W33" i="71"/>
  <c r="AC34" i="71" s="1"/>
  <c r="AC54" i="71" s="1"/>
  <c r="Y34" i="71"/>
  <c r="AD30" i="71" s="1"/>
  <c r="V34" i="71"/>
  <c r="AD33" i="71" s="1"/>
  <c r="AD53" i="71" s="1"/>
  <c r="W31" i="71"/>
  <c r="AG34" i="71" s="1"/>
  <c r="AG54" i="71" s="1"/>
  <c r="AA30" i="71"/>
  <c r="AF32" i="71" s="1"/>
  <c r="AF52" i="71" s="1"/>
  <c r="AA31" i="71"/>
  <c r="AG32" i="71" s="1"/>
  <c r="AG52" i="71" s="1"/>
  <c r="X34" i="71"/>
  <c r="AD35" i="71" s="1"/>
  <c r="AD55" i="71" s="1"/>
  <c r="Z32" i="71"/>
  <c r="AH31" i="71" s="1"/>
  <c r="AH51" i="71" s="1"/>
  <c r="V35" i="71"/>
  <c r="AE33" i="71" s="1"/>
  <c r="AE53" i="71" s="1"/>
  <c r="Z34" i="71"/>
  <c r="AD31" i="71" s="1"/>
  <c r="V33" i="71"/>
  <c r="AC33" i="71" s="1"/>
  <c r="AC53" i="71" s="1"/>
  <c r="Y35" i="71"/>
  <c r="AE30" i="71" s="1"/>
  <c r="X31" i="71"/>
  <c r="AG35" i="71" s="1"/>
  <c r="AG55" i="71" s="1"/>
  <c r="Z33" i="71"/>
  <c r="AC31" i="71" s="1"/>
  <c r="X33" i="71"/>
  <c r="AC35" i="71" s="1"/>
  <c r="AC55" i="71" s="1"/>
  <c r="Z31" i="71"/>
  <c r="AG31" i="71" s="1"/>
  <c r="AG51" i="71" s="1"/>
  <c r="W34" i="71"/>
  <c r="AD34" i="71" s="1"/>
  <c r="AD54" i="71" s="1"/>
  <c r="V30" i="71"/>
  <c r="AF33" i="71" s="1"/>
  <c r="AF53" i="71" s="1"/>
  <c r="X32" i="71"/>
  <c r="AH35" i="71" s="1"/>
  <c r="AH55" i="71" s="1"/>
  <c r="AA35" i="71"/>
  <c r="AE32" i="71" s="1"/>
  <c r="AA32" i="71"/>
  <c r="AH32" i="71" s="1"/>
  <c r="AH52" i="71" s="1"/>
  <c r="V31" i="71"/>
  <c r="AG33" i="71" s="1"/>
  <c r="AG53" i="71" s="1"/>
  <c r="V32" i="71"/>
  <c r="AH33" i="71" s="1"/>
  <c r="AH53" i="71" s="1"/>
  <c r="Y30" i="71"/>
  <c r="AF30" i="71" s="1"/>
  <c r="AF50" i="71" s="1"/>
  <c r="Y31" i="71"/>
  <c r="AG30" i="71" s="1"/>
  <c r="AG50" i="71" s="1"/>
  <c r="W35" i="71"/>
  <c r="AE34" i="71" s="1"/>
  <c r="AE54" i="71" s="1"/>
  <c r="AA34" i="71"/>
  <c r="AD32" i="71" s="1"/>
  <c r="Z30" i="71"/>
  <c r="AF31" i="71" s="1"/>
  <c r="AF51" i="71" s="1"/>
  <c r="Z35" i="71"/>
  <c r="AE31" i="71" s="1"/>
  <c r="W30" i="71"/>
  <c r="AF34" i="71" s="1"/>
  <c r="AF54" i="71" s="1"/>
  <c r="AA33" i="71"/>
  <c r="AC32" i="71" s="1"/>
  <c r="Y33" i="71"/>
  <c r="AC30" i="71" s="1"/>
  <c r="AD50" i="71" l="1"/>
  <c r="AE51" i="71"/>
  <c r="AE52" i="71"/>
  <c r="AD51" i="71"/>
  <c r="AE50" i="71"/>
  <c r="AC50" i="71"/>
  <c r="AC51" i="71"/>
  <c r="AC52" i="71"/>
  <c r="AD52" i="71"/>
  <c r="F50" i="71" l="1" a="1"/>
  <c r="F52" i="71" s="1"/>
  <c r="O51" i="71" s="1"/>
  <c r="F51" i="71" l="1"/>
  <c r="N51" i="71" s="1"/>
  <c r="F50" i="71"/>
  <c r="D53" i="71" l="1" a="1"/>
  <c r="M51" i="71"/>
  <c r="E30" i="71" a="1"/>
  <c r="D56" i="71" l="1"/>
  <c r="D57" i="71"/>
  <c r="D55" i="71"/>
  <c r="D53" i="71"/>
  <c r="D54" i="71"/>
  <c r="D58" i="71"/>
  <c r="E30" i="71"/>
  <c r="E35" i="71"/>
  <c r="E34" i="71"/>
  <c r="E33" i="71"/>
  <c r="E32" i="71"/>
  <c r="E31" i="71"/>
  <c r="E39" i="71" a="1"/>
  <c r="H30" i="71" l="1" a="1"/>
  <c r="H31" i="71" s="1"/>
  <c r="G53" i="71" a="1"/>
  <c r="E43" i="71"/>
  <c r="E42" i="71"/>
  <c r="E41" i="71"/>
  <c r="E40" i="71"/>
  <c r="E44" i="71"/>
  <c r="E39" i="71"/>
  <c r="H39" i="71" l="1" a="1"/>
  <c r="H44" i="71" s="1"/>
  <c r="H34" i="71"/>
  <c r="H35" i="71"/>
  <c r="H30" i="71"/>
  <c r="H32" i="71"/>
  <c r="H33" i="71"/>
  <c r="G54" i="71"/>
  <c r="K50" i="71" s="1"/>
  <c r="G56" i="71"/>
  <c r="J52" i="71" s="1"/>
  <c r="G57" i="71"/>
  <c r="K52" i="71" s="1"/>
  <c r="G53" i="71"/>
  <c r="J50" i="71" s="1"/>
  <c r="G58" i="71"/>
  <c r="L52" i="71" s="1"/>
  <c r="G55" i="71"/>
  <c r="L50" i="71" s="1"/>
  <c r="H43" i="71" l="1"/>
  <c r="H41" i="71"/>
  <c r="H39" i="71"/>
  <c r="H42" i="71"/>
  <c r="H40" i="71"/>
  <c r="I30" i="71" a="1"/>
  <c r="I34" i="71" s="1"/>
  <c r="I39" i="71" l="1" a="1"/>
  <c r="I39" i="71" s="1"/>
  <c r="I30" i="71"/>
  <c r="I32" i="71"/>
  <c r="I35" i="71"/>
  <c r="I33" i="71"/>
  <c r="I31" i="71"/>
  <c r="V37" i="64" a="1"/>
  <c r="V28" i="64" a="1"/>
  <c r="I40" i="71" l="1"/>
  <c r="I44" i="71"/>
  <c r="I43" i="71"/>
  <c r="I42" i="71"/>
  <c r="I41" i="71"/>
  <c r="Y31" i="64"/>
  <c r="AD29" i="64" s="1"/>
  <c r="Y32" i="64"/>
  <c r="AE29" i="64" s="1"/>
  <c r="X28" i="64"/>
  <c r="AI28" i="64" s="1"/>
  <c r="AI48" i="64" s="1"/>
  <c r="Z30" i="64"/>
  <c r="AC30" i="64" s="1"/>
  <c r="AC50" i="64" s="1"/>
  <c r="AA32" i="64"/>
  <c r="AE31" i="64" s="1"/>
  <c r="V32" i="64"/>
  <c r="AE34" i="64" s="1"/>
  <c r="AE54" i="64" s="1"/>
  <c r="W30" i="64"/>
  <c r="AC35" i="64" s="1"/>
  <c r="AC55" i="64" s="1"/>
  <c r="W31" i="64"/>
  <c r="AD35" i="64" s="1"/>
  <c r="AD55" i="64" s="1"/>
  <c r="Y33" i="64"/>
  <c r="AF29" i="64" s="1"/>
  <c r="X29" i="64"/>
  <c r="AJ28" i="64" s="1"/>
  <c r="AJ48" i="64" s="1"/>
  <c r="AA28" i="64"/>
  <c r="AI31" i="64" s="1"/>
  <c r="AI51" i="64" s="1"/>
  <c r="AA29" i="64"/>
  <c r="AJ31" i="64" s="1"/>
  <c r="AJ51" i="64" s="1"/>
  <c r="W32" i="64"/>
  <c r="AE35" i="64" s="1"/>
  <c r="AE55" i="64" s="1"/>
  <c r="V28" i="64"/>
  <c r="AI34" i="64" s="1"/>
  <c r="AI54" i="64" s="1"/>
  <c r="Z29" i="64"/>
  <c r="AJ30" i="64" s="1"/>
  <c r="AJ50" i="64" s="1"/>
  <c r="V33" i="64"/>
  <c r="AF34" i="64" s="1"/>
  <c r="AF54" i="64" s="1"/>
  <c r="Z32" i="64"/>
  <c r="AE30" i="64" s="1"/>
  <c r="Y28" i="64"/>
  <c r="AI29" i="64" s="1"/>
  <c r="AI49" i="64" s="1"/>
  <c r="AA30" i="64"/>
  <c r="AC31" i="64" s="1"/>
  <c r="AC51" i="64" s="1"/>
  <c r="W33" i="64"/>
  <c r="AF35" i="64" s="1"/>
  <c r="AF55" i="64" s="1"/>
  <c r="Z31" i="64"/>
  <c r="AD30" i="64" s="1"/>
  <c r="X31" i="64"/>
  <c r="AD28" i="64" s="1"/>
  <c r="AD48" i="64" s="1"/>
  <c r="Z33" i="64"/>
  <c r="AF30" i="64" s="1"/>
  <c r="Y29" i="64"/>
  <c r="AJ29" i="64" s="1"/>
  <c r="AJ49" i="64" s="1"/>
  <c r="AA31" i="64"/>
  <c r="AD31" i="64" s="1"/>
  <c r="X30" i="64"/>
  <c r="AC28" i="64" s="1"/>
  <c r="AC48" i="64" s="1"/>
  <c r="V30" i="64"/>
  <c r="AC34" i="64" s="1"/>
  <c r="AC54" i="64" s="1"/>
  <c r="X32" i="64"/>
  <c r="AE28" i="64" s="1"/>
  <c r="AE48" i="64" s="1"/>
  <c r="W28" i="64"/>
  <c r="AI35" i="64" s="1"/>
  <c r="AI55" i="64" s="1"/>
  <c r="Y30" i="64"/>
  <c r="AC29" i="64" s="1"/>
  <c r="AC49" i="64" s="1"/>
  <c r="V29" i="64"/>
  <c r="AJ34" i="64" s="1"/>
  <c r="AJ54" i="64" s="1"/>
  <c r="Z28" i="64"/>
  <c r="AI30" i="64" s="1"/>
  <c r="AI50" i="64" s="1"/>
  <c r="V31" i="64"/>
  <c r="AD34" i="64" s="1"/>
  <c r="AD54" i="64" s="1"/>
  <c r="X33" i="64"/>
  <c r="AF28" i="64" s="1"/>
  <c r="AF48" i="64" s="1"/>
  <c r="W29" i="64"/>
  <c r="AJ35" i="64" s="1"/>
  <c r="AJ55" i="64" s="1"/>
  <c r="AA33" i="64"/>
  <c r="AF31" i="64" s="1"/>
  <c r="Y42" i="64"/>
  <c r="AH45" i="64" s="1"/>
  <c r="AH56" i="64" s="1"/>
  <c r="X38" i="64"/>
  <c r="AE40" i="64" s="1"/>
  <c r="X39" i="64"/>
  <c r="AF40" i="64" s="1"/>
  <c r="V39" i="64"/>
  <c r="AF38" i="64" s="1"/>
  <c r="X41" i="64"/>
  <c r="AG40" i="64" s="1"/>
  <c r="AG51" i="64" s="1"/>
  <c r="W41" i="64"/>
  <c r="AG39" i="64" s="1"/>
  <c r="AG50" i="64" s="1"/>
  <c r="V37" i="64"/>
  <c r="AD38" i="64" s="1"/>
  <c r="V38" i="64"/>
  <c r="AE38" i="64" s="1"/>
  <c r="Z37" i="64"/>
  <c r="AD41" i="64" s="1"/>
  <c r="AD52" i="64" s="1"/>
  <c r="V40" i="64"/>
  <c r="AK38" i="64" s="1"/>
  <c r="AK49" i="64" s="1"/>
  <c r="AA39" i="64"/>
  <c r="AF42" i="64" s="1"/>
  <c r="AF53" i="64" s="1"/>
  <c r="W42" i="64"/>
  <c r="AH39" i="64" s="1"/>
  <c r="AH50" i="64" s="1"/>
  <c r="AA41" i="64"/>
  <c r="AG42" i="64" s="1"/>
  <c r="AG53" i="64" s="1"/>
  <c r="AA42" i="64"/>
  <c r="AH42" i="64" s="1"/>
  <c r="AH53" i="64" s="1"/>
  <c r="Z38" i="64"/>
  <c r="AE41" i="64" s="1"/>
  <c r="AE52" i="64" s="1"/>
  <c r="Z40" i="64"/>
  <c r="AK41" i="64" s="1"/>
  <c r="AK52" i="64" s="1"/>
  <c r="Z42" i="64"/>
  <c r="AH41" i="64" s="1"/>
  <c r="AH52" i="64" s="1"/>
  <c r="Y38" i="64"/>
  <c r="AE45" i="64" s="1"/>
  <c r="AE56" i="64" s="1"/>
  <c r="AA40" i="64"/>
  <c r="AK42" i="64" s="1"/>
  <c r="AK53" i="64" s="1"/>
  <c r="Y40" i="64"/>
  <c r="AK45" i="64" s="1"/>
  <c r="AK56" i="64" s="1"/>
  <c r="Y41" i="64"/>
  <c r="AG45" i="64" s="1"/>
  <c r="AG56" i="64" s="1"/>
  <c r="X37" i="64"/>
  <c r="AD40" i="64" s="1"/>
  <c r="Z39" i="64"/>
  <c r="AF41" i="64" s="1"/>
  <c r="AF52" i="64" s="1"/>
  <c r="W37" i="64"/>
  <c r="AD39" i="64" s="1"/>
  <c r="Y39" i="64"/>
  <c r="AF45" i="64" s="1"/>
  <c r="AF56" i="64" s="1"/>
  <c r="W39" i="64"/>
  <c r="AF39" i="64" s="1"/>
  <c r="W40" i="64"/>
  <c r="AK39" i="64" s="1"/>
  <c r="AK50" i="64" s="1"/>
  <c r="X42" i="64"/>
  <c r="AH40" i="64" s="1"/>
  <c r="AH51" i="64" s="1"/>
  <c r="W38" i="64"/>
  <c r="AE39" i="64" s="1"/>
  <c r="AA37" i="64"/>
  <c r="AD42" i="64" s="1"/>
  <c r="AD53" i="64" s="1"/>
  <c r="AA38" i="64"/>
  <c r="AE42" i="64" s="1"/>
  <c r="AE53" i="64" s="1"/>
  <c r="V41" i="64"/>
  <c r="AG38" i="64" s="1"/>
  <c r="AG49" i="64" s="1"/>
  <c r="V42" i="64"/>
  <c r="AH38" i="64" s="1"/>
  <c r="AH49" i="64" s="1"/>
  <c r="Z41" i="64"/>
  <c r="AG41" i="64" s="1"/>
  <c r="AG52" i="64" s="1"/>
  <c r="Y37" i="64"/>
  <c r="AD45" i="64" s="1"/>
  <c r="AD56" i="64" s="1"/>
  <c r="X40" i="64"/>
  <c r="AK40" i="64" s="1"/>
  <c r="AK51" i="64" s="1"/>
  <c r="AE50" i="64" l="1"/>
  <c r="AF49" i="64"/>
  <c r="AD49" i="64"/>
  <c r="AD51" i="64"/>
  <c r="AE51" i="64"/>
  <c r="AE49" i="64"/>
  <c r="AF51" i="64"/>
  <c r="AD50" i="64"/>
  <c r="AF50" i="64"/>
  <c r="F48" i="64" l="1" a="1"/>
  <c r="F49" i="64" s="1"/>
  <c r="M49" i="64" s="1"/>
  <c r="F53" i="64" l="1"/>
  <c r="O50" i="64" s="1"/>
  <c r="F52" i="64"/>
  <c r="N50" i="64" s="1"/>
  <c r="F48" i="64"/>
  <c r="O48" i="64" s="1"/>
  <c r="F51" i="64"/>
  <c r="O49" i="64" s="1"/>
  <c r="F50" i="64"/>
  <c r="N49" i="64" s="1"/>
  <c r="D54" i="64" l="1" a="1"/>
  <c r="D54" i="64" s="1"/>
  <c r="E28" i="64" a="1"/>
  <c r="D55" i="64" l="1"/>
  <c r="D56" i="64"/>
  <c r="E31" i="64"/>
  <c r="E30" i="64"/>
  <c r="E29" i="64"/>
  <c r="E28" i="64"/>
  <c r="E32" i="64"/>
  <c r="E33" i="64"/>
  <c r="E37" i="64" a="1"/>
  <c r="G54" i="64" l="1" a="1"/>
  <c r="G54" i="64" s="1"/>
  <c r="J48" i="64" s="1"/>
  <c r="E39" i="64"/>
  <c r="H28" i="64" a="1"/>
  <c r="H28" i="64" s="1"/>
  <c r="E38" i="64"/>
  <c r="E37" i="64"/>
  <c r="E40" i="64"/>
  <c r="E41" i="64"/>
  <c r="E42" i="64"/>
  <c r="G56" i="64" l="1"/>
  <c r="J50" i="64" s="1"/>
  <c r="G55" i="64"/>
  <c r="K48" i="64" s="1"/>
  <c r="H37" i="64" a="1"/>
  <c r="H41" i="64" s="1"/>
  <c r="H30" i="64"/>
  <c r="H31" i="64"/>
  <c r="H32" i="64"/>
  <c r="H33" i="64"/>
  <c r="H29" i="64"/>
  <c r="I28" i="64" s="1" a="1"/>
  <c r="H37" i="64" l="1"/>
  <c r="H38" i="64"/>
  <c r="H39" i="64"/>
  <c r="H40" i="64"/>
  <c r="H42" i="64"/>
  <c r="I31" i="64"/>
  <c r="I32" i="64"/>
  <c r="I30" i="64"/>
  <c r="I28" i="64"/>
  <c r="I29" i="64"/>
  <c r="I33" i="64"/>
  <c r="V37" i="67" a="1"/>
  <c r="V28" i="67" a="1"/>
  <c r="I37" i="64" l="1" a="1"/>
  <c r="I38" i="64" s="1"/>
  <c r="X42" i="67"/>
  <c r="AK39" i="67" s="1"/>
  <c r="AK50" i="67" s="1"/>
  <c r="Z40" i="67"/>
  <c r="AI44" i="67" s="1"/>
  <c r="AI55" i="67" s="1"/>
  <c r="W40" i="67"/>
  <c r="AI38" i="67" s="1"/>
  <c r="AI49" i="67" s="1"/>
  <c r="Y42" i="67"/>
  <c r="AK43" i="67" s="1"/>
  <c r="AK54" i="67" s="1"/>
  <c r="W38" i="67"/>
  <c r="AD38" i="67" s="1"/>
  <c r="V39" i="67"/>
  <c r="AE37" i="67" s="1"/>
  <c r="V37" i="67"/>
  <c r="AC37" i="67" s="1"/>
  <c r="AA38" i="67"/>
  <c r="AD45" i="67" s="1"/>
  <c r="AD56" i="67" s="1"/>
  <c r="W41" i="67"/>
  <c r="AJ38" i="67" s="1"/>
  <c r="AJ49" i="67" s="1"/>
  <c r="AA42" i="67"/>
  <c r="AK45" i="67" s="1"/>
  <c r="AK56" i="67" s="1"/>
  <c r="Z37" i="67"/>
  <c r="AC44" i="67" s="1"/>
  <c r="AC55" i="67" s="1"/>
  <c r="V42" i="67"/>
  <c r="AK37" i="67" s="1"/>
  <c r="AK48" i="67" s="1"/>
  <c r="AA41" i="67"/>
  <c r="AJ45" i="67" s="1"/>
  <c r="AJ56" i="67" s="1"/>
  <c r="Y37" i="67"/>
  <c r="AC43" i="67" s="1"/>
  <c r="AC54" i="67" s="1"/>
  <c r="AA39" i="67"/>
  <c r="AE45" i="67" s="1"/>
  <c r="AE56" i="67" s="1"/>
  <c r="AA40" i="67"/>
  <c r="AI45" i="67" s="1"/>
  <c r="AI56" i="67" s="1"/>
  <c r="X39" i="67"/>
  <c r="AE39" i="67" s="1"/>
  <c r="Y41" i="67"/>
  <c r="AJ43" i="67" s="1"/>
  <c r="AJ54" i="67" s="1"/>
  <c r="Y39" i="67"/>
  <c r="AE43" i="67" s="1"/>
  <c r="AE54" i="67" s="1"/>
  <c r="X38" i="67"/>
  <c r="AD39" i="67" s="1"/>
  <c r="Y40" i="67"/>
  <c r="AI43" i="67" s="1"/>
  <c r="AI54" i="67" s="1"/>
  <c r="Z42" i="67"/>
  <c r="AK44" i="67" s="1"/>
  <c r="AK55" i="67" s="1"/>
  <c r="Y38" i="67"/>
  <c r="AD43" i="67" s="1"/>
  <c r="AD54" i="67" s="1"/>
  <c r="X40" i="67"/>
  <c r="AI39" i="67" s="1"/>
  <c r="AI50" i="67" s="1"/>
  <c r="Z41" i="67"/>
  <c r="AJ44" i="67" s="1"/>
  <c r="AJ55" i="67" s="1"/>
  <c r="W39" i="67"/>
  <c r="AE38" i="67" s="1"/>
  <c r="X41" i="67"/>
  <c r="AJ39" i="67" s="1"/>
  <c r="AJ50" i="67" s="1"/>
  <c r="W37" i="67"/>
  <c r="AC38" i="67" s="1"/>
  <c r="V41" i="67"/>
  <c r="AJ37" i="67" s="1"/>
  <c r="AJ48" i="67" s="1"/>
  <c r="X37" i="67"/>
  <c r="AC39" i="67" s="1"/>
  <c r="Z39" i="67"/>
  <c r="AE44" i="67" s="1"/>
  <c r="AE55" i="67" s="1"/>
  <c r="V38" i="67"/>
  <c r="AD37" i="67" s="1"/>
  <c r="AA37" i="67"/>
  <c r="AC45" i="67" s="1"/>
  <c r="AC56" i="67" s="1"/>
  <c r="V40" i="67"/>
  <c r="AI37" i="67" s="1"/>
  <c r="AI48" i="67" s="1"/>
  <c r="W42" i="67"/>
  <c r="AK38" i="67" s="1"/>
  <c r="AK49" i="67" s="1"/>
  <c r="Z38" i="67"/>
  <c r="AD44" i="67" s="1"/>
  <c r="AD55" i="67" s="1"/>
  <c r="Y32" i="67"/>
  <c r="AD28" i="67" s="1"/>
  <c r="Y31" i="67"/>
  <c r="AC28" i="67" s="1"/>
  <c r="Z33" i="67"/>
  <c r="AE29" i="67" s="1"/>
  <c r="Z30" i="67"/>
  <c r="AH29" i="67" s="1"/>
  <c r="AH49" i="67" s="1"/>
  <c r="W30" i="67"/>
  <c r="AH32" i="67" s="1"/>
  <c r="AH52" i="67" s="1"/>
  <c r="Y29" i="67"/>
  <c r="AG28" i="67" s="1"/>
  <c r="AG48" i="67" s="1"/>
  <c r="X32" i="67"/>
  <c r="AD33" i="67" s="1"/>
  <c r="AD53" i="67" s="1"/>
  <c r="V28" i="67"/>
  <c r="AF31" i="67" s="1"/>
  <c r="AF51" i="67" s="1"/>
  <c r="X30" i="67"/>
  <c r="AH33" i="67" s="1"/>
  <c r="AH53" i="67" s="1"/>
  <c r="Z31" i="67"/>
  <c r="AC29" i="67" s="1"/>
  <c r="Y28" i="67"/>
  <c r="AF28" i="67" s="1"/>
  <c r="AF48" i="67" s="1"/>
  <c r="V32" i="67"/>
  <c r="AD31" i="67" s="1"/>
  <c r="AD51" i="67" s="1"/>
  <c r="AA32" i="67"/>
  <c r="AD30" i="67" s="1"/>
  <c r="W28" i="67"/>
  <c r="AF32" i="67" s="1"/>
  <c r="AF52" i="67" s="1"/>
  <c r="W31" i="67"/>
  <c r="AC32" i="67" s="1"/>
  <c r="AC52" i="67" s="1"/>
  <c r="V31" i="67"/>
  <c r="AC31" i="67" s="1"/>
  <c r="AC51" i="67" s="1"/>
  <c r="W33" i="67"/>
  <c r="AE32" i="67" s="1"/>
  <c r="AE52" i="67" s="1"/>
  <c r="V29" i="67"/>
  <c r="AG31" i="67" s="1"/>
  <c r="AG51" i="67" s="1"/>
  <c r="AA30" i="67"/>
  <c r="AH30" i="67" s="1"/>
  <c r="AH50" i="67" s="1"/>
  <c r="V33" i="67"/>
  <c r="AE31" i="67" s="1"/>
  <c r="AE51" i="67" s="1"/>
  <c r="AA28" i="67"/>
  <c r="AF30" i="67" s="1"/>
  <c r="AF50" i="67" s="1"/>
  <c r="Z29" i="67"/>
  <c r="AG29" i="67" s="1"/>
  <c r="AG49" i="67" s="1"/>
  <c r="AA31" i="67"/>
  <c r="AC30" i="67" s="1"/>
  <c r="X29" i="67"/>
  <c r="AG33" i="67" s="1"/>
  <c r="AG53" i="67" s="1"/>
  <c r="Z28" i="67"/>
  <c r="AF29" i="67" s="1"/>
  <c r="AF49" i="67" s="1"/>
  <c r="W32" i="67"/>
  <c r="AD32" i="67" s="1"/>
  <c r="AD52" i="67" s="1"/>
  <c r="AA33" i="67"/>
  <c r="AE30" i="67" s="1"/>
  <c r="X28" i="67"/>
  <c r="AF33" i="67" s="1"/>
  <c r="AF53" i="67" s="1"/>
  <c r="Y30" i="67"/>
  <c r="AH28" i="67" s="1"/>
  <c r="AH48" i="67" s="1"/>
  <c r="X31" i="67"/>
  <c r="AC33" i="67" s="1"/>
  <c r="AC53" i="67" s="1"/>
  <c r="AA29" i="67"/>
  <c r="AG30" i="67" s="1"/>
  <c r="AG50" i="67" s="1"/>
  <c r="Z32" i="67"/>
  <c r="AD29" i="67" s="1"/>
  <c r="V30" i="67"/>
  <c r="AH31" i="67" s="1"/>
  <c r="AH51" i="67" s="1"/>
  <c r="Y33" i="67"/>
  <c r="AE28" i="67" s="1"/>
  <c r="X33" i="67"/>
  <c r="AE33" i="67" s="1"/>
  <c r="AE53" i="67" s="1"/>
  <c r="W29" i="67"/>
  <c r="AG32" i="67" s="1"/>
  <c r="AG52" i="67" s="1"/>
  <c r="AE48" i="67" l="1"/>
  <c r="I37" i="64"/>
  <c r="I42" i="64"/>
  <c r="I39" i="64"/>
  <c r="I40" i="64"/>
  <c r="I41" i="64"/>
  <c r="AE49" i="67"/>
  <c r="AD49" i="67"/>
  <c r="AE50" i="67"/>
  <c r="AD50" i="67"/>
  <c r="AC49" i="67"/>
  <c r="AC48" i="67"/>
  <c r="AD48" i="67"/>
  <c r="AC50" i="67"/>
  <c r="F48" i="67" l="1" a="1"/>
  <c r="F50" i="67" s="1"/>
  <c r="O49" i="67" s="1"/>
  <c r="F48" i="67" l="1"/>
  <c r="F49" i="67"/>
  <c r="N49" i="67" s="1"/>
  <c r="D51" i="67" l="1" a="1"/>
  <c r="M49" i="67"/>
  <c r="D51" i="67" l="1"/>
  <c r="D54" i="67"/>
  <c r="D52" i="67"/>
  <c r="D56" i="67"/>
  <c r="D55" i="67"/>
  <c r="D53" i="67"/>
  <c r="E28" i="67" a="1"/>
  <c r="E37" i="67" a="1"/>
  <c r="G51" i="67" l="1" a="1"/>
  <c r="E37" i="67"/>
  <c r="E42" i="67"/>
  <c r="E41" i="67"/>
  <c r="E38" i="67"/>
  <c r="E39" i="67"/>
  <c r="E40" i="67"/>
  <c r="E31" i="67"/>
  <c r="E28" i="67"/>
  <c r="E33" i="67"/>
  <c r="E30" i="67"/>
  <c r="E29" i="67"/>
  <c r="E32" i="67"/>
  <c r="H28" i="67" l="1" a="1"/>
  <c r="H31" i="67" s="1"/>
  <c r="H37" i="67" a="1"/>
  <c r="H42" i="67" s="1"/>
  <c r="G54" i="67"/>
  <c r="J50" i="67" s="1"/>
  <c r="G53" i="67"/>
  <c r="L48" i="67" s="1"/>
  <c r="G55" i="67"/>
  <c r="K50" i="67" s="1"/>
  <c r="G56" i="67"/>
  <c r="L50" i="67" s="1"/>
  <c r="G52" i="67"/>
  <c r="K48" i="67" s="1"/>
  <c r="G51" i="67"/>
  <c r="J48" i="67" s="1"/>
  <c r="H32" i="67" l="1"/>
  <c r="H29" i="67"/>
  <c r="H33" i="67"/>
  <c r="H28" i="67"/>
  <c r="H30" i="67"/>
  <c r="H41" i="67"/>
  <c r="H38" i="67"/>
  <c r="H37" i="67"/>
  <c r="H40" i="67"/>
  <c r="H39" i="67"/>
  <c r="I28" i="67" l="1" a="1"/>
  <c r="I30" i="67" s="1"/>
  <c r="I37" i="67" a="1"/>
  <c r="I42" i="67" s="1"/>
  <c r="V34" i="68" a="1"/>
  <c r="V94" i="68" a="1"/>
  <c r="V64" i="68" a="1"/>
  <c r="V49" i="68" a="1"/>
  <c r="V79" i="68" a="1"/>
  <c r="I32" i="67" l="1"/>
  <c r="I33" i="67"/>
  <c r="I31" i="67"/>
  <c r="I28" i="67"/>
  <c r="I29" i="67"/>
  <c r="I41" i="67"/>
  <c r="I37" i="67"/>
  <c r="I38" i="67"/>
  <c r="I40" i="67"/>
  <c r="I39" i="67"/>
  <c r="AA65" i="68"/>
  <c r="AD72" i="68" s="1"/>
  <c r="AD119" i="68" s="1"/>
  <c r="Z65" i="68"/>
  <c r="AD71" i="68" s="1"/>
  <c r="AD118" i="68" s="1"/>
  <c r="V68" i="68"/>
  <c r="AJ64" i="68" s="1"/>
  <c r="AJ111" i="68" s="1"/>
  <c r="V69" i="68"/>
  <c r="AK64" i="68" s="1"/>
  <c r="AK111" i="68" s="1"/>
  <c r="Z68" i="68"/>
  <c r="AJ71" i="68" s="1"/>
  <c r="V67" i="68"/>
  <c r="AI64" i="68" s="1"/>
  <c r="AI111" i="68" s="1"/>
  <c r="W65" i="68"/>
  <c r="AD65" i="68" s="1"/>
  <c r="Y64" i="68"/>
  <c r="AC70" i="68" s="1"/>
  <c r="AC117" i="68" s="1"/>
  <c r="X64" i="68"/>
  <c r="AC66" i="68" s="1"/>
  <c r="Z66" i="68"/>
  <c r="AE71" i="68" s="1"/>
  <c r="AE118" i="68" s="1"/>
  <c r="Z67" i="68"/>
  <c r="AI71" i="68" s="1"/>
  <c r="X67" i="68"/>
  <c r="AI66" i="68" s="1"/>
  <c r="AI113" i="68" s="1"/>
  <c r="X69" i="68"/>
  <c r="AK66" i="68" s="1"/>
  <c r="AK113" i="68" s="1"/>
  <c r="AA69" i="68"/>
  <c r="AK72" i="68" s="1"/>
  <c r="Y69" i="68"/>
  <c r="AK70" i="68" s="1"/>
  <c r="X65" i="68"/>
  <c r="AD66" i="68" s="1"/>
  <c r="X66" i="68"/>
  <c r="AE66" i="68" s="1"/>
  <c r="V66" i="68"/>
  <c r="AE64" i="68" s="1"/>
  <c r="AA64" i="68"/>
  <c r="AC72" i="68" s="1"/>
  <c r="AC119" i="68" s="1"/>
  <c r="Y68" i="68"/>
  <c r="AJ70" i="68" s="1"/>
  <c r="W68" i="68"/>
  <c r="AJ65" i="68" s="1"/>
  <c r="AJ112" i="68" s="1"/>
  <c r="V64" i="68"/>
  <c r="AC64" i="68" s="1"/>
  <c r="V65" i="68"/>
  <c r="AD64" i="68" s="1"/>
  <c r="Z64" i="68"/>
  <c r="AC71" i="68" s="1"/>
  <c r="AC118" i="68" s="1"/>
  <c r="W67" i="68"/>
  <c r="AI65" i="68" s="1"/>
  <c r="AI112" i="68" s="1"/>
  <c r="AA66" i="68"/>
  <c r="AE72" i="68" s="1"/>
  <c r="AE119" i="68" s="1"/>
  <c r="W69" i="68"/>
  <c r="AK65" i="68" s="1"/>
  <c r="AK112" i="68" s="1"/>
  <c r="AA68" i="68"/>
  <c r="AJ72" i="68" s="1"/>
  <c r="Z69" i="68"/>
  <c r="AK71" i="68" s="1"/>
  <c r="Y65" i="68"/>
  <c r="AD70" i="68" s="1"/>
  <c r="AD117" i="68" s="1"/>
  <c r="AA67" i="68"/>
  <c r="AI72" i="68" s="1"/>
  <c r="Y67" i="68"/>
  <c r="AI70" i="68" s="1"/>
  <c r="X68" i="68"/>
  <c r="AJ66" i="68" s="1"/>
  <c r="AJ113" i="68" s="1"/>
  <c r="W64" i="68"/>
  <c r="AC65" i="68" s="1"/>
  <c r="Y66" i="68"/>
  <c r="AE70" i="68" s="1"/>
  <c r="AE117" i="68" s="1"/>
  <c r="W66" i="68"/>
  <c r="AE65" i="68" s="1"/>
  <c r="W96" i="68"/>
  <c r="AH98" i="68" s="1"/>
  <c r="Z95" i="68"/>
  <c r="AG101" i="68" s="1"/>
  <c r="AG118" i="68" s="1"/>
  <c r="Z98" i="68"/>
  <c r="AJ101" i="68" s="1"/>
  <c r="Z94" i="68"/>
  <c r="AF101" i="68" s="1"/>
  <c r="AF118" i="68" s="1"/>
  <c r="AA95" i="68"/>
  <c r="AG102" i="68" s="1"/>
  <c r="AG119" i="68" s="1"/>
  <c r="V98" i="68"/>
  <c r="AJ97" i="68" s="1"/>
  <c r="AJ114" i="68" s="1"/>
  <c r="X94" i="68"/>
  <c r="AF99" i="68" s="1"/>
  <c r="V94" i="68"/>
  <c r="AF97" i="68" s="1"/>
  <c r="AA96" i="68"/>
  <c r="AH102" i="68" s="1"/>
  <c r="AH119" i="68" s="1"/>
  <c r="W99" i="68"/>
  <c r="AK98" i="68" s="1"/>
  <c r="AK115" i="68" s="1"/>
  <c r="Y94" i="68"/>
  <c r="AF100" i="68" s="1"/>
  <c r="AF117" i="68" s="1"/>
  <c r="X95" i="68"/>
  <c r="AG99" i="68" s="1"/>
  <c r="Y99" i="68"/>
  <c r="AK100" i="68" s="1"/>
  <c r="V99" i="68"/>
  <c r="AK97" i="68" s="1"/>
  <c r="AK114" i="68" s="1"/>
  <c r="V95" i="68"/>
  <c r="AG97" i="68" s="1"/>
  <c r="AA97" i="68"/>
  <c r="AI102" i="68" s="1"/>
  <c r="X96" i="68"/>
  <c r="AH99" i="68" s="1"/>
  <c r="Z97" i="68"/>
  <c r="AI101" i="68" s="1"/>
  <c r="X97" i="68"/>
  <c r="AI99" i="68" s="1"/>
  <c r="AI116" i="68" s="1"/>
  <c r="X98" i="68"/>
  <c r="AJ99" i="68" s="1"/>
  <c r="AJ116" i="68" s="1"/>
  <c r="Y96" i="68"/>
  <c r="AH100" i="68" s="1"/>
  <c r="AH117" i="68" s="1"/>
  <c r="V96" i="68"/>
  <c r="AH97" i="68" s="1"/>
  <c r="Y95" i="68"/>
  <c r="AG100" i="68" s="1"/>
  <c r="AG117" i="68" s="1"/>
  <c r="Z96" i="68"/>
  <c r="AH101" i="68" s="1"/>
  <c r="AH118" i="68" s="1"/>
  <c r="W95" i="68"/>
  <c r="AG98" i="68" s="1"/>
  <c r="W94" i="68"/>
  <c r="AF98" i="68" s="1"/>
  <c r="AA98" i="68"/>
  <c r="AJ102" i="68" s="1"/>
  <c r="AA94" i="68"/>
  <c r="AF102" i="68" s="1"/>
  <c r="AF119" i="68" s="1"/>
  <c r="AA99" i="68"/>
  <c r="AK102" i="68" s="1"/>
  <c r="Y97" i="68"/>
  <c r="AI100" i="68" s="1"/>
  <c r="Z99" i="68"/>
  <c r="AK101" i="68" s="1"/>
  <c r="X99" i="68"/>
  <c r="AK99" i="68" s="1"/>
  <c r="AK116" i="68" s="1"/>
  <c r="V97" i="68"/>
  <c r="AI97" i="68" s="1"/>
  <c r="AI114" i="68" s="1"/>
  <c r="W98" i="68"/>
  <c r="AJ98" i="68" s="1"/>
  <c r="AJ115" i="68" s="1"/>
  <c r="Y98" i="68"/>
  <c r="AJ100" i="68" s="1"/>
  <c r="W97" i="68"/>
  <c r="AI98" i="68" s="1"/>
  <c r="AI115" i="68" s="1"/>
  <c r="AA49" i="68"/>
  <c r="AO54" i="68" s="1"/>
  <c r="AO116" i="68" s="1"/>
  <c r="AA50" i="68"/>
  <c r="AP54" i="68" s="1"/>
  <c r="AP116" i="68" s="1"/>
  <c r="W53" i="68"/>
  <c r="AG62" i="68" s="1"/>
  <c r="AG124" i="68" s="1"/>
  <c r="V49" i="68"/>
  <c r="AO61" i="68" s="1"/>
  <c r="AO123" i="68" s="1"/>
  <c r="V50" i="68"/>
  <c r="AP61" i="68" s="1"/>
  <c r="AP123" i="68" s="1"/>
  <c r="Y54" i="68"/>
  <c r="AH52" i="68" s="1"/>
  <c r="Z53" i="68"/>
  <c r="AG53" i="68" s="1"/>
  <c r="Y49" i="68"/>
  <c r="AO52" i="68" s="1"/>
  <c r="AO114" i="68" s="1"/>
  <c r="AA51" i="68"/>
  <c r="AQ54" i="68" s="1"/>
  <c r="AQ116" i="68" s="1"/>
  <c r="W54" i="68"/>
  <c r="AH62" i="68" s="1"/>
  <c r="AH124" i="68" s="1"/>
  <c r="X50" i="68"/>
  <c r="AP63" i="68" s="1"/>
  <c r="AP125" i="68" s="1"/>
  <c r="X52" i="68"/>
  <c r="AF63" i="68" s="1"/>
  <c r="AF125" i="68" s="1"/>
  <c r="Z54" i="68"/>
  <c r="AH53" i="68" s="1"/>
  <c r="Y50" i="68"/>
  <c r="AP52" i="68" s="1"/>
  <c r="AP114" i="68" s="1"/>
  <c r="AA52" i="68"/>
  <c r="AF54" i="68" s="1"/>
  <c r="X51" i="68"/>
  <c r="AQ63" i="68" s="1"/>
  <c r="AQ125" i="68" s="1"/>
  <c r="V51" i="68"/>
  <c r="AQ61" i="68" s="1"/>
  <c r="AQ123" i="68" s="1"/>
  <c r="X53" i="68"/>
  <c r="AG63" i="68" s="1"/>
  <c r="AG125" i="68" s="1"/>
  <c r="W49" i="68"/>
  <c r="AO62" i="68" s="1"/>
  <c r="AO124" i="68" s="1"/>
  <c r="Y51" i="68"/>
  <c r="AQ52" i="68" s="1"/>
  <c r="AQ114" i="68" s="1"/>
  <c r="AA53" i="68"/>
  <c r="AG54" i="68" s="1"/>
  <c r="Z49" i="68"/>
  <c r="AO53" i="68" s="1"/>
  <c r="AO115" i="68" s="1"/>
  <c r="V52" i="68"/>
  <c r="AF61" i="68" s="1"/>
  <c r="AF123" i="68" s="1"/>
  <c r="X54" i="68"/>
  <c r="AH63" i="68" s="1"/>
  <c r="AH125" i="68" s="1"/>
  <c r="W50" i="68"/>
  <c r="AP62" i="68" s="1"/>
  <c r="AP124" i="68" s="1"/>
  <c r="Y52" i="68"/>
  <c r="AF52" i="68" s="1"/>
  <c r="AA54" i="68"/>
  <c r="AH54" i="68" s="1"/>
  <c r="Z50" i="68"/>
  <c r="AP53" i="68" s="1"/>
  <c r="AP115" i="68" s="1"/>
  <c r="V53" i="68"/>
  <c r="AG61" i="68" s="1"/>
  <c r="AG123" i="68" s="1"/>
  <c r="V54" i="68"/>
  <c r="AH61" i="68" s="1"/>
  <c r="AH123" i="68" s="1"/>
  <c r="W51" i="68"/>
  <c r="AQ62" i="68" s="1"/>
  <c r="AQ124" i="68" s="1"/>
  <c r="Y53" i="68"/>
  <c r="AG52" i="68" s="1"/>
  <c r="X49" i="68"/>
  <c r="AO63" i="68" s="1"/>
  <c r="AO125" i="68" s="1"/>
  <c r="Z51" i="68"/>
  <c r="AQ53" i="68" s="1"/>
  <c r="AQ115" i="68" s="1"/>
  <c r="Z52" i="68"/>
  <c r="AF53" i="68" s="1"/>
  <c r="W52" i="68"/>
  <c r="AF62" i="68" s="1"/>
  <c r="AF124" i="68" s="1"/>
  <c r="W79" i="68"/>
  <c r="AC80" i="68" s="1"/>
  <c r="Y80" i="68"/>
  <c r="AD82" i="68" s="1"/>
  <c r="AD114" i="68" s="1"/>
  <c r="V80" i="68"/>
  <c r="AD79" i="68" s="1"/>
  <c r="AA80" i="68"/>
  <c r="AD84" i="68" s="1"/>
  <c r="AD116" i="68" s="1"/>
  <c r="X84" i="68"/>
  <c r="AH81" i="68" s="1"/>
  <c r="AH113" i="68" s="1"/>
  <c r="W82" i="68"/>
  <c r="AF80" i="68" s="1"/>
  <c r="AF112" i="68" s="1"/>
  <c r="X82" i="68"/>
  <c r="AF81" i="68" s="1"/>
  <c r="AF113" i="68" s="1"/>
  <c r="W84" i="68"/>
  <c r="AH80" i="68" s="1"/>
  <c r="AH112" i="68" s="1"/>
  <c r="AA83" i="68"/>
  <c r="AG84" i="68" s="1"/>
  <c r="Y79" i="68"/>
  <c r="AC82" i="68" s="1"/>
  <c r="AC114" i="68" s="1"/>
  <c r="V79" i="68"/>
  <c r="AC79" i="68" s="1"/>
  <c r="AA82" i="68"/>
  <c r="AF84" i="68" s="1"/>
  <c r="Y82" i="68"/>
  <c r="AF82" i="68" s="1"/>
  <c r="Z84" i="68"/>
  <c r="AH83" i="68" s="1"/>
  <c r="Z83" i="68"/>
  <c r="AG83" i="68" s="1"/>
  <c r="AA81" i="68"/>
  <c r="AE84" i="68" s="1"/>
  <c r="AE116" i="68" s="1"/>
  <c r="Y81" i="68"/>
  <c r="AE82" i="68" s="1"/>
  <c r="AE114" i="68" s="1"/>
  <c r="W81" i="68"/>
  <c r="AE80" i="68" s="1"/>
  <c r="X83" i="68"/>
  <c r="AG81" i="68" s="1"/>
  <c r="AG113" i="68" s="1"/>
  <c r="X80" i="68"/>
  <c r="AD81" i="68" s="1"/>
  <c r="Z81" i="68"/>
  <c r="AE83" i="68" s="1"/>
  <c r="AE115" i="68" s="1"/>
  <c r="W80" i="68"/>
  <c r="AD80" i="68" s="1"/>
  <c r="AA79" i="68"/>
  <c r="AC84" i="68" s="1"/>
  <c r="AC116" i="68" s="1"/>
  <c r="V82" i="68"/>
  <c r="AF79" i="68" s="1"/>
  <c r="AF111" i="68" s="1"/>
  <c r="W83" i="68"/>
  <c r="AG80" i="68" s="1"/>
  <c r="AG112" i="68" s="1"/>
  <c r="Y84" i="68"/>
  <c r="AH82" i="68" s="1"/>
  <c r="V84" i="68"/>
  <c r="AH79" i="68" s="1"/>
  <c r="AH111" i="68" s="1"/>
  <c r="AA84" i="68"/>
  <c r="AH84" i="68" s="1"/>
  <c r="Z80" i="68"/>
  <c r="AD83" i="68" s="1"/>
  <c r="AD115" i="68" s="1"/>
  <c r="V83" i="68"/>
  <c r="AG79" i="68" s="1"/>
  <c r="AG111" i="68" s="1"/>
  <c r="X81" i="68"/>
  <c r="AE81" i="68" s="1"/>
  <c r="Z79" i="68"/>
  <c r="AC83" i="68" s="1"/>
  <c r="AC115" i="68" s="1"/>
  <c r="V81" i="68"/>
  <c r="AE79" i="68" s="1"/>
  <c r="Z82" i="68"/>
  <c r="AF83" i="68" s="1"/>
  <c r="Y83" i="68"/>
  <c r="AG82" i="68" s="1"/>
  <c r="X79" i="68"/>
  <c r="AC81" i="68" s="1"/>
  <c r="W39" i="68"/>
  <c r="AE44" i="68" s="1"/>
  <c r="AE121" i="68" s="1"/>
  <c r="Y34" i="68"/>
  <c r="AL34" i="68" s="1"/>
  <c r="AL111" i="68" s="1"/>
  <c r="W34" i="68"/>
  <c r="AL44" i="68" s="1"/>
  <c r="AL121" i="68" s="1"/>
  <c r="W35" i="68"/>
  <c r="AM44" i="68" s="1"/>
  <c r="AM121" i="68" s="1"/>
  <c r="Z39" i="68"/>
  <c r="AE35" i="68" s="1"/>
  <c r="AA36" i="68"/>
  <c r="AN36" i="68" s="1"/>
  <c r="AN113" i="68" s="1"/>
  <c r="Z37" i="68"/>
  <c r="AC35" i="68" s="1"/>
  <c r="AA38" i="68"/>
  <c r="AD36" i="68" s="1"/>
  <c r="V35" i="68"/>
  <c r="AM43" i="68" s="1"/>
  <c r="AM120" i="68" s="1"/>
  <c r="X39" i="68"/>
  <c r="AE45" i="68" s="1"/>
  <c r="AE122" i="68" s="1"/>
  <c r="W38" i="68"/>
  <c r="AD44" i="68" s="1"/>
  <c r="AD121" i="68" s="1"/>
  <c r="W36" i="68"/>
  <c r="AN44" i="68" s="1"/>
  <c r="AN121" i="68" s="1"/>
  <c r="X37" i="68"/>
  <c r="AC45" i="68" s="1"/>
  <c r="AC122" i="68" s="1"/>
  <c r="Y38" i="68"/>
  <c r="AD34" i="68" s="1"/>
  <c r="V38" i="68"/>
  <c r="AD43" i="68" s="1"/>
  <c r="AD120" i="68" s="1"/>
  <c r="Z35" i="68"/>
  <c r="AM35" i="68" s="1"/>
  <c r="AM112" i="68" s="1"/>
  <c r="Y39" i="68"/>
  <c r="AE34" i="68" s="1"/>
  <c r="Z34" i="68"/>
  <c r="AL35" i="68" s="1"/>
  <c r="AL112" i="68" s="1"/>
  <c r="AA35" i="68"/>
  <c r="AM36" i="68" s="1"/>
  <c r="AM113" i="68" s="1"/>
  <c r="V37" i="68"/>
  <c r="AC43" i="68" s="1"/>
  <c r="AC120" i="68" s="1"/>
  <c r="Z36" i="68"/>
  <c r="AN35" i="68" s="1"/>
  <c r="AN112" i="68" s="1"/>
  <c r="AA37" i="68"/>
  <c r="AC36" i="68" s="1"/>
  <c r="Y36" i="68"/>
  <c r="AN34" i="68" s="1"/>
  <c r="AN111" i="68" s="1"/>
  <c r="X34" i="68"/>
  <c r="AL45" i="68" s="1"/>
  <c r="AL122" i="68" s="1"/>
  <c r="Y35" i="68"/>
  <c r="AM34" i="68" s="1"/>
  <c r="AM111" i="68" s="1"/>
  <c r="X35" i="68"/>
  <c r="AM45" i="68" s="1"/>
  <c r="AM122" i="68" s="1"/>
  <c r="X36" i="68"/>
  <c r="AN45" i="68" s="1"/>
  <c r="AN122" i="68" s="1"/>
  <c r="V39" i="68"/>
  <c r="AE43" i="68" s="1"/>
  <c r="AE120" i="68" s="1"/>
  <c r="Z38" i="68"/>
  <c r="AD35" i="68" s="1"/>
  <c r="AA39" i="68"/>
  <c r="AE36" i="68" s="1"/>
  <c r="V34" i="68"/>
  <c r="AL43" i="68" s="1"/>
  <c r="AL120" i="68" s="1"/>
  <c r="AA34" i="68"/>
  <c r="AL36" i="68" s="1"/>
  <c r="AL113" i="68" s="1"/>
  <c r="Y37" i="68"/>
  <c r="AC34" i="68" s="1"/>
  <c r="W37" i="68"/>
  <c r="AC44" i="68" s="1"/>
  <c r="AC121" i="68" s="1"/>
  <c r="X38" i="68"/>
  <c r="AD45" i="68" s="1"/>
  <c r="AD122" i="68" s="1"/>
  <c r="V36" i="68"/>
  <c r="AN43" i="68" s="1"/>
  <c r="AN120" i="68" s="1"/>
  <c r="AD113" i="68" l="1"/>
  <c r="AE113" i="68"/>
  <c r="AC112" i="68"/>
  <c r="AE111" i="68"/>
  <c r="AG116" i="68"/>
  <c r="AI117" i="68"/>
  <c r="AI119" i="68"/>
  <c r="AK117" i="68"/>
  <c r="AC113" i="68"/>
  <c r="AK119" i="68"/>
  <c r="AK118" i="68"/>
  <c r="AJ119" i="68"/>
  <c r="AJ117" i="68"/>
  <c r="AI118" i="68"/>
  <c r="AF116" i="68"/>
  <c r="AF114" i="68"/>
  <c r="AE112" i="68"/>
  <c r="AD112" i="68"/>
  <c r="AJ118" i="68"/>
  <c r="AH115" i="68"/>
  <c r="AG115" i="68"/>
  <c r="AG114" i="68"/>
  <c r="AD111" i="68"/>
  <c r="AH116" i="68"/>
  <c r="AF115" i="68"/>
  <c r="AH114" i="68"/>
  <c r="AC111" i="68"/>
  <c r="F111" i="68" l="1" a="1"/>
  <c r="F111" i="68" s="1"/>
  <c r="M113" i="68" s="1"/>
  <c r="F116" i="68" l="1"/>
  <c r="O114" i="68" s="1"/>
  <c r="F115" i="68"/>
  <c r="N114" i="68" s="1"/>
  <c r="F113" i="68"/>
  <c r="O113" i="68" s="1"/>
  <c r="F118" i="68"/>
  <c r="N115" i="68" s="1"/>
  <c r="F114" i="68"/>
  <c r="M114" i="68" s="1"/>
  <c r="F112" i="68"/>
  <c r="N113" i="68" s="1"/>
  <c r="F117" i="68"/>
  <c r="M115" i="68" s="1"/>
  <c r="F119" i="68"/>
  <c r="O115" i="68" s="1"/>
  <c r="E94" i="68" a="1"/>
  <c r="E64" i="68" a="1"/>
  <c r="E79" i="68" a="1"/>
  <c r="E64" i="68" l="1"/>
  <c r="E69" i="68"/>
  <c r="E65" i="68"/>
  <c r="E67" i="68"/>
  <c r="E68" i="68"/>
  <c r="E66" i="68"/>
  <c r="E97" i="68"/>
  <c r="E94" i="68"/>
  <c r="E96" i="68"/>
  <c r="E95" i="68"/>
  <c r="E99" i="68"/>
  <c r="E98" i="68"/>
  <c r="D120" i="68" a="1"/>
  <c r="E81" i="68"/>
  <c r="E83" i="68"/>
  <c r="E80" i="68"/>
  <c r="E79" i="68"/>
  <c r="E82" i="68"/>
  <c r="E84" i="68"/>
  <c r="H94" i="68" l="1" a="1"/>
  <c r="H95" i="68" s="1"/>
  <c r="H79" i="68" a="1"/>
  <c r="H81" i="68" s="1"/>
  <c r="D125" i="68"/>
  <c r="D124" i="68"/>
  <c r="D122" i="68"/>
  <c r="D123" i="68"/>
  <c r="D120" i="68"/>
  <c r="D121" i="68"/>
  <c r="H64" i="68" a="1"/>
  <c r="E34" i="68" a="1"/>
  <c r="H96" i="68" l="1"/>
  <c r="H99" i="68"/>
  <c r="H94" i="68"/>
  <c r="H98" i="68"/>
  <c r="H97" i="68"/>
  <c r="G120" i="68" a="1"/>
  <c r="G123" i="68" s="1"/>
  <c r="J112" i="68" s="1"/>
  <c r="H82" i="68"/>
  <c r="H83" i="68"/>
  <c r="H79" i="68"/>
  <c r="H84" i="68"/>
  <c r="H80" i="68"/>
  <c r="H64" i="68"/>
  <c r="H68" i="68"/>
  <c r="H65" i="68"/>
  <c r="H67" i="68"/>
  <c r="H66" i="68"/>
  <c r="H69" i="68"/>
  <c r="E36" i="68"/>
  <c r="E35" i="68"/>
  <c r="E34" i="68"/>
  <c r="E39" i="68"/>
  <c r="E38" i="68"/>
  <c r="E37" i="68"/>
  <c r="E49" i="68" a="1"/>
  <c r="I94" i="68" l="1" a="1"/>
  <c r="I95" i="68" s="1"/>
  <c r="G125" i="68"/>
  <c r="L112" i="68" s="1"/>
  <c r="G121" i="68"/>
  <c r="K111" i="68" s="1"/>
  <c r="G120" i="68"/>
  <c r="J111" i="68" s="1"/>
  <c r="G122" i="68"/>
  <c r="L111" i="68" s="1"/>
  <c r="G124" i="68"/>
  <c r="K112" i="68" s="1"/>
  <c r="I79" i="68" a="1"/>
  <c r="I79" i="68" s="1"/>
  <c r="H34" i="68" a="1"/>
  <c r="H37" i="68" s="1"/>
  <c r="I64" i="68" a="1"/>
  <c r="I69" i="68" s="1"/>
  <c r="E49" i="68"/>
  <c r="E53" i="68"/>
  <c r="E52" i="68"/>
  <c r="E54" i="68"/>
  <c r="E51" i="68"/>
  <c r="E50" i="68"/>
  <c r="H49" i="68" l="1" a="1"/>
  <c r="H53" i="68" s="1"/>
  <c r="I97" i="68"/>
  <c r="I99" i="68"/>
  <c r="I98" i="68"/>
  <c r="I96" i="68"/>
  <c r="I94" i="68"/>
  <c r="I81" i="68"/>
  <c r="H36" i="68"/>
  <c r="I80" i="68"/>
  <c r="I84" i="68"/>
  <c r="H38" i="68"/>
  <c r="I82" i="68"/>
  <c r="H34" i="68"/>
  <c r="H35" i="68"/>
  <c r="H39" i="68"/>
  <c r="I83" i="68"/>
  <c r="I68" i="68"/>
  <c r="I64" i="68"/>
  <c r="I65" i="68"/>
  <c r="I66" i="68"/>
  <c r="I67" i="68"/>
  <c r="I34" i="68" a="1"/>
  <c r="I35" i="68" s="1"/>
  <c r="H50" i="68" l="1"/>
  <c r="H54" i="68"/>
  <c r="H51" i="68"/>
  <c r="H52" i="68"/>
  <c r="H49" i="68"/>
  <c r="I38" i="68"/>
  <c r="I36" i="68"/>
  <c r="I34" i="68"/>
  <c r="I37" i="68"/>
  <c r="I39" i="68"/>
  <c r="V349" i="74" a="1"/>
  <c r="I49" i="68" l="1" a="1"/>
  <c r="I54" i="68" s="1"/>
  <c r="AA354" i="74"/>
  <c r="BG379" i="74" s="1"/>
  <c r="BG423" i="74" s="1"/>
  <c r="Y350" i="74"/>
  <c r="BD378" i="74" s="1"/>
  <c r="BD422" i="74" s="1"/>
  <c r="AA351" i="74"/>
  <c r="BE379" i="74" s="1"/>
  <c r="BE423" i="74" s="1"/>
  <c r="V351" i="74"/>
  <c r="V352" i="74"/>
  <c r="Y352" i="74"/>
  <c r="BF378" i="74" s="1"/>
  <c r="BF422" i="74" s="1"/>
  <c r="X353" i="74"/>
  <c r="Y349" i="74"/>
  <c r="BC378" i="74" s="1"/>
  <c r="BC422" i="74" s="1"/>
  <c r="Y353" i="74"/>
  <c r="W350" i="74"/>
  <c r="BD376" i="74" s="1"/>
  <c r="V354" i="74"/>
  <c r="BG375" i="74" s="1"/>
  <c r="BG419" i="74" s="1"/>
  <c r="W349" i="74"/>
  <c r="Z350" i="74"/>
  <c r="W352" i="74"/>
  <c r="Z353" i="74"/>
  <c r="BI381" i="74" s="1"/>
  <c r="BI425" i="74" s="1"/>
  <c r="X349" i="74"/>
  <c r="BC377" i="74" s="1"/>
  <c r="AA350" i="74"/>
  <c r="BD379" i="74" s="1"/>
  <c r="BD423" i="74" s="1"/>
  <c r="X352" i="74"/>
  <c r="BF377" i="74" s="1"/>
  <c r="BF421" i="74" s="1"/>
  <c r="AA353" i="74"/>
  <c r="BI379" i="74" s="1"/>
  <c r="BI423" i="74" s="1"/>
  <c r="Z349" i="74"/>
  <c r="W351" i="74"/>
  <c r="Z352" i="74"/>
  <c r="BF381" i="74" s="1"/>
  <c r="BF425" i="74" s="1"/>
  <c r="W354" i="74"/>
  <c r="AA349" i="74"/>
  <c r="BC379" i="74" s="1"/>
  <c r="BC423" i="74" s="1"/>
  <c r="X351" i="74"/>
  <c r="BE377" i="74" s="1"/>
  <c r="AA352" i="74"/>
  <c r="BF379" i="74" s="1"/>
  <c r="BF423" i="74" s="1"/>
  <c r="Y354" i="74"/>
  <c r="BG378" i="74" s="1"/>
  <c r="BG422" i="74" s="1"/>
  <c r="V350" i="74"/>
  <c r="BD375" i="74" s="1"/>
  <c r="Y351" i="74"/>
  <c r="W353" i="74"/>
  <c r="BI376" i="74" s="1"/>
  <c r="BI420" i="74" s="1"/>
  <c r="Z354" i="74"/>
  <c r="BG381" i="74" s="1"/>
  <c r="BG425" i="74" s="1"/>
  <c r="V349" i="74"/>
  <c r="BC375" i="74" s="1"/>
  <c r="X350" i="74"/>
  <c r="BD377" i="74" s="1"/>
  <c r="Z351" i="74"/>
  <c r="BE381" i="74" s="1"/>
  <c r="BE425" i="74" s="1"/>
  <c r="V353" i="74"/>
  <c r="BI375" i="74" s="1"/>
  <c r="BI419" i="74" s="1"/>
  <c r="X354" i="74"/>
  <c r="BE375" i="74"/>
  <c r="BF375" i="74"/>
  <c r="BF419" i="74" s="1"/>
  <c r="BC376" i="74"/>
  <c r="BE376" i="74"/>
  <c r="BF376" i="74"/>
  <c r="BF420" i="74" s="1"/>
  <c r="BG376" i="74"/>
  <c r="BG420" i="74" s="1"/>
  <c r="BG377" i="74"/>
  <c r="BG421" i="74" s="1"/>
  <c r="BE378" i="74"/>
  <c r="BE422" i="74" s="1"/>
  <c r="BI377" i="74"/>
  <c r="BI421" i="74" s="1"/>
  <c r="BI378" i="74"/>
  <c r="BI422" i="74" s="1"/>
  <c r="BC381" i="74"/>
  <c r="BC425" i="74" s="1"/>
  <c r="BD381" i="74"/>
  <c r="BD425" i="74" s="1"/>
  <c r="V118" i="74" a="1"/>
  <c r="V250" i="74" a="1"/>
  <c r="V52" i="74" a="1"/>
  <c r="V316" i="74" a="1"/>
  <c r="V85" i="74" a="1"/>
  <c r="V151" i="74" a="1"/>
  <c r="V283" i="74" a="1"/>
  <c r="V184" i="74" a="1"/>
  <c r="V217" i="74" a="1"/>
  <c r="I52" i="68" l="1"/>
  <c r="I49" i="68"/>
  <c r="I50" i="68"/>
  <c r="I53" i="68"/>
  <c r="I51" i="68"/>
  <c r="X121" i="74"/>
  <c r="AK125" i="74" s="1"/>
  <c r="AK400" i="74" s="1"/>
  <c r="V119" i="74"/>
  <c r="AI123" i="74" s="1"/>
  <c r="V118" i="74"/>
  <c r="AH123" i="74" s="1"/>
  <c r="W122" i="74"/>
  <c r="AL124" i="74" s="1"/>
  <c r="AL399" i="74" s="1"/>
  <c r="AA119" i="74"/>
  <c r="AI128" i="74" s="1"/>
  <c r="AI403" i="74" s="1"/>
  <c r="Z122" i="74"/>
  <c r="AL127" i="74" s="1"/>
  <c r="X120" i="74"/>
  <c r="AJ125" i="74" s="1"/>
  <c r="X119" i="74"/>
  <c r="AI125" i="74" s="1"/>
  <c r="Y123" i="74"/>
  <c r="AM126" i="74" s="1"/>
  <c r="W121" i="74"/>
  <c r="AK124" i="74" s="1"/>
  <c r="AK399" i="74" s="1"/>
  <c r="V120" i="74"/>
  <c r="AJ123" i="74" s="1"/>
  <c r="Z121" i="74"/>
  <c r="AK127" i="74" s="1"/>
  <c r="Z120" i="74"/>
  <c r="AJ127" i="74" s="1"/>
  <c r="AJ402" i="74" s="1"/>
  <c r="X118" i="74"/>
  <c r="AH125" i="74" s="1"/>
  <c r="Y122" i="74"/>
  <c r="AL126" i="74" s="1"/>
  <c r="Z118" i="74"/>
  <c r="AH127" i="74" s="1"/>
  <c r="AH402" i="74" s="1"/>
  <c r="V123" i="74"/>
  <c r="AM123" i="74" s="1"/>
  <c r="AM398" i="74" s="1"/>
  <c r="V122" i="74"/>
  <c r="AL123" i="74" s="1"/>
  <c r="AL398" i="74" s="1"/>
  <c r="Z119" i="74"/>
  <c r="AI127" i="74" s="1"/>
  <c r="AI402" i="74" s="1"/>
  <c r="AA123" i="74"/>
  <c r="AM128" i="74" s="1"/>
  <c r="AA118" i="74"/>
  <c r="AH128" i="74" s="1"/>
  <c r="AH403" i="74" s="1"/>
  <c r="W119" i="74"/>
  <c r="AI124" i="74" s="1"/>
  <c r="X123" i="74"/>
  <c r="AM125" i="74" s="1"/>
  <c r="AM400" i="74" s="1"/>
  <c r="V121" i="74"/>
  <c r="AK123" i="74" s="1"/>
  <c r="AK398" i="74" s="1"/>
  <c r="W120" i="74"/>
  <c r="AJ124" i="74" s="1"/>
  <c r="Y120" i="74"/>
  <c r="AJ126" i="74" s="1"/>
  <c r="AJ401" i="74" s="1"/>
  <c r="W118" i="74"/>
  <c r="AH124" i="74" s="1"/>
  <c r="X122" i="74"/>
  <c r="AL125" i="74" s="1"/>
  <c r="AL400" i="74" s="1"/>
  <c r="Y121" i="74"/>
  <c r="AK126" i="74" s="1"/>
  <c r="AA121" i="74"/>
  <c r="AK128" i="74" s="1"/>
  <c r="Y119" i="74"/>
  <c r="AI126" i="74" s="1"/>
  <c r="AI401" i="74" s="1"/>
  <c r="Z123" i="74"/>
  <c r="AM127" i="74" s="1"/>
  <c r="AA122" i="74"/>
  <c r="AL128" i="74" s="1"/>
  <c r="W123" i="74"/>
  <c r="AM124" i="74" s="1"/>
  <c r="AM399" i="74" s="1"/>
  <c r="AA120" i="74"/>
  <c r="AJ128" i="74" s="1"/>
  <c r="AJ403" i="74" s="1"/>
  <c r="Y118" i="74"/>
  <c r="AH126" i="74" s="1"/>
  <c r="AH401" i="74" s="1"/>
  <c r="W286" i="74"/>
  <c r="AZ304" i="74" s="1"/>
  <c r="AZ414" i="74" s="1"/>
  <c r="Z283" i="74"/>
  <c r="AW307" i="74" s="1"/>
  <c r="AW417" i="74" s="1"/>
  <c r="W284" i="74"/>
  <c r="AX304" i="74" s="1"/>
  <c r="X288" i="74"/>
  <c r="BB305" i="74" s="1"/>
  <c r="BB415" i="74" s="1"/>
  <c r="V286" i="74"/>
  <c r="AZ303" i="74" s="1"/>
  <c r="AZ413" i="74" s="1"/>
  <c r="W285" i="74"/>
  <c r="AY304" i="74" s="1"/>
  <c r="V285" i="74"/>
  <c r="AY303" i="74" s="1"/>
  <c r="Y285" i="74"/>
  <c r="AY306" i="74" s="1"/>
  <c r="AY416" i="74" s="1"/>
  <c r="W283" i="74"/>
  <c r="AW304" i="74" s="1"/>
  <c r="X287" i="74"/>
  <c r="BA305" i="74" s="1"/>
  <c r="BA415" i="74" s="1"/>
  <c r="Y286" i="74"/>
  <c r="AZ306" i="74" s="1"/>
  <c r="X286" i="74"/>
  <c r="AZ305" i="74" s="1"/>
  <c r="AZ415" i="74" s="1"/>
  <c r="AA286" i="74"/>
  <c r="AZ308" i="74" s="1"/>
  <c r="Y284" i="74"/>
  <c r="AX306" i="74" s="1"/>
  <c r="AX416" i="74" s="1"/>
  <c r="Z288" i="74"/>
  <c r="BB307" i="74" s="1"/>
  <c r="Y287" i="74"/>
  <c r="BA306" i="74" s="1"/>
  <c r="Z287" i="74"/>
  <c r="BA307" i="74" s="1"/>
  <c r="W288" i="74"/>
  <c r="BB304" i="74" s="1"/>
  <c r="BB414" i="74" s="1"/>
  <c r="AA285" i="74"/>
  <c r="AY308" i="74" s="1"/>
  <c r="AY418" i="74" s="1"/>
  <c r="AA287" i="74"/>
  <c r="BA308" i="74" s="1"/>
  <c r="V284" i="74"/>
  <c r="AX303" i="74" s="1"/>
  <c r="V283" i="74"/>
  <c r="AW303" i="74" s="1"/>
  <c r="W287" i="74"/>
  <c r="BA304" i="74" s="1"/>
  <c r="BA414" i="74" s="1"/>
  <c r="Y283" i="74"/>
  <c r="AW306" i="74" s="1"/>
  <c r="AW416" i="74" s="1"/>
  <c r="X285" i="74"/>
  <c r="AY305" i="74" s="1"/>
  <c r="X284" i="74"/>
  <c r="AX305" i="74" s="1"/>
  <c r="Y288" i="74"/>
  <c r="BB306" i="74" s="1"/>
  <c r="AA288" i="74"/>
  <c r="BB308" i="74" s="1"/>
  <c r="Z286" i="74"/>
  <c r="AZ307" i="74" s="1"/>
  <c r="Z285" i="74"/>
  <c r="AY307" i="74" s="1"/>
  <c r="AY417" i="74" s="1"/>
  <c r="X283" i="74"/>
  <c r="AW305" i="74" s="1"/>
  <c r="AA284" i="74"/>
  <c r="AX308" i="74" s="1"/>
  <c r="AX418" i="74" s="1"/>
  <c r="AA283" i="74"/>
  <c r="AW308" i="74" s="1"/>
  <c r="AW418" i="74" s="1"/>
  <c r="V288" i="74"/>
  <c r="BB303" i="74" s="1"/>
  <c r="BB413" i="74" s="1"/>
  <c r="V287" i="74"/>
  <c r="BA303" i="74" s="1"/>
  <c r="BA413" i="74" s="1"/>
  <c r="Z284" i="74"/>
  <c r="AX307" i="74" s="1"/>
  <c r="AX417" i="74" s="1"/>
  <c r="X185" i="74"/>
  <c r="AO197" i="74" s="1"/>
  <c r="X184" i="74"/>
  <c r="AN197" i="74" s="1"/>
  <c r="Y188" i="74"/>
  <c r="AR198" i="74" s="1"/>
  <c r="Y187" i="74"/>
  <c r="AQ198" i="74" s="1"/>
  <c r="AA187" i="74"/>
  <c r="AQ200" i="74" s="1"/>
  <c r="Z186" i="74"/>
  <c r="AP199" i="74" s="1"/>
  <c r="AP408" i="74" s="1"/>
  <c r="Z185" i="74"/>
  <c r="AO199" i="74" s="1"/>
  <c r="AO408" i="74" s="1"/>
  <c r="AA189" i="74"/>
  <c r="AS200" i="74" s="1"/>
  <c r="AA188" i="74"/>
  <c r="AR200" i="74" s="1"/>
  <c r="W189" i="74"/>
  <c r="AS196" i="74" s="1"/>
  <c r="AS405" i="74" s="1"/>
  <c r="V188" i="74"/>
  <c r="AR195" i="74" s="1"/>
  <c r="AR404" i="74" s="1"/>
  <c r="V187" i="74"/>
  <c r="AQ195" i="74" s="1"/>
  <c r="AQ404" i="74" s="1"/>
  <c r="Z184" i="74"/>
  <c r="AN199" i="74" s="1"/>
  <c r="AN408" i="74" s="1"/>
  <c r="V185" i="74"/>
  <c r="AO195" i="74" s="1"/>
  <c r="W184" i="74"/>
  <c r="AN196" i="74" s="1"/>
  <c r="X188" i="74"/>
  <c r="AR197" i="74" s="1"/>
  <c r="AR406" i="74" s="1"/>
  <c r="V186" i="74"/>
  <c r="AP195" i="74" s="1"/>
  <c r="X186" i="74"/>
  <c r="AP197" i="74" s="1"/>
  <c r="Y185" i="74"/>
  <c r="AO198" i="74" s="1"/>
  <c r="AO407" i="74" s="1"/>
  <c r="Z189" i="74"/>
  <c r="AS199" i="74" s="1"/>
  <c r="X187" i="74"/>
  <c r="AQ197" i="74" s="1"/>
  <c r="AQ406" i="74" s="1"/>
  <c r="Z187" i="74"/>
  <c r="AQ199" i="74" s="1"/>
  <c r="AA186" i="74"/>
  <c r="AP200" i="74" s="1"/>
  <c r="AP409" i="74" s="1"/>
  <c r="Y184" i="74"/>
  <c r="AN198" i="74" s="1"/>
  <c r="AN407" i="74" s="1"/>
  <c r="Z188" i="74"/>
  <c r="AR199" i="74" s="1"/>
  <c r="V189" i="74"/>
  <c r="AS195" i="74" s="1"/>
  <c r="AS404" i="74" s="1"/>
  <c r="X189" i="74"/>
  <c r="AS197" i="74" s="1"/>
  <c r="AS406" i="74" s="1"/>
  <c r="W188" i="74"/>
  <c r="AR196" i="74" s="1"/>
  <c r="AR405" i="74" s="1"/>
  <c r="AA185" i="74"/>
  <c r="AO200" i="74" s="1"/>
  <c r="AO409" i="74" s="1"/>
  <c r="AA184" i="74"/>
  <c r="AN200" i="74" s="1"/>
  <c r="AN409" i="74" s="1"/>
  <c r="W185" i="74"/>
  <c r="AO196" i="74" s="1"/>
  <c r="V184" i="74"/>
  <c r="AN195" i="74" s="1"/>
  <c r="Y189" i="74"/>
  <c r="AS198" i="74" s="1"/>
  <c r="W187" i="74"/>
  <c r="AQ196" i="74" s="1"/>
  <c r="AQ405" i="74" s="1"/>
  <c r="W186" i="74"/>
  <c r="AP196" i="74" s="1"/>
  <c r="Y186" i="74"/>
  <c r="AP198" i="74" s="1"/>
  <c r="AP407" i="74" s="1"/>
  <c r="W89" i="74"/>
  <c r="AI88" i="74" s="1"/>
  <c r="AI396" i="74" s="1"/>
  <c r="AA86" i="74"/>
  <c r="AF92" i="74" s="1"/>
  <c r="AF400" i="74" s="1"/>
  <c r="X90" i="74"/>
  <c r="AJ89" i="74" s="1"/>
  <c r="AJ397" i="74" s="1"/>
  <c r="AA89" i="74"/>
  <c r="AI92" i="74" s="1"/>
  <c r="W90" i="74"/>
  <c r="AJ88" i="74" s="1"/>
  <c r="AJ396" i="74" s="1"/>
  <c r="Y90" i="74"/>
  <c r="AJ90" i="74" s="1"/>
  <c r="W88" i="74"/>
  <c r="AH88" i="74" s="1"/>
  <c r="AH396" i="74" s="1"/>
  <c r="Z85" i="74"/>
  <c r="BH91" i="74" s="1"/>
  <c r="BH399" i="74" s="1"/>
  <c r="V86" i="74"/>
  <c r="AF116" i="74" s="1"/>
  <c r="X85" i="74"/>
  <c r="BH89" i="74" s="1"/>
  <c r="Y89" i="74"/>
  <c r="AI90" i="74" s="1"/>
  <c r="V87" i="74"/>
  <c r="AG116" i="74" s="1"/>
  <c r="X87" i="74"/>
  <c r="AG89" i="74" s="1"/>
  <c r="Z86" i="74"/>
  <c r="AF91" i="74" s="1"/>
  <c r="AF399" i="74" s="1"/>
  <c r="AA90" i="74"/>
  <c r="AJ92" i="74" s="1"/>
  <c r="X88" i="74"/>
  <c r="AH89" i="74" s="1"/>
  <c r="AH397" i="74" s="1"/>
  <c r="Z88" i="74"/>
  <c r="AH91" i="74" s="1"/>
  <c r="V88" i="74"/>
  <c r="AH116" i="74" s="1"/>
  <c r="AH424" i="74" s="1"/>
  <c r="V85" i="74"/>
  <c r="BH116" i="74" s="1"/>
  <c r="Z89" i="74"/>
  <c r="AI91" i="74" s="1"/>
  <c r="V90" i="74"/>
  <c r="AJ116" i="74" s="1"/>
  <c r="AJ424" i="74" s="1"/>
  <c r="W85" i="74"/>
  <c r="BH88" i="74" s="1"/>
  <c r="X89" i="74"/>
  <c r="AI89" i="74" s="1"/>
  <c r="AI397" i="74" s="1"/>
  <c r="X86" i="74"/>
  <c r="AF89" i="74" s="1"/>
  <c r="AA85" i="74"/>
  <c r="BH92" i="74" s="1"/>
  <c r="BH400" i="74" s="1"/>
  <c r="W86" i="74"/>
  <c r="AF88" i="74" s="1"/>
  <c r="Y86" i="74"/>
  <c r="AF90" i="74" s="1"/>
  <c r="AF398" i="74" s="1"/>
  <c r="Z90" i="74"/>
  <c r="AJ91" i="74" s="1"/>
  <c r="Z87" i="74"/>
  <c r="AG91" i="74" s="1"/>
  <c r="AG399" i="74" s="1"/>
  <c r="W87" i="74"/>
  <c r="AG88" i="74" s="1"/>
  <c r="Y87" i="74"/>
  <c r="AG90" i="74" s="1"/>
  <c r="AG398" i="74" s="1"/>
  <c r="AA87" i="74"/>
  <c r="AG92" i="74" s="1"/>
  <c r="AG400" i="74" s="1"/>
  <c r="Y85" i="74"/>
  <c r="BH90" i="74" s="1"/>
  <c r="BH398" i="74" s="1"/>
  <c r="V89" i="74"/>
  <c r="AI116" i="74" s="1"/>
  <c r="AI424" i="74" s="1"/>
  <c r="Y88" i="74"/>
  <c r="AH90" i="74" s="1"/>
  <c r="AA88" i="74"/>
  <c r="AH92" i="74" s="1"/>
  <c r="V251" i="74"/>
  <c r="AU267" i="74" s="1"/>
  <c r="Z253" i="74"/>
  <c r="AW271" i="74" s="1"/>
  <c r="W255" i="74"/>
  <c r="AY268" i="74" s="1"/>
  <c r="AY411" i="74" s="1"/>
  <c r="V253" i="74"/>
  <c r="AW267" i="74" s="1"/>
  <c r="AW410" i="74" s="1"/>
  <c r="Z254" i="74"/>
  <c r="AX271" i="74" s="1"/>
  <c r="AA250" i="74"/>
  <c r="AT272" i="74" s="1"/>
  <c r="AT415" i="74" s="1"/>
  <c r="V250" i="74"/>
  <c r="AT267" i="74" s="1"/>
  <c r="X254" i="74"/>
  <c r="AX269" i="74" s="1"/>
  <c r="AX412" i="74" s="1"/>
  <c r="V252" i="74"/>
  <c r="AV267" i="74" s="1"/>
  <c r="W252" i="74"/>
  <c r="AV268" i="74" s="1"/>
  <c r="X251" i="74"/>
  <c r="AU269" i="74" s="1"/>
  <c r="Z255" i="74"/>
  <c r="AY271" i="74" s="1"/>
  <c r="Y255" i="74"/>
  <c r="AY270" i="74" s="1"/>
  <c r="Y253" i="74"/>
  <c r="AW270" i="74" s="1"/>
  <c r="Z252" i="74"/>
  <c r="AV271" i="74" s="1"/>
  <c r="AV414" i="74" s="1"/>
  <c r="Y250" i="74"/>
  <c r="AT270" i="74" s="1"/>
  <c r="AT413" i="74" s="1"/>
  <c r="V255" i="74"/>
  <c r="AY267" i="74" s="1"/>
  <c r="AY410" i="74" s="1"/>
  <c r="X252" i="74"/>
  <c r="AV269" i="74" s="1"/>
  <c r="AA254" i="74"/>
  <c r="AX272" i="74" s="1"/>
  <c r="V254" i="74"/>
  <c r="AX267" i="74" s="1"/>
  <c r="AX410" i="74" s="1"/>
  <c r="AA251" i="74"/>
  <c r="AU272" i="74" s="1"/>
  <c r="AU415" i="74" s="1"/>
  <c r="Z250" i="74"/>
  <c r="AT271" i="74" s="1"/>
  <c r="AT414" i="74" s="1"/>
  <c r="AA252" i="74"/>
  <c r="AV272" i="74" s="1"/>
  <c r="AV415" i="74" s="1"/>
  <c r="W251" i="74"/>
  <c r="AU268" i="74" s="1"/>
  <c r="X255" i="74"/>
  <c r="AY269" i="74" s="1"/>
  <c r="AY412" i="74" s="1"/>
  <c r="W253" i="74"/>
  <c r="AW268" i="74" s="1"/>
  <c r="AW411" i="74" s="1"/>
  <c r="Y251" i="74"/>
  <c r="AU270" i="74" s="1"/>
  <c r="AU413" i="74" s="1"/>
  <c r="X253" i="74"/>
  <c r="AW269" i="74" s="1"/>
  <c r="AW412" i="74" s="1"/>
  <c r="Y252" i="74"/>
  <c r="AV270" i="74" s="1"/>
  <c r="AV413" i="74" s="1"/>
  <c r="X250" i="74"/>
  <c r="AT269" i="74" s="1"/>
  <c r="Y254" i="74"/>
  <c r="AX270" i="74" s="1"/>
  <c r="W254" i="74"/>
  <c r="AX268" i="74" s="1"/>
  <c r="AX411" i="74" s="1"/>
  <c r="W250" i="74"/>
  <c r="AT268" i="74" s="1"/>
  <c r="AA253" i="74"/>
  <c r="AW272" i="74" s="1"/>
  <c r="Z251" i="74"/>
  <c r="AU271" i="74" s="1"/>
  <c r="AU414" i="74" s="1"/>
  <c r="AA255" i="74"/>
  <c r="AY272" i="74" s="1"/>
  <c r="X151" i="74"/>
  <c r="AK161" i="74" s="1"/>
  <c r="Y155" i="74"/>
  <c r="AO162" i="74" s="1"/>
  <c r="AO404" i="74" s="1"/>
  <c r="Y154" i="74"/>
  <c r="AN162" i="74" s="1"/>
  <c r="AA154" i="74"/>
  <c r="AN164" i="74" s="1"/>
  <c r="Z152" i="74"/>
  <c r="AL163" i="74" s="1"/>
  <c r="AL405" i="74" s="1"/>
  <c r="AA156" i="74"/>
  <c r="AP164" i="74" s="1"/>
  <c r="AP406" i="74" s="1"/>
  <c r="AA155" i="74"/>
  <c r="AO164" i="74" s="1"/>
  <c r="W156" i="74"/>
  <c r="AP160" i="74" s="1"/>
  <c r="AP402" i="74" s="1"/>
  <c r="V154" i="74"/>
  <c r="AN159" i="74" s="1"/>
  <c r="AN401" i="74" s="1"/>
  <c r="Z151" i="74"/>
  <c r="AK163" i="74" s="1"/>
  <c r="AK405" i="74" s="1"/>
  <c r="V152" i="74"/>
  <c r="AL159" i="74" s="1"/>
  <c r="V151" i="74"/>
  <c r="AK159" i="74" s="1"/>
  <c r="W151" i="74"/>
  <c r="AK160" i="74" s="1"/>
  <c r="X155" i="74"/>
  <c r="AO161" i="74" s="1"/>
  <c r="AO403" i="74" s="1"/>
  <c r="V153" i="74"/>
  <c r="AM159" i="74" s="1"/>
  <c r="X153" i="74"/>
  <c r="AM161" i="74" s="1"/>
  <c r="X152" i="74"/>
  <c r="AL161" i="74" s="1"/>
  <c r="Y152" i="74"/>
  <c r="AL162" i="74" s="1"/>
  <c r="AL404" i="74" s="1"/>
  <c r="Z156" i="74"/>
  <c r="AP163" i="74" s="1"/>
  <c r="X154" i="74"/>
  <c r="AN161" i="74" s="1"/>
  <c r="AN403" i="74" s="1"/>
  <c r="Z154" i="74"/>
  <c r="AN163" i="74" s="1"/>
  <c r="Z153" i="74"/>
  <c r="AM163" i="74" s="1"/>
  <c r="AM405" i="74" s="1"/>
  <c r="AA153" i="74"/>
  <c r="AM164" i="74" s="1"/>
  <c r="AM406" i="74" s="1"/>
  <c r="Y151" i="74"/>
  <c r="AK162" i="74" s="1"/>
  <c r="AK404" i="74" s="1"/>
  <c r="Z155" i="74"/>
  <c r="AO163" i="74" s="1"/>
  <c r="V156" i="74"/>
  <c r="AP159" i="74" s="1"/>
  <c r="AP401" i="74" s="1"/>
  <c r="V155" i="74"/>
  <c r="AO159" i="74" s="1"/>
  <c r="AO401" i="74" s="1"/>
  <c r="W155" i="74"/>
  <c r="AO160" i="74" s="1"/>
  <c r="AO402" i="74" s="1"/>
  <c r="AA152" i="74"/>
  <c r="AL164" i="74" s="1"/>
  <c r="AL406" i="74" s="1"/>
  <c r="AA151" i="74"/>
  <c r="AK164" i="74" s="1"/>
  <c r="AK406" i="74" s="1"/>
  <c r="W152" i="74"/>
  <c r="AL160" i="74" s="1"/>
  <c r="X156" i="74"/>
  <c r="AP161" i="74" s="1"/>
  <c r="AP403" i="74" s="1"/>
  <c r="Y156" i="74"/>
  <c r="AP162" i="74" s="1"/>
  <c r="W154" i="74"/>
  <c r="AN160" i="74" s="1"/>
  <c r="AN402" i="74" s="1"/>
  <c r="W153" i="74"/>
  <c r="AM160" i="74" s="1"/>
  <c r="Y153" i="74"/>
  <c r="AM162" i="74" s="1"/>
  <c r="AM404" i="74" s="1"/>
  <c r="Y55" i="74"/>
  <c r="BH83" i="74" s="1"/>
  <c r="V57" i="74"/>
  <c r="AG52" i="74" s="1"/>
  <c r="AG393" i="74" s="1"/>
  <c r="V56" i="74"/>
  <c r="AF52" i="74" s="1"/>
  <c r="AF393" i="74" s="1"/>
  <c r="Y54" i="74"/>
  <c r="AE83" i="74" s="1"/>
  <c r="AE424" i="74" s="1"/>
  <c r="AA56" i="74"/>
  <c r="AF56" i="74" s="1"/>
  <c r="Y56" i="74"/>
  <c r="AF83" i="74" s="1"/>
  <c r="X57" i="74"/>
  <c r="AG54" i="74" s="1"/>
  <c r="AG395" i="74" s="1"/>
  <c r="X52" i="74"/>
  <c r="AC54" i="74" s="1"/>
  <c r="AC395" i="74" s="1"/>
  <c r="Z52" i="74"/>
  <c r="AC55" i="74" s="1"/>
  <c r="AC396" i="74" s="1"/>
  <c r="Y52" i="74"/>
  <c r="AC83" i="74" s="1"/>
  <c r="AC424" i="74" s="1"/>
  <c r="W53" i="74"/>
  <c r="AD53" i="74" s="1"/>
  <c r="AD394" i="74" s="1"/>
  <c r="W52" i="74"/>
  <c r="AC53" i="74" s="1"/>
  <c r="AC394" i="74" s="1"/>
  <c r="Z53" i="74"/>
  <c r="AD55" i="74" s="1"/>
  <c r="AD396" i="74" s="1"/>
  <c r="V54" i="74"/>
  <c r="AE52" i="74" s="1"/>
  <c r="AE393" i="74" s="1"/>
  <c r="AA53" i="74"/>
  <c r="AD56" i="74" s="1"/>
  <c r="AD397" i="74" s="1"/>
  <c r="AA55" i="74"/>
  <c r="BH56" i="74" s="1"/>
  <c r="Y53" i="74"/>
  <c r="AD83" i="74" s="1"/>
  <c r="AD424" i="74" s="1"/>
  <c r="V55" i="74"/>
  <c r="BH52" i="74" s="1"/>
  <c r="BH393" i="74" s="1"/>
  <c r="X55" i="74"/>
  <c r="BH54" i="74" s="1"/>
  <c r="BH395" i="74" s="1"/>
  <c r="AA57" i="74"/>
  <c r="AG56" i="74" s="1"/>
  <c r="W57" i="74"/>
  <c r="AG53" i="74" s="1"/>
  <c r="AG394" i="74" s="1"/>
  <c r="AA54" i="74"/>
  <c r="AE56" i="74" s="1"/>
  <c r="AE397" i="74" s="1"/>
  <c r="X56" i="74"/>
  <c r="AF54" i="74" s="1"/>
  <c r="AF395" i="74" s="1"/>
  <c r="Z56" i="74"/>
  <c r="AF55" i="74" s="1"/>
  <c r="V53" i="74"/>
  <c r="AD52" i="74" s="1"/>
  <c r="AD393" i="74" s="1"/>
  <c r="V52" i="74"/>
  <c r="AC52" i="74" s="1"/>
  <c r="AC393" i="74" s="1"/>
  <c r="W56" i="74"/>
  <c r="AF53" i="74" s="1"/>
  <c r="AF394" i="74" s="1"/>
  <c r="Z57" i="74"/>
  <c r="AG55" i="74" s="1"/>
  <c r="AA52" i="74"/>
  <c r="AC56" i="74" s="1"/>
  <c r="AC397" i="74" s="1"/>
  <c r="X54" i="74"/>
  <c r="AE54" i="74" s="1"/>
  <c r="AE395" i="74" s="1"/>
  <c r="X53" i="74"/>
  <c r="AD54" i="74" s="1"/>
  <c r="AD395" i="74" s="1"/>
  <c r="Y57" i="74"/>
  <c r="AG83" i="74" s="1"/>
  <c r="AG424" i="74" s="1"/>
  <c r="W54" i="74"/>
  <c r="AE53" i="74" s="1"/>
  <c r="AE394" i="74" s="1"/>
  <c r="Z55" i="74"/>
  <c r="BH55" i="74" s="1"/>
  <c r="BH396" i="74" s="1"/>
  <c r="Z54" i="74"/>
  <c r="AE55" i="74" s="1"/>
  <c r="AE396" i="74" s="1"/>
  <c r="W55" i="74"/>
  <c r="BH53" i="74" s="1"/>
  <c r="BH394" i="74" s="1"/>
  <c r="V318" i="74"/>
  <c r="BB339" i="74" s="1"/>
  <c r="AA316" i="74"/>
  <c r="AZ344" i="74" s="1"/>
  <c r="AZ421" i="74" s="1"/>
  <c r="W317" i="74"/>
  <c r="BA340" i="74" s="1"/>
  <c r="X321" i="74"/>
  <c r="BE341" i="74" s="1"/>
  <c r="BE418" i="74" s="1"/>
  <c r="V319" i="74"/>
  <c r="BC339" i="74" s="1"/>
  <c r="BC416" i="74" s="1"/>
  <c r="W318" i="74"/>
  <c r="BB340" i="74" s="1"/>
  <c r="Y318" i="74"/>
  <c r="BB342" i="74" s="1"/>
  <c r="BB419" i="74" s="1"/>
  <c r="W316" i="74"/>
  <c r="AZ340" i="74" s="1"/>
  <c r="Z321" i="74"/>
  <c r="BE343" i="74" s="1"/>
  <c r="BE420" i="74" s="1"/>
  <c r="X319" i="74"/>
  <c r="BC341" i="74" s="1"/>
  <c r="BC418" i="74" s="1"/>
  <c r="Y319" i="74"/>
  <c r="BC342" i="74" s="1"/>
  <c r="BC419" i="74" s="1"/>
  <c r="AA319" i="74"/>
  <c r="BC344" i="74" s="1"/>
  <c r="BC421" i="74" s="1"/>
  <c r="Y317" i="74"/>
  <c r="BA342" i="74" s="1"/>
  <c r="BA419" i="74" s="1"/>
  <c r="X316" i="74"/>
  <c r="AZ341" i="74" s="1"/>
  <c r="Y316" i="74"/>
  <c r="AZ342" i="74" s="1"/>
  <c r="AZ419" i="74" s="1"/>
  <c r="AA320" i="74"/>
  <c r="BD344" i="74" s="1"/>
  <c r="BD421" i="74" s="1"/>
  <c r="W321" i="74"/>
  <c r="BE340" i="74" s="1"/>
  <c r="BE417" i="74" s="1"/>
  <c r="AA318" i="74"/>
  <c r="BB344" i="74" s="1"/>
  <c r="BB421" i="74" s="1"/>
  <c r="X320" i="74"/>
  <c r="BD341" i="74" s="1"/>
  <c r="BD418" i="74" s="1"/>
  <c r="AA317" i="74"/>
  <c r="BA344" i="74" s="1"/>
  <c r="BA421" i="74" s="1"/>
  <c r="V317" i="74"/>
  <c r="BA339" i="74" s="1"/>
  <c r="V316" i="74"/>
  <c r="AZ339" i="74" s="1"/>
  <c r="W320" i="74"/>
  <c r="BD340" i="74" s="1"/>
  <c r="BD417" i="74" s="1"/>
  <c r="Z320" i="74"/>
  <c r="BD343" i="74" s="1"/>
  <c r="BD420" i="74" s="1"/>
  <c r="W319" i="74"/>
  <c r="BC340" i="74" s="1"/>
  <c r="BC417" i="74" s="1"/>
  <c r="X318" i="74"/>
  <c r="BB341" i="74" s="1"/>
  <c r="X317" i="74"/>
  <c r="BA341" i="74" s="1"/>
  <c r="Y321" i="74"/>
  <c r="BE342" i="74" s="1"/>
  <c r="BE419" i="74" s="1"/>
  <c r="Z316" i="74"/>
  <c r="AZ343" i="74" s="1"/>
  <c r="AZ420" i="74" s="1"/>
  <c r="Y320" i="74"/>
  <c r="BD342" i="74" s="1"/>
  <c r="BD419" i="74" s="1"/>
  <c r="Z319" i="74"/>
  <c r="BC343" i="74" s="1"/>
  <c r="BC420" i="74" s="1"/>
  <c r="Z318" i="74"/>
  <c r="BB343" i="74" s="1"/>
  <c r="BB420" i="74" s="1"/>
  <c r="Z317" i="74"/>
  <c r="BA343" i="74" s="1"/>
  <c r="BA420" i="74" s="1"/>
  <c r="AA321" i="74"/>
  <c r="BE344" i="74" s="1"/>
  <c r="BE421" i="74" s="1"/>
  <c r="V321" i="74"/>
  <c r="BE339" i="74" s="1"/>
  <c r="BE416" i="74" s="1"/>
  <c r="V320" i="74"/>
  <c r="BD339" i="74" s="1"/>
  <c r="BD416" i="74" s="1"/>
  <c r="W222" i="74"/>
  <c r="AV232" i="74" s="1"/>
  <c r="AV408" i="74" s="1"/>
  <c r="Y222" i="74"/>
  <c r="AV234" i="74" s="1"/>
  <c r="AA222" i="74"/>
  <c r="AV236" i="74" s="1"/>
  <c r="AA221" i="74"/>
  <c r="AU236" i="74" s="1"/>
  <c r="X217" i="74"/>
  <c r="AQ233" i="74" s="1"/>
  <c r="AA217" i="74"/>
  <c r="AQ236" i="74" s="1"/>
  <c r="AQ412" i="74" s="1"/>
  <c r="W218" i="74"/>
  <c r="AR232" i="74" s="1"/>
  <c r="V217" i="74"/>
  <c r="AQ231" i="74" s="1"/>
  <c r="Z217" i="74"/>
  <c r="AQ235" i="74" s="1"/>
  <c r="AQ411" i="74" s="1"/>
  <c r="AA218" i="74"/>
  <c r="AR236" i="74" s="1"/>
  <c r="AR412" i="74" s="1"/>
  <c r="X219" i="74"/>
  <c r="AS233" i="74" s="1"/>
  <c r="Z219" i="74"/>
  <c r="AS235" i="74" s="1"/>
  <c r="AS411" i="74" s="1"/>
  <c r="Y218" i="74"/>
  <c r="AR234" i="74" s="1"/>
  <c r="AR410" i="74" s="1"/>
  <c r="V219" i="74"/>
  <c r="AS231" i="74" s="1"/>
  <c r="Y220" i="74"/>
  <c r="AT234" i="74" s="1"/>
  <c r="AT410" i="74" s="1"/>
  <c r="AA220" i="74"/>
  <c r="AT236" i="74" s="1"/>
  <c r="W221" i="74"/>
  <c r="AU232" i="74" s="1"/>
  <c r="AU408" i="74" s="1"/>
  <c r="V220" i="74"/>
  <c r="AT231" i="74" s="1"/>
  <c r="AT407" i="74" s="1"/>
  <c r="X220" i="74"/>
  <c r="AT233" i="74" s="1"/>
  <c r="AT409" i="74" s="1"/>
  <c r="V222" i="74"/>
  <c r="AV231" i="74" s="1"/>
  <c r="AV407" i="74" s="1"/>
  <c r="X222" i="74"/>
  <c r="AV233" i="74" s="1"/>
  <c r="AV409" i="74" s="1"/>
  <c r="Z222" i="74"/>
  <c r="AV235" i="74" s="1"/>
  <c r="Y221" i="74"/>
  <c r="AU234" i="74" s="1"/>
  <c r="Z221" i="74"/>
  <c r="AU235" i="74" s="1"/>
  <c r="AU411" i="74" s="1"/>
  <c r="Y217" i="74"/>
  <c r="AQ234" i="74" s="1"/>
  <c r="AQ410" i="74" s="1"/>
  <c r="V218" i="74"/>
  <c r="AR231" i="74" s="1"/>
  <c r="X218" i="74"/>
  <c r="AR233" i="74" s="1"/>
  <c r="W217" i="74"/>
  <c r="AQ232" i="74" s="1"/>
  <c r="W219" i="74"/>
  <c r="AS232" i="74" s="1"/>
  <c r="Y219" i="74"/>
  <c r="AS234" i="74" s="1"/>
  <c r="AS410" i="74" s="1"/>
  <c r="AA219" i="74"/>
  <c r="AS236" i="74" s="1"/>
  <c r="AS412" i="74" s="1"/>
  <c r="Z218" i="74"/>
  <c r="AR235" i="74" s="1"/>
  <c r="AR411" i="74" s="1"/>
  <c r="Z220" i="74"/>
  <c r="AT235" i="74" s="1"/>
  <c r="AT411" i="74" s="1"/>
  <c r="V221" i="74"/>
  <c r="AU231" i="74" s="1"/>
  <c r="AU407" i="74" s="1"/>
  <c r="X221" i="74"/>
  <c r="AU233" i="74" s="1"/>
  <c r="AU409" i="74" s="1"/>
  <c r="W220" i="74"/>
  <c r="AT232" i="74" s="1"/>
  <c r="AT408" i="74" s="1"/>
  <c r="AS408" i="74" l="1"/>
  <c r="AV410" i="74"/>
  <c r="AP404" i="74"/>
  <c r="AO406" i="74"/>
  <c r="AU410" i="74"/>
  <c r="AX413" i="74"/>
  <c r="AV411" i="74"/>
  <c r="AW415" i="74"/>
  <c r="AY413" i="74"/>
  <c r="AU412" i="74"/>
  <c r="BB417" i="74"/>
  <c r="AR409" i="74"/>
  <c r="AS407" i="74"/>
  <c r="AZ418" i="74"/>
  <c r="AM401" i="74"/>
  <c r="AR408" i="74"/>
  <c r="AL403" i="74"/>
  <c r="AZ417" i="74"/>
  <c r="AF397" i="74"/>
  <c r="AJ398" i="74"/>
  <c r="AI398" i="74"/>
  <c r="AH398" i="74"/>
  <c r="AJ399" i="74"/>
  <c r="AH399" i="74"/>
  <c r="AR407" i="74"/>
  <c r="AG397" i="74"/>
  <c r="AN406" i="74"/>
  <c r="AW413" i="74"/>
  <c r="AY414" i="74"/>
  <c r="AV412" i="74"/>
  <c r="AY415" i="74"/>
  <c r="AW414" i="74"/>
  <c r="AI400" i="74"/>
  <c r="AP405" i="74"/>
  <c r="AX415" i="74"/>
  <c r="AM403" i="74"/>
  <c r="AN405" i="74"/>
  <c r="AO405" i="74"/>
  <c r="AX414" i="74"/>
  <c r="AN404" i="74"/>
  <c r="AQ408" i="74"/>
  <c r="AT412" i="74"/>
  <c r="AS409" i="74"/>
  <c r="BB418" i="74"/>
  <c r="BA418" i="74"/>
  <c r="AM402" i="74"/>
  <c r="BB416" i="74"/>
  <c r="AZ416" i="74"/>
  <c r="AL401" i="74"/>
  <c r="AK403" i="74"/>
  <c r="AL402" i="74"/>
  <c r="AQ409" i="74"/>
  <c r="BA417" i="74"/>
  <c r="AK401" i="74"/>
  <c r="AQ407" i="74"/>
  <c r="BA416" i="74"/>
  <c r="AK402" i="74"/>
  <c r="AF424" i="74"/>
  <c r="AH400" i="74"/>
  <c r="AI399" i="74"/>
  <c r="AG396" i="74"/>
  <c r="BH397" i="74"/>
  <c r="AJ400" i="74"/>
  <c r="BH424" i="74"/>
  <c r="AF396" i="74"/>
  <c r="F393" i="74" l="1" a="1"/>
  <c r="F417" i="74" s="1"/>
  <c r="N401" i="74" s="1"/>
  <c r="F410" i="74" l="1"/>
  <c r="M399" i="74" s="1"/>
  <c r="Q399" i="74" s="1"/>
  <c r="F407" i="74"/>
  <c r="M398" i="74" s="1"/>
  <c r="Q398" i="74" s="1"/>
  <c r="F415" i="74"/>
  <c r="O400" i="74" s="1"/>
  <c r="F423" i="74"/>
  <c r="O403" i="74" s="1"/>
  <c r="F416" i="74"/>
  <c r="M401" i="74" s="1"/>
  <c r="Q401" i="74" s="1"/>
  <c r="F413" i="74"/>
  <c r="M400" i="74" s="1"/>
  <c r="Q400" i="74" s="1"/>
  <c r="F400" i="74"/>
  <c r="O395" i="74" s="1"/>
  <c r="F408" i="74"/>
  <c r="N398" i="74" s="1"/>
  <c r="F421" i="74"/>
  <c r="O402" i="74" s="1"/>
  <c r="F403" i="74"/>
  <c r="O396" i="74" s="1"/>
  <c r="F419" i="74"/>
  <c r="M402" i="74" s="1"/>
  <c r="Q402" i="74" s="1"/>
  <c r="F409" i="74"/>
  <c r="O398" i="74" s="1"/>
  <c r="F411" i="74"/>
  <c r="N399" i="74" s="1"/>
  <c r="F406" i="74"/>
  <c r="O397" i="74" s="1"/>
  <c r="F393" i="74"/>
  <c r="F394" i="74"/>
  <c r="N393" i="74" s="1"/>
  <c r="F418" i="74"/>
  <c r="O401" i="74" s="1"/>
  <c r="F397" i="74"/>
  <c r="O394" i="74" s="1"/>
  <c r="F404" i="74"/>
  <c r="M397" i="74" s="1"/>
  <c r="Q397" i="74" s="1"/>
  <c r="F402" i="74"/>
  <c r="N396" i="74" s="1"/>
  <c r="F396" i="74"/>
  <c r="N394" i="74" s="1"/>
  <c r="F414" i="74"/>
  <c r="N400" i="74" s="1"/>
  <c r="F395" i="74"/>
  <c r="O393" i="74" s="1"/>
  <c r="F420" i="74"/>
  <c r="N402" i="74" s="1"/>
  <c r="F401" i="74"/>
  <c r="M396" i="74" s="1"/>
  <c r="Q396" i="74" s="1"/>
  <c r="F405" i="74"/>
  <c r="N397" i="74" s="1"/>
  <c r="F422" i="74"/>
  <c r="M403" i="74" s="1"/>
  <c r="F412" i="74"/>
  <c r="O399" i="74" s="1"/>
  <c r="F399" i="74"/>
  <c r="N395" i="74" s="1"/>
  <c r="F398" i="74"/>
  <c r="M395" i="74" s="1"/>
  <c r="Q395" i="74" s="1"/>
  <c r="E118" i="74" a="1"/>
  <c r="E151" i="74" a="1"/>
  <c r="E184" i="74" a="1"/>
  <c r="D424" i="74" l="1" a="1"/>
  <c r="D424" i="74" s="1"/>
  <c r="E123" i="74"/>
  <c r="E118" i="74"/>
  <c r="E119" i="74"/>
  <c r="E120" i="74"/>
  <c r="E121" i="74"/>
  <c r="E122" i="74"/>
  <c r="E152" i="74"/>
  <c r="E153" i="74"/>
  <c r="E154" i="74"/>
  <c r="E155" i="74"/>
  <c r="E156" i="74"/>
  <c r="E151" i="74"/>
  <c r="M393" i="74"/>
  <c r="E189" i="74"/>
  <c r="E184" i="74"/>
  <c r="E185" i="74"/>
  <c r="E186" i="74"/>
  <c r="E187" i="74"/>
  <c r="E188" i="74"/>
  <c r="E217" i="74" a="1"/>
  <c r="D425" i="74" l="1"/>
  <c r="G424" i="74" s="1" a="1"/>
  <c r="G425" i="74" s="1"/>
  <c r="K403" i="74" s="1"/>
  <c r="E219" i="74"/>
  <c r="E220" i="74"/>
  <c r="E221" i="74"/>
  <c r="E222" i="74"/>
  <c r="E217" i="74"/>
  <c r="E218" i="74"/>
  <c r="H151" i="74" a="1"/>
  <c r="H154" i="74" s="1"/>
  <c r="H184" i="74" a="1"/>
  <c r="H187" i="74" s="1"/>
  <c r="H118" i="74" a="1"/>
  <c r="H122" i="74" s="1"/>
  <c r="E349" i="74" a="1"/>
  <c r="E283" i="74" a="1"/>
  <c r="E250" i="74" a="1"/>
  <c r="E316" i="74" a="1"/>
  <c r="H217" i="74" l="1" a="1"/>
  <c r="H218" i="74" s="1"/>
  <c r="G424" i="74"/>
  <c r="J394" i="74" s="1"/>
  <c r="E251" i="74"/>
  <c r="E253" i="74"/>
  <c r="E252" i="74"/>
  <c r="E255" i="74"/>
  <c r="E254" i="74"/>
  <c r="E250" i="74"/>
  <c r="E316" i="74"/>
  <c r="E318" i="74"/>
  <c r="E319" i="74"/>
  <c r="E321" i="74"/>
  <c r="E320" i="74"/>
  <c r="E317" i="74"/>
  <c r="E284" i="74"/>
  <c r="E286" i="74"/>
  <c r="E287" i="74"/>
  <c r="E288" i="74"/>
  <c r="E283" i="74"/>
  <c r="E285" i="74"/>
  <c r="E352" i="74"/>
  <c r="E353" i="74"/>
  <c r="E354" i="74"/>
  <c r="E351" i="74"/>
  <c r="E349" i="74"/>
  <c r="E350" i="74"/>
  <c r="H120" i="74"/>
  <c r="H119" i="74"/>
  <c r="H118" i="74"/>
  <c r="H123" i="74"/>
  <c r="H186" i="74"/>
  <c r="H184" i="74"/>
  <c r="H121" i="74"/>
  <c r="H185" i="74"/>
  <c r="H152" i="74"/>
  <c r="H151" i="74"/>
  <c r="H189" i="74"/>
  <c r="H156" i="74"/>
  <c r="H188" i="74"/>
  <c r="H155" i="74"/>
  <c r="H153" i="74"/>
  <c r="H219" i="74" l="1"/>
  <c r="H221" i="74"/>
  <c r="H220" i="74"/>
  <c r="H222" i="74"/>
  <c r="H217" i="74"/>
  <c r="H250" i="74" a="1"/>
  <c r="H255" i="74" s="1"/>
  <c r="H349" i="74" a="1"/>
  <c r="H351" i="74" s="1"/>
  <c r="H316" i="74" a="1"/>
  <c r="H316" i="74" s="1"/>
  <c r="H283" i="74" a="1"/>
  <c r="H285" i="74" s="1"/>
  <c r="I118" i="74" a="1"/>
  <c r="I120" i="74" s="1"/>
  <c r="I151" i="74" a="1"/>
  <c r="I154" i="74" s="1"/>
  <c r="I184" i="74" a="1"/>
  <c r="I186" i="74" s="1"/>
  <c r="E85" i="74" a="1"/>
  <c r="I217" i="74" l="1" a="1"/>
  <c r="I221" i="74" s="1"/>
  <c r="H350" i="74"/>
  <c r="H349" i="74"/>
  <c r="H352" i="74"/>
  <c r="H317" i="74"/>
  <c r="H319" i="74"/>
  <c r="H353" i="74"/>
  <c r="H318" i="74"/>
  <c r="H354" i="74"/>
  <c r="I349" i="74" s="1" a="1"/>
  <c r="I353" i="74" s="1"/>
  <c r="H250" i="74"/>
  <c r="H252" i="74"/>
  <c r="H320" i="74"/>
  <c r="H321" i="74"/>
  <c r="H253" i="74"/>
  <c r="H251" i="74"/>
  <c r="H254" i="74"/>
  <c r="I250" i="74" a="1"/>
  <c r="I251" i="74" s="1"/>
  <c r="H284" i="74"/>
  <c r="H283" i="74"/>
  <c r="H287" i="74"/>
  <c r="H288" i="74"/>
  <c r="H286" i="74"/>
  <c r="I118" i="74"/>
  <c r="I123" i="74"/>
  <c r="I122" i="74"/>
  <c r="I121" i="74"/>
  <c r="I119" i="74"/>
  <c r="I155" i="74"/>
  <c r="I151" i="74"/>
  <c r="I153" i="74"/>
  <c r="I152" i="74"/>
  <c r="I156" i="74"/>
  <c r="I184" i="74"/>
  <c r="I189" i="74"/>
  <c r="I188" i="74"/>
  <c r="I185" i="74"/>
  <c r="I187" i="74"/>
  <c r="E86" i="74"/>
  <c r="E87" i="74"/>
  <c r="E88" i="74"/>
  <c r="E90" i="74"/>
  <c r="E89" i="74"/>
  <c r="E85" i="74"/>
  <c r="E52" i="74" a="1"/>
  <c r="I316" i="74" l="1" a="1"/>
  <c r="I321" i="74" s="1"/>
  <c r="I218" i="74"/>
  <c r="I222" i="74"/>
  <c r="I219" i="74"/>
  <c r="I220" i="74"/>
  <c r="I217" i="74"/>
  <c r="I283" i="74" a="1"/>
  <c r="I288" i="74" s="1"/>
  <c r="I254" i="74"/>
  <c r="I255" i="74"/>
  <c r="I253" i="74"/>
  <c r="I252" i="74"/>
  <c r="I250" i="74"/>
  <c r="H85" i="74" a="1"/>
  <c r="H85" i="74" s="1"/>
  <c r="I351" i="74"/>
  <c r="I354" i="74"/>
  <c r="I349" i="74"/>
  <c r="I350" i="74"/>
  <c r="I352" i="74"/>
  <c r="E54" i="74"/>
  <c r="E52" i="74"/>
  <c r="E57" i="74"/>
  <c r="E53" i="74"/>
  <c r="E55" i="74"/>
  <c r="E56" i="74"/>
  <c r="I320" i="74" l="1"/>
  <c r="I317" i="74"/>
  <c r="I318" i="74"/>
  <c r="I319" i="74"/>
  <c r="I316" i="74"/>
  <c r="I286" i="74"/>
  <c r="I287" i="74"/>
  <c r="I283" i="74"/>
  <c r="I284" i="74"/>
  <c r="I285" i="74"/>
  <c r="H52" i="74" a="1"/>
  <c r="H52" i="74" s="1"/>
  <c r="H88" i="74"/>
  <c r="H87" i="74"/>
  <c r="H89" i="74"/>
  <c r="H90" i="74"/>
  <c r="H86" i="74"/>
  <c r="I85" i="74" l="1" a="1"/>
  <c r="I90" i="74" s="1"/>
  <c r="H54" i="74"/>
  <c r="H53" i="74"/>
  <c r="H57" i="74"/>
  <c r="H55" i="74"/>
  <c r="H56" i="74"/>
  <c r="I52" i="74" l="1" a="1"/>
  <c r="I53" i="74" s="1"/>
  <c r="I87" i="74"/>
  <c r="I88" i="74"/>
  <c r="I89" i="74"/>
  <c r="I85" i="74"/>
  <c r="I86" i="74"/>
  <c r="I55" i="74" l="1"/>
  <c r="I56" i="74"/>
  <c r="I57" i="74"/>
  <c r="I54" i="74"/>
  <c r="I52" i="74"/>
  <c r="V217" i="76" a="1"/>
  <c r="V316" i="76" a="1"/>
  <c r="V52" i="76" a="1"/>
  <c r="V283" i="76" a="1"/>
  <c r="V184" i="76" a="1"/>
  <c r="V349" i="76" a="1"/>
  <c r="V85" i="76" a="1"/>
  <c r="V151" i="76" a="1"/>
  <c r="V250" i="76" a="1"/>
  <c r="V118" i="76" a="1"/>
  <c r="Y251" i="76" l="1"/>
  <c r="AU270" i="76" s="1"/>
  <c r="AU413" i="76" s="1"/>
  <c r="W253" i="76"/>
  <c r="AW268" i="76" s="1"/>
  <c r="AW411" i="76" s="1"/>
  <c r="Y250" i="76"/>
  <c r="AT270" i="76" s="1"/>
  <c r="AT413" i="76" s="1"/>
  <c r="V252" i="76"/>
  <c r="AV267" i="76" s="1"/>
  <c r="AA252" i="76"/>
  <c r="AV272" i="76" s="1"/>
  <c r="AV415" i="76" s="1"/>
  <c r="AA253" i="76"/>
  <c r="AW272" i="76" s="1"/>
  <c r="AW415" i="76" s="1"/>
  <c r="X255" i="76"/>
  <c r="AY269" i="76" s="1"/>
  <c r="AY412" i="76" s="1"/>
  <c r="Z252" i="76"/>
  <c r="AV271" i="76" s="1"/>
  <c r="AV414" i="76" s="1"/>
  <c r="X254" i="76"/>
  <c r="AX269" i="76" s="1"/>
  <c r="AX412" i="76" s="1"/>
  <c r="W255" i="76"/>
  <c r="AY268" i="76" s="1"/>
  <c r="AY411" i="76" s="1"/>
  <c r="Y253" i="76"/>
  <c r="AW270" i="76" s="1"/>
  <c r="AW413" i="76" s="1"/>
  <c r="W251" i="76"/>
  <c r="AU268" i="76" s="1"/>
  <c r="Z253" i="76"/>
  <c r="AW271" i="76" s="1"/>
  <c r="AW414" i="76" s="1"/>
  <c r="W254" i="76"/>
  <c r="AX268" i="76" s="1"/>
  <c r="AX411" i="76" s="1"/>
  <c r="AA254" i="76"/>
  <c r="AX272" i="76" s="1"/>
  <c r="AX415" i="76" s="1"/>
  <c r="Y254" i="76"/>
  <c r="AX270" i="76" s="1"/>
  <c r="AX413" i="76" s="1"/>
  <c r="AA250" i="76"/>
  <c r="AT272" i="76" s="1"/>
  <c r="AT415" i="76" s="1"/>
  <c r="X253" i="76"/>
  <c r="AW269" i="76" s="1"/>
  <c r="AW412" i="76" s="1"/>
  <c r="V250" i="76"/>
  <c r="AT267" i="76" s="1"/>
  <c r="AA255" i="76"/>
  <c r="AY272" i="76" s="1"/>
  <c r="AY415" i="76" s="1"/>
  <c r="X250" i="76"/>
  <c r="AT269" i="76" s="1"/>
  <c r="AA251" i="76"/>
  <c r="AU272" i="76" s="1"/>
  <c r="AU415" i="76" s="1"/>
  <c r="Z255" i="76"/>
  <c r="AY271" i="76" s="1"/>
  <c r="AY414" i="76" s="1"/>
  <c r="V251" i="76"/>
  <c r="AU267" i="76" s="1"/>
  <c r="W250" i="76"/>
  <c r="AT268" i="76" s="1"/>
  <c r="V254" i="76"/>
  <c r="AX267" i="76" s="1"/>
  <c r="AX410" i="76" s="1"/>
  <c r="Y255" i="76"/>
  <c r="AY270" i="76" s="1"/>
  <c r="AY413" i="76" s="1"/>
  <c r="Z250" i="76"/>
  <c r="AT271" i="76" s="1"/>
  <c r="AT414" i="76" s="1"/>
  <c r="Y252" i="76"/>
  <c r="AV270" i="76" s="1"/>
  <c r="AV413" i="76" s="1"/>
  <c r="V255" i="76"/>
  <c r="AY267" i="76" s="1"/>
  <c r="AY410" i="76" s="1"/>
  <c r="X251" i="76"/>
  <c r="AU269" i="76" s="1"/>
  <c r="V253" i="76"/>
  <c r="AW267" i="76" s="1"/>
  <c r="AW410" i="76" s="1"/>
  <c r="W252" i="76"/>
  <c r="AV268" i="76" s="1"/>
  <c r="Z254" i="76"/>
  <c r="AX271" i="76" s="1"/>
  <c r="AX414" i="76" s="1"/>
  <c r="X252" i="76"/>
  <c r="AV269" i="76" s="1"/>
  <c r="Z251" i="76"/>
  <c r="AU271" i="76" s="1"/>
  <c r="AU414" i="76" s="1"/>
  <c r="AA187" i="76"/>
  <c r="AQ200" i="76" s="1"/>
  <c r="AQ409" i="76" s="1"/>
  <c r="V187" i="76"/>
  <c r="AQ195" i="76" s="1"/>
  <c r="AQ404" i="76" s="1"/>
  <c r="Z188" i="76"/>
  <c r="AR199" i="76" s="1"/>
  <c r="AR408" i="76" s="1"/>
  <c r="V186" i="76"/>
  <c r="AP195" i="76" s="1"/>
  <c r="W187" i="76"/>
  <c r="AQ196" i="76" s="1"/>
  <c r="AQ405" i="76" s="1"/>
  <c r="X189" i="76"/>
  <c r="AS197" i="76" s="1"/>
  <c r="AS406" i="76" s="1"/>
  <c r="X184" i="76"/>
  <c r="AN197" i="76" s="1"/>
  <c r="W188" i="76"/>
  <c r="AR196" i="76" s="1"/>
  <c r="AR405" i="76" s="1"/>
  <c r="Y187" i="76"/>
  <c r="AQ198" i="76" s="1"/>
  <c r="AQ407" i="76" s="1"/>
  <c r="W185" i="76"/>
  <c r="AO196" i="76" s="1"/>
  <c r="Z186" i="76"/>
  <c r="AP199" i="76" s="1"/>
  <c r="AP408" i="76" s="1"/>
  <c r="V184" i="76"/>
  <c r="AN195" i="76" s="1"/>
  <c r="X188" i="76"/>
  <c r="AR197" i="76" s="1"/>
  <c r="AR406" i="76" s="1"/>
  <c r="AA185" i="76"/>
  <c r="AO200" i="76" s="1"/>
  <c r="AO409" i="76" s="1"/>
  <c r="AA189" i="76"/>
  <c r="AS200" i="76" s="1"/>
  <c r="AS409" i="76" s="1"/>
  <c r="W189" i="76"/>
  <c r="AS196" i="76" s="1"/>
  <c r="AS405" i="76" s="1"/>
  <c r="Z187" i="76"/>
  <c r="AQ199" i="76" s="1"/>
  <c r="AQ408" i="76" s="1"/>
  <c r="W184" i="76"/>
  <c r="AN196" i="76" s="1"/>
  <c r="AA184" i="76"/>
  <c r="AN200" i="76" s="1"/>
  <c r="AN409" i="76" s="1"/>
  <c r="X187" i="76"/>
  <c r="AQ197" i="76" s="1"/>
  <c r="AQ406" i="76" s="1"/>
  <c r="AA186" i="76"/>
  <c r="AP200" i="76" s="1"/>
  <c r="AP409" i="76" s="1"/>
  <c r="AA188" i="76"/>
  <c r="AR200" i="76" s="1"/>
  <c r="AR409" i="76" s="1"/>
  <c r="Y186" i="76"/>
  <c r="AP198" i="76" s="1"/>
  <c r="AP407" i="76" s="1"/>
  <c r="Z185" i="76"/>
  <c r="AO199" i="76" s="1"/>
  <c r="AO408" i="76" s="1"/>
  <c r="Y189" i="76"/>
  <c r="AS198" i="76" s="1"/>
  <c r="AS407" i="76" s="1"/>
  <c r="Y188" i="76"/>
  <c r="AR198" i="76" s="1"/>
  <c r="AR407" i="76" s="1"/>
  <c r="Z189" i="76"/>
  <c r="AS199" i="76" s="1"/>
  <c r="AS408" i="76" s="1"/>
  <c r="X186" i="76"/>
  <c r="AP197" i="76" s="1"/>
  <c r="V188" i="76"/>
  <c r="AR195" i="76" s="1"/>
  <c r="AR404" i="76" s="1"/>
  <c r="X185" i="76"/>
  <c r="AO197" i="76" s="1"/>
  <c r="V189" i="76"/>
  <c r="AS195" i="76" s="1"/>
  <c r="AS404" i="76" s="1"/>
  <c r="Y185" i="76"/>
  <c r="AO198" i="76" s="1"/>
  <c r="AO407" i="76" s="1"/>
  <c r="W186" i="76"/>
  <c r="AP196" i="76" s="1"/>
  <c r="V185" i="76"/>
  <c r="AO195" i="76" s="1"/>
  <c r="Y184" i="76"/>
  <c r="AN198" i="76" s="1"/>
  <c r="AN407" i="76" s="1"/>
  <c r="Z184" i="76"/>
  <c r="AN199" i="76" s="1"/>
  <c r="AN408" i="76" s="1"/>
  <c r="X320" i="76"/>
  <c r="BD341" i="76" s="1"/>
  <c r="BD418" i="76" s="1"/>
  <c r="AA321" i="76"/>
  <c r="BE344" i="76" s="1"/>
  <c r="BE421" i="76" s="1"/>
  <c r="Z319" i="76"/>
  <c r="BC343" i="76" s="1"/>
  <c r="BC420" i="76" s="1"/>
  <c r="W320" i="76"/>
  <c r="BD340" i="76" s="1"/>
  <c r="BD417" i="76" s="1"/>
  <c r="W316" i="76"/>
  <c r="AZ340" i="76" s="1"/>
  <c r="Z317" i="76"/>
  <c r="BA343" i="76" s="1"/>
  <c r="BA420" i="76" s="1"/>
  <c r="X319" i="76"/>
  <c r="BC341" i="76" s="1"/>
  <c r="BC418" i="76" s="1"/>
  <c r="V316" i="76"/>
  <c r="AZ339" i="76" s="1"/>
  <c r="Y318" i="76"/>
  <c r="BB342" i="76" s="1"/>
  <c r="BB419" i="76" s="1"/>
  <c r="V320" i="76"/>
  <c r="BD339" i="76" s="1"/>
  <c r="BD416" i="76" s="1"/>
  <c r="W319" i="76"/>
  <c r="BC340" i="76" s="1"/>
  <c r="BC417" i="76" s="1"/>
  <c r="V317" i="76"/>
  <c r="BA339" i="76" s="1"/>
  <c r="W318" i="76"/>
  <c r="BB340" i="76" s="1"/>
  <c r="V321" i="76"/>
  <c r="BE339" i="76" s="1"/>
  <c r="BE416" i="76" s="1"/>
  <c r="Y321" i="76"/>
  <c r="BE342" i="76" s="1"/>
  <c r="BE419" i="76" s="1"/>
  <c r="Z316" i="76"/>
  <c r="AZ343" i="76" s="1"/>
  <c r="AZ420" i="76" s="1"/>
  <c r="Z321" i="76"/>
  <c r="BE343" i="76" s="1"/>
  <c r="BE420" i="76" s="1"/>
  <c r="V319" i="76"/>
  <c r="BC339" i="76" s="1"/>
  <c r="BC416" i="76" s="1"/>
  <c r="Z320" i="76"/>
  <c r="BD343" i="76" s="1"/>
  <c r="BD420" i="76" s="1"/>
  <c r="X317" i="76"/>
  <c r="BA341" i="76" s="1"/>
  <c r="Y316" i="76"/>
  <c r="AZ342" i="76" s="1"/>
  <c r="AZ419" i="76" s="1"/>
  <c r="X316" i="76"/>
  <c r="AZ341" i="76" s="1"/>
  <c r="Y317" i="76"/>
  <c r="BA342" i="76" s="1"/>
  <c r="BA419" i="76" s="1"/>
  <c r="X321" i="76"/>
  <c r="BE341" i="76" s="1"/>
  <c r="BE418" i="76" s="1"/>
  <c r="Y320" i="76"/>
  <c r="BD342" i="76" s="1"/>
  <c r="BD419" i="76" s="1"/>
  <c r="X318" i="76"/>
  <c r="BB341" i="76" s="1"/>
  <c r="AA318" i="76"/>
  <c r="BB344" i="76" s="1"/>
  <c r="BB421" i="76" s="1"/>
  <c r="AA319" i="76"/>
  <c r="BC344" i="76" s="1"/>
  <c r="BC421" i="76" s="1"/>
  <c r="W317" i="76"/>
  <c r="BA340" i="76" s="1"/>
  <c r="V318" i="76"/>
  <c r="BB339" i="76" s="1"/>
  <c r="W321" i="76"/>
  <c r="BE340" i="76" s="1"/>
  <c r="BE417" i="76" s="1"/>
  <c r="Z318" i="76"/>
  <c r="BB343" i="76" s="1"/>
  <c r="BB420" i="76" s="1"/>
  <c r="AA317" i="76"/>
  <c r="BA344" i="76" s="1"/>
  <c r="BA421" i="76" s="1"/>
  <c r="AA320" i="76"/>
  <c r="BD344" i="76" s="1"/>
  <c r="BD421" i="76" s="1"/>
  <c r="Y319" i="76"/>
  <c r="BC342" i="76" s="1"/>
  <c r="BC419" i="76" s="1"/>
  <c r="AA316" i="76"/>
  <c r="AZ344" i="76" s="1"/>
  <c r="AZ421" i="76" s="1"/>
  <c r="Y155" i="76"/>
  <c r="AO162" i="76" s="1"/>
  <c r="AO404" i="76" s="1"/>
  <c r="AA152" i="76"/>
  <c r="AL164" i="76" s="1"/>
  <c r="AL406" i="76" s="1"/>
  <c r="AA155" i="76"/>
  <c r="AO164" i="76" s="1"/>
  <c r="AO406" i="76" s="1"/>
  <c r="W151" i="76"/>
  <c r="AK160" i="76" s="1"/>
  <c r="X151" i="76"/>
  <c r="AK161" i="76" s="1"/>
  <c r="W155" i="76"/>
  <c r="AO160" i="76" s="1"/>
  <c r="AO402" i="76" s="1"/>
  <c r="Z155" i="76"/>
  <c r="AO163" i="76" s="1"/>
  <c r="AO405" i="76" s="1"/>
  <c r="Y153" i="76"/>
  <c r="AM162" i="76" s="1"/>
  <c r="AM404" i="76" s="1"/>
  <c r="Z153" i="76"/>
  <c r="AM163" i="76" s="1"/>
  <c r="AM405" i="76" s="1"/>
  <c r="V151" i="76"/>
  <c r="AK159" i="76" s="1"/>
  <c r="Z156" i="76"/>
  <c r="AP163" i="76" s="1"/>
  <c r="AP405" i="76" s="1"/>
  <c r="W153" i="76"/>
  <c r="AM160" i="76" s="1"/>
  <c r="Z154" i="76"/>
  <c r="AN163" i="76" s="1"/>
  <c r="AN405" i="76" s="1"/>
  <c r="V152" i="76"/>
  <c r="AL159" i="76" s="1"/>
  <c r="Y152" i="76"/>
  <c r="AL162" i="76" s="1"/>
  <c r="AL404" i="76" s="1"/>
  <c r="Z151" i="76"/>
  <c r="AK163" i="76" s="1"/>
  <c r="AK405" i="76" s="1"/>
  <c r="AA156" i="76"/>
  <c r="AP164" i="76" s="1"/>
  <c r="AP406" i="76" s="1"/>
  <c r="W154" i="76"/>
  <c r="AN160" i="76" s="1"/>
  <c r="AN402" i="76" s="1"/>
  <c r="V153" i="76"/>
  <c r="AM159" i="76" s="1"/>
  <c r="AA154" i="76"/>
  <c r="AN164" i="76" s="1"/>
  <c r="AN406" i="76" s="1"/>
  <c r="V154" i="76"/>
  <c r="AN159" i="76" s="1"/>
  <c r="AN401" i="76" s="1"/>
  <c r="Z152" i="76"/>
  <c r="AL163" i="76" s="1"/>
  <c r="AL405" i="76" s="1"/>
  <c r="Y156" i="76"/>
  <c r="AP162" i="76" s="1"/>
  <c r="AP404" i="76" s="1"/>
  <c r="Y151" i="76"/>
  <c r="AK162" i="76" s="1"/>
  <c r="AK404" i="76" s="1"/>
  <c r="Y154" i="76"/>
  <c r="AN162" i="76" s="1"/>
  <c r="AN404" i="76" s="1"/>
  <c r="X156" i="76"/>
  <c r="AP161" i="76" s="1"/>
  <c r="AP403" i="76" s="1"/>
  <c r="V155" i="76"/>
  <c r="AO159" i="76" s="1"/>
  <c r="AO401" i="76" s="1"/>
  <c r="X152" i="76"/>
  <c r="AL161" i="76" s="1"/>
  <c r="AA153" i="76"/>
  <c r="AM164" i="76" s="1"/>
  <c r="AM406" i="76" s="1"/>
  <c r="X154" i="76"/>
  <c r="AN161" i="76" s="1"/>
  <c r="AN403" i="76" s="1"/>
  <c r="W152" i="76"/>
  <c r="AL160" i="76" s="1"/>
  <c r="X155" i="76"/>
  <c r="AO161" i="76" s="1"/>
  <c r="AO403" i="76" s="1"/>
  <c r="AA151" i="76"/>
  <c r="AK164" i="76" s="1"/>
  <c r="AK406" i="76" s="1"/>
  <c r="X153" i="76"/>
  <c r="AM161" i="76" s="1"/>
  <c r="W156" i="76"/>
  <c r="AP160" i="76" s="1"/>
  <c r="AP402" i="76" s="1"/>
  <c r="V156" i="76"/>
  <c r="AP159" i="76" s="1"/>
  <c r="AP401" i="76" s="1"/>
  <c r="X351" i="76"/>
  <c r="BE377" i="76" s="1"/>
  <c r="AA351" i="76"/>
  <c r="BE379" i="76" s="1"/>
  <c r="BE423" i="76" s="1"/>
  <c r="W349" i="76"/>
  <c r="BC376" i="76" s="1"/>
  <c r="AA350" i="76"/>
  <c r="BD379" i="76" s="1"/>
  <c r="BD423" i="76" s="1"/>
  <c r="X353" i="76"/>
  <c r="BI377" i="76" s="1"/>
  <c r="BI421" i="76" s="1"/>
  <c r="W354" i="76"/>
  <c r="BG376" i="76" s="1"/>
  <c r="BG420" i="76" s="1"/>
  <c r="Y351" i="76"/>
  <c r="BE378" i="76" s="1"/>
  <c r="BE422" i="76" s="1"/>
  <c r="V353" i="76"/>
  <c r="BI375" i="76" s="1"/>
  <c r="BI419" i="76" s="1"/>
  <c r="V351" i="76"/>
  <c r="BE375" i="76" s="1"/>
  <c r="V352" i="76"/>
  <c r="BF375" i="76" s="1"/>
  <c r="BF419" i="76" s="1"/>
  <c r="Z350" i="76"/>
  <c r="BD381" i="76" s="1"/>
  <c r="BD425" i="76" s="1"/>
  <c r="V354" i="76"/>
  <c r="BG375" i="76" s="1"/>
  <c r="BG419" i="76" s="1"/>
  <c r="W353" i="76"/>
  <c r="BI376" i="76" s="1"/>
  <c r="BI420" i="76" s="1"/>
  <c r="AA354" i="76"/>
  <c r="BG379" i="76" s="1"/>
  <c r="BG423" i="76" s="1"/>
  <c r="W352" i="76"/>
  <c r="BF376" i="76" s="1"/>
  <c r="BF420" i="76" s="1"/>
  <c r="Z351" i="76"/>
  <c r="BE381" i="76" s="1"/>
  <c r="BE425" i="76" s="1"/>
  <c r="AA353" i="76"/>
  <c r="BI379" i="76" s="1"/>
  <c r="BI423" i="76" s="1"/>
  <c r="V349" i="76"/>
  <c r="BC375" i="76" s="1"/>
  <c r="Y350" i="76"/>
  <c r="BD378" i="76" s="1"/>
  <c r="BD422" i="76" s="1"/>
  <c r="X354" i="76"/>
  <c r="BG377" i="76" s="1"/>
  <c r="BG421" i="76" s="1"/>
  <c r="Z352" i="76"/>
  <c r="BF381" i="76" s="1"/>
  <c r="BF425" i="76" s="1"/>
  <c r="X352" i="76"/>
  <c r="BF377" i="76" s="1"/>
  <c r="BF421" i="76" s="1"/>
  <c r="V350" i="76"/>
  <c r="BD375" i="76" s="1"/>
  <c r="AA352" i="76"/>
  <c r="BF379" i="76" s="1"/>
  <c r="BF423" i="76" s="1"/>
  <c r="W350" i="76"/>
  <c r="BD376" i="76" s="1"/>
  <c r="Y349" i="76"/>
  <c r="BC378" i="76" s="1"/>
  <c r="BC422" i="76" s="1"/>
  <c r="Y354" i="76"/>
  <c r="BG378" i="76" s="1"/>
  <c r="BG422" i="76" s="1"/>
  <c r="Y352" i="76"/>
  <c r="BF378" i="76" s="1"/>
  <c r="BF422" i="76" s="1"/>
  <c r="W351" i="76"/>
  <c r="BE376" i="76" s="1"/>
  <c r="Z354" i="76"/>
  <c r="BG381" i="76" s="1"/>
  <c r="BG425" i="76" s="1"/>
  <c r="X349" i="76"/>
  <c r="BC377" i="76" s="1"/>
  <c r="Z353" i="76"/>
  <c r="BI381" i="76" s="1"/>
  <c r="BI425" i="76" s="1"/>
  <c r="X350" i="76"/>
  <c r="BD377" i="76" s="1"/>
  <c r="Z349" i="76"/>
  <c r="BC381" i="76" s="1"/>
  <c r="BC425" i="76" s="1"/>
  <c r="AA349" i="76"/>
  <c r="BC379" i="76" s="1"/>
  <c r="BC423" i="76" s="1"/>
  <c r="Y353" i="76"/>
  <c r="BI378" i="76" s="1"/>
  <c r="BI422" i="76" s="1"/>
  <c r="Y287" i="76"/>
  <c r="BA306" i="76" s="1"/>
  <c r="BA416" i="76" s="1"/>
  <c r="Z286" i="76"/>
  <c r="AZ307" i="76" s="1"/>
  <c r="AZ417" i="76" s="1"/>
  <c r="W287" i="76"/>
  <c r="BA304" i="76" s="1"/>
  <c r="BA414" i="76" s="1"/>
  <c r="Z288" i="76"/>
  <c r="BB307" i="76" s="1"/>
  <c r="BB417" i="76" s="1"/>
  <c r="X288" i="76"/>
  <c r="BB305" i="76" s="1"/>
  <c r="BB415" i="76" s="1"/>
  <c r="Z284" i="76"/>
  <c r="AX307" i="76" s="1"/>
  <c r="AX417" i="76" s="1"/>
  <c r="X286" i="76"/>
  <c r="AZ305" i="76" s="1"/>
  <c r="AZ415" i="76" s="1"/>
  <c r="V283" i="76"/>
  <c r="AW303" i="76" s="1"/>
  <c r="Y284" i="76"/>
  <c r="AX306" i="76" s="1"/>
  <c r="AX416" i="76" s="1"/>
  <c r="W284" i="76"/>
  <c r="AX304" i="76" s="1"/>
  <c r="V287" i="76"/>
  <c r="BA303" i="76" s="1"/>
  <c r="BA413" i="76" s="1"/>
  <c r="AA284" i="76"/>
  <c r="AX308" i="76" s="1"/>
  <c r="AX418" i="76" s="1"/>
  <c r="V284" i="76"/>
  <c r="AX303" i="76" s="1"/>
  <c r="AA286" i="76"/>
  <c r="AZ308" i="76" s="1"/>
  <c r="AZ418" i="76" s="1"/>
  <c r="AA283" i="76"/>
  <c r="AW308" i="76" s="1"/>
  <c r="AW418" i="76" s="1"/>
  <c r="V288" i="76"/>
  <c r="BB303" i="76" s="1"/>
  <c r="BB413" i="76" s="1"/>
  <c r="Y288" i="76"/>
  <c r="BB306" i="76" s="1"/>
  <c r="BB416" i="76" s="1"/>
  <c r="Z283" i="76"/>
  <c r="AW307" i="76" s="1"/>
  <c r="AW417" i="76" s="1"/>
  <c r="Y286" i="76"/>
  <c r="AZ306" i="76" s="1"/>
  <c r="AZ416" i="76" s="1"/>
  <c r="V286" i="76"/>
  <c r="AZ303" i="76" s="1"/>
  <c r="AZ413" i="76" s="1"/>
  <c r="Z287" i="76"/>
  <c r="BA307" i="76" s="1"/>
  <c r="BA417" i="76" s="1"/>
  <c r="X284" i="76"/>
  <c r="AX305" i="76" s="1"/>
  <c r="AA288" i="76"/>
  <c r="BB308" i="76" s="1"/>
  <c r="BB418" i="76" s="1"/>
  <c r="X287" i="76"/>
  <c r="BA305" i="76" s="1"/>
  <c r="BA415" i="76" s="1"/>
  <c r="V285" i="76"/>
  <c r="AY303" i="76" s="1"/>
  <c r="W286" i="76"/>
  <c r="AZ304" i="76" s="1"/>
  <c r="AZ414" i="76" s="1"/>
  <c r="X285" i="76"/>
  <c r="AY305" i="76" s="1"/>
  <c r="AA285" i="76"/>
  <c r="AY308" i="76" s="1"/>
  <c r="AY418" i="76" s="1"/>
  <c r="W283" i="76"/>
  <c r="AW304" i="76" s="1"/>
  <c r="X283" i="76"/>
  <c r="AW305" i="76" s="1"/>
  <c r="W288" i="76"/>
  <c r="BB304" i="76" s="1"/>
  <c r="BB414" i="76" s="1"/>
  <c r="Y285" i="76"/>
  <c r="AY306" i="76" s="1"/>
  <c r="AY416" i="76" s="1"/>
  <c r="Z285" i="76"/>
  <c r="AY307" i="76" s="1"/>
  <c r="AY417" i="76" s="1"/>
  <c r="Y283" i="76"/>
  <c r="AW306" i="76" s="1"/>
  <c r="AW416" i="76" s="1"/>
  <c r="AA287" i="76"/>
  <c r="BA308" i="76" s="1"/>
  <c r="BA418" i="76" s="1"/>
  <c r="W285" i="76"/>
  <c r="AY304" i="76" s="1"/>
  <c r="X221" i="76"/>
  <c r="AU233" i="76" s="1"/>
  <c r="AU409" i="76" s="1"/>
  <c r="Z218" i="76"/>
  <c r="AR235" i="76" s="1"/>
  <c r="AR411" i="76" s="1"/>
  <c r="W219" i="76"/>
  <c r="AS232" i="76" s="1"/>
  <c r="V221" i="76"/>
  <c r="AU231" i="76" s="1"/>
  <c r="AU407" i="76" s="1"/>
  <c r="W217" i="76"/>
  <c r="AQ232" i="76" s="1"/>
  <c r="V217" i="76"/>
  <c r="AQ231" i="76" s="1"/>
  <c r="V220" i="76"/>
  <c r="AT231" i="76" s="1"/>
  <c r="AT407" i="76" s="1"/>
  <c r="W220" i="76"/>
  <c r="AT232" i="76" s="1"/>
  <c r="AT408" i="76" s="1"/>
  <c r="V222" i="76"/>
  <c r="AV231" i="76" s="1"/>
  <c r="AV407" i="76" s="1"/>
  <c r="X218" i="76"/>
  <c r="AR233" i="76" s="1"/>
  <c r="V218" i="76"/>
  <c r="AR231" i="76" s="1"/>
  <c r="AA220" i="76"/>
  <c r="AT236" i="76" s="1"/>
  <c r="AT412" i="76" s="1"/>
  <c r="Z222" i="76"/>
  <c r="AV235" i="76" s="1"/>
  <c r="AV411" i="76" s="1"/>
  <c r="Z221" i="76"/>
  <c r="AU235" i="76" s="1"/>
  <c r="AU411" i="76" s="1"/>
  <c r="X219" i="76"/>
  <c r="AS233" i="76" s="1"/>
  <c r="Z217" i="76"/>
  <c r="AQ235" i="76" s="1"/>
  <c r="AQ411" i="76" s="1"/>
  <c r="Y220" i="76"/>
  <c r="AT234" i="76" s="1"/>
  <c r="AT410" i="76" s="1"/>
  <c r="X222" i="76"/>
  <c r="AV233" i="76" s="1"/>
  <c r="AV409" i="76" s="1"/>
  <c r="Y217" i="76"/>
  <c r="AQ234" i="76" s="1"/>
  <c r="AQ410" i="76" s="1"/>
  <c r="V219" i="76"/>
  <c r="AS231" i="76" s="1"/>
  <c r="W221" i="76"/>
  <c r="AU232" i="76" s="1"/>
  <c r="AU408" i="76" s="1"/>
  <c r="Y221" i="76"/>
  <c r="AU234" i="76" s="1"/>
  <c r="AU410" i="76" s="1"/>
  <c r="W218" i="76"/>
  <c r="AR232" i="76" s="1"/>
  <c r="Y222" i="76"/>
  <c r="AV234" i="76" s="1"/>
  <c r="AV410" i="76" s="1"/>
  <c r="AA221" i="76"/>
  <c r="AU236" i="76" s="1"/>
  <c r="AU412" i="76" s="1"/>
  <c r="AA218" i="76"/>
  <c r="AR236" i="76" s="1"/>
  <c r="AR412" i="76" s="1"/>
  <c r="W222" i="76"/>
  <c r="AV232" i="76" s="1"/>
  <c r="AV408" i="76" s="1"/>
  <c r="Y218" i="76"/>
  <c r="AR234" i="76" s="1"/>
  <c r="AR410" i="76" s="1"/>
  <c r="AA217" i="76"/>
  <c r="AQ236" i="76" s="1"/>
  <c r="AQ412" i="76" s="1"/>
  <c r="Z219" i="76"/>
  <c r="AS235" i="76" s="1"/>
  <c r="AS411" i="76" s="1"/>
  <c r="AA219" i="76"/>
  <c r="AS236" i="76" s="1"/>
  <c r="AS412" i="76" s="1"/>
  <c r="Z220" i="76"/>
  <c r="AT235" i="76" s="1"/>
  <c r="AT411" i="76" s="1"/>
  <c r="AA222" i="76"/>
  <c r="AV236" i="76" s="1"/>
  <c r="AV412" i="76" s="1"/>
  <c r="Y219" i="76"/>
  <c r="AS234" i="76" s="1"/>
  <c r="AS410" i="76" s="1"/>
  <c r="X217" i="76"/>
  <c r="AQ233" i="76" s="1"/>
  <c r="X220" i="76"/>
  <c r="AT233" i="76" s="1"/>
  <c r="AT409" i="76" s="1"/>
  <c r="Z90" i="76"/>
  <c r="AJ91" i="76" s="1"/>
  <c r="W87" i="76"/>
  <c r="AG88" i="76" s="1"/>
  <c r="V89" i="76"/>
  <c r="AI116" i="76" s="1"/>
  <c r="AI424" i="76" s="1"/>
  <c r="Y90" i="76"/>
  <c r="AJ90" i="76" s="1"/>
  <c r="Y86" i="76"/>
  <c r="AF90" i="76" s="1"/>
  <c r="AF398" i="76" s="1"/>
  <c r="W88" i="76"/>
  <c r="AH88" i="76" s="1"/>
  <c r="AH396" i="76" s="1"/>
  <c r="V90" i="76"/>
  <c r="AJ116" i="76" s="1"/>
  <c r="AJ424" i="76" s="1"/>
  <c r="X86" i="76"/>
  <c r="AF89" i="76" s="1"/>
  <c r="AA88" i="76"/>
  <c r="AH92" i="76" s="1"/>
  <c r="V88" i="76"/>
  <c r="AH116" i="76" s="1"/>
  <c r="AH424" i="76" s="1"/>
  <c r="Z89" i="76"/>
  <c r="AI91" i="76" s="1"/>
  <c r="X87" i="76"/>
  <c r="AG89" i="76" s="1"/>
  <c r="Y88" i="76"/>
  <c r="AH90" i="76" s="1"/>
  <c r="X90" i="76"/>
  <c r="AJ89" i="76" s="1"/>
  <c r="AJ397" i="76" s="1"/>
  <c r="Y85" i="76"/>
  <c r="BH90" i="76" s="1"/>
  <c r="BH398" i="76" s="1"/>
  <c r="V87" i="76"/>
  <c r="AG116" i="76" s="1"/>
  <c r="AA87" i="76"/>
  <c r="AG92" i="76" s="1"/>
  <c r="AG400" i="76" s="1"/>
  <c r="Y89" i="76"/>
  <c r="AI90" i="76" s="1"/>
  <c r="W86" i="76"/>
  <c r="AF88" i="76" s="1"/>
  <c r="X85" i="76"/>
  <c r="BH89" i="76" s="1"/>
  <c r="V86" i="76"/>
  <c r="AF116" i="76" s="1"/>
  <c r="AA89" i="76"/>
  <c r="AI92" i="76" s="1"/>
  <c r="AA86" i="76"/>
  <c r="AF92" i="76" s="1"/>
  <c r="AF400" i="76" s="1"/>
  <c r="W90" i="76"/>
  <c r="AJ88" i="76" s="1"/>
  <c r="AJ396" i="76" s="1"/>
  <c r="X89" i="76"/>
  <c r="AI89" i="76" s="1"/>
  <c r="AI397" i="76" s="1"/>
  <c r="AA85" i="76"/>
  <c r="BH92" i="76" s="1"/>
  <c r="BH400" i="76" s="1"/>
  <c r="Z87" i="76"/>
  <c r="AG91" i="76" s="1"/>
  <c r="AG399" i="76" s="1"/>
  <c r="Z85" i="76"/>
  <c r="BH91" i="76" s="1"/>
  <c r="BH399" i="76" s="1"/>
  <c r="W85" i="76"/>
  <c r="BH88" i="76" s="1"/>
  <c r="Z88" i="76"/>
  <c r="AH91" i="76" s="1"/>
  <c r="V85" i="76"/>
  <c r="BH116" i="76" s="1"/>
  <c r="Y87" i="76"/>
  <c r="AG90" i="76" s="1"/>
  <c r="AG398" i="76" s="1"/>
  <c r="Z86" i="76"/>
  <c r="AF91" i="76" s="1"/>
  <c r="AF399" i="76" s="1"/>
  <c r="X88" i="76"/>
  <c r="AH89" i="76" s="1"/>
  <c r="AH397" i="76" s="1"/>
  <c r="W89" i="76"/>
  <c r="AI88" i="76" s="1"/>
  <c r="AI396" i="76" s="1"/>
  <c r="AA90" i="76"/>
  <c r="AJ92" i="76" s="1"/>
  <c r="AA54" i="76"/>
  <c r="AE56" i="76" s="1"/>
  <c r="AE397" i="76" s="1"/>
  <c r="Z56" i="76"/>
  <c r="AF55" i="76" s="1"/>
  <c r="Y54" i="76"/>
  <c r="AE83" i="76" s="1"/>
  <c r="AE424" i="76" s="1"/>
  <c r="AA56" i="76"/>
  <c r="AF56" i="76" s="1"/>
  <c r="X53" i="76"/>
  <c r="AD54" i="76" s="1"/>
  <c r="AD395" i="76" s="1"/>
  <c r="V52" i="76"/>
  <c r="AC52" i="76" s="1"/>
  <c r="AC393" i="76" s="1"/>
  <c r="Y52" i="76"/>
  <c r="AC83" i="76" s="1"/>
  <c r="AC424" i="76" s="1"/>
  <c r="V54" i="76"/>
  <c r="AE52" i="76" s="1"/>
  <c r="AE393" i="76" s="1"/>
  <c r="AA57" i="76"/>
  <c r="AG56" i="76" s="1"/>
  <c r="X54" i="76"/>
  <c r="AE54" i="76" s="1"/>
  <c r="AE395" i="76" s="1"/>
  <c r="V53" i="76"/>
  <c r="AD52" i="76" s="1"/>
  <c r="AD393" i="76" s="1"/>
  <c r="W52" i="76"/>
  <c r="AC53" i="76" s="1"/>
  <c r="AC394" i="76" s="1"/>
  <c r="X57" i="76"/>
  <c r="AG54" i="76" s="1"/>
  <c r="AG395" i="76" s="1"/>
  <c r="Y57" i="76"/>
  <c r="AG83" i="76" s="1"/>
  <c r="W54" i="76"/>
  <c r="AE53" i="76" s="1"/>
  <c r="AE394" i="76" s="1"/>
  <c r="AA52" i="76"/>
  <c r="AC56" i="76" s="1"/>
  <c r="AC397" i="76" s="1"/>
  <c r="X56" i="76"/>
  <c r="AF54" i="76" s="1"/>
  <c r="AF395" i="76" s="1"/>
  <c r="X52" i="76"/>
  <c r="AC54" i="76" s="1"/>
  <c r="AC395" i="76" s="1"/>
  <c r="Z54" i="76"/>
  <c r="AE55" i="76" s="1"/>
  <c r="AE396" i="76" s="1"/>
  <c r="W55" i="76"/>
  <c r="BH53" i="76" s="1"/>
  <c r="BH394" i="76" s="1"/>
  <c r="AA53" i="76"/>
  <c r="AD56" i="76" s="1"/>
  <c r="AD397" i="76" s="1"/>
  <c r="AA55" i="76"/>
  <c r="BH56" i="76" s="1"/>
  <c r="W53" i="76"/>
  <c r="AD53" i="76" s="1"/>
  <c r="AD394" i="76" s="1"/>
  <c r="Z55" i="76"/>
  <c r="BH55" i="76" s="1"/>
  <c r="Y53" i="76"/>
  <c r="AD83" i="76" s="1"/>
  <c r="AD424" i="76" s="1"/>
  <c r="X55" i="76"/>
  <c r="BH54" i="76" s="1"/>
  <c r="BH395" i="76" s="1"/>
  <c r="Z52" i="76"/>
  <c r="AC55" i="76" s="1"/>
  <c r="AC396" i="76" s="1"/>
  <c r="Y55" i="76"/>
  <c r="BH83" i="76" s="1"/>
  <c r="Z57" i="76"/>
  <c r="AG55" i="76" s="1"/>
  <c r="V55" i="76"/>
  <c r="BH52" i="76" s="1"/>
  <c r="BH393" i="76" s="1"/>
  <c r="V56" i="76"/>
  <c r="AF52" i="76" s="1"/>
  <c r="AF393" i="76" s="1"/>
  <c r="Y56" i="76"/>
  <c r="AF83" i="76" s="1"/>
  <c r="W57" i="76"/>
  <c r="AG53" i="76" s="1"/>
  <c r="AG394" i="76" s="1"/>
  <c r="Z53" i="76"/>
  <c r="AD55" i="76" s="1"/>
  <c r="AD396" i="76" s="1"/>
  <c r="V57" i="76"/>
  <c r="AG52" i="76" s="1"/>
  <c r="AG393" i="76" s="1"/>
  <c r="W56" i="76"/>
  <c r="AF53" i="76" s="1"/>
  <c r="AF394" i="76" s="1"/>
  <c r="Z121" i="76"/>
  <c r="AK127" i="76" s="1"/>
  <c r="AK402" i="76" s="1"/>
  <c r="V119" i="76"/>
  <c r="AI123" i="76" s="1"/>
  <c r="V122" i="76"/>
  <c r="AL123" i="76" s="1"/>
  <c r="AL398" i="76" s="1"/>
  <c r="W121" i="76"/>
  <c r="AK124" i="76" s="1"/>
  <c r="AK399" i="76" s="1"/>
  <c r="Z122" i="76"/>
  <c r="AL127" i="76" s="1"/>
  <c r="AL402" i="76" s="1"/>
  <c r="X121" i="76"/>
  <c r="AK125" i="76" s="1"/>
  <c r="AK400" i="76" s="1"/>
  <c r="Z118" i="76"/>
  <c r="AH127" i="76" s="1"/>
  <c r="AH402" i="76" s="1"/>
  <c r="AA121" i="76"/>
  <c r="AK128" i="76" s="1"/>
  <c r="AK403" i="76" s="1"/>
  <c r="Y123" i="76"/>
  <c r="AM126" i="76" s="1"/>
  <c r="AM401" i="76" s="1"/>
  <c r="Y118" i="76"/>
  <c r="AH126" i="76" s="1"/>
  <c r="AH401" i="76" s="1"/>
  <c r="Z123" i="76"/>
  <c r="AM127" i="76" s="1"/>
  <c r="AM402" i="76" s="1"/>
  <c r="V121" i="76"/>
  <c r="AK123" i="76" s="1"/>
  <c r="AK398" i="76" s="1"/>
  <c r="Y121" i="76"/>
  <c r="AK126" i="76" s="1"/>
  <c r="AK401" i="76" s="1"/>
  <c r="X119" i="76"/>
  <c r="AI125" i="76" s="1"/>
  <c r="V123" i="76"/>
  <c r="AM123" i="76" s="1"/>
  <c r="AM398" i="76" s="1"/>
  <c r="Y119" i="76"/>
  <c r="AI126" i="76" s="1"/>
  <c r="AI401" i="76" s="1"/>
  <c r="X123" i="76"/>
  <c r="AM125" i="76" s="1"/>
  <c r="AM400" i="76" s="1"/>
  <c r="Y122" i="76"/>
  <c r="AL126" i="76" s="1"/>
  <c r="AL401" i="76" s="1"/>
  <c r="W119" i="76"/>
  <c r="AI124" i="76" s="1"/>
  <c r="AA120" i="76"/>
  <c r="AJ128" i="76" s="1"/>
  <c r="AJ403" i="76" s="1"/>
  <c r="X120" i="76"/>
  <c r="AJ125" i="76" s="1"/>
  <c r="W123" i="76"/>
  <c r="AM124" i="76" s="1"/>
  <c r="AM399" i="76" s="1"/>
  <c r="X118" i="76"/>
  <c r="AH125" i="76" s="1"/>
  <c r="AA118" i="76"/>
  <c r="AH128" i="76" s="1"/>
  <c r="AH403" i="76" s="1"/>
  <c r="X122" i="76"/>
  <c r="AL125" i="76" s="1"/>
  <c r="AL400" i="76" s="1"/>
  <c r="V120" i="76"/>
  <c r="AJ123" i="76" s="1"/>
  <c r="AA122" i="76"/>
  <c r="AL128" i="76" s="1"/>
  <c r="AL403" i="76" s="1"/>
  <c r="Z120" i="76"/>
  <c r="AJ127" i="76" s="1"/>
  <c r="AJ402" i="76" s="1"/>
  <c r="AA119" i="76"/>
  <c r="AI128" i="76" s="1"/>
  <c r="AI403" i="76" s="1"/>
  <c r="AA123" i="76"/>
  <c r="AM128" i="76" s="1"/>
  <c r="AM403" i="76" s="1"/>
  <c r="Y120" i="76"/>
  <c r="AJ126" i="76" s="1"/>
  <c r="AJ401" i="76" s="1"/>
  <c r="W122" i="76"/>
  <c r="AL124" i="76" s="1"/>
  <c r="AL399" i="76" s="1"/>
  <c r="W118" i="76"/>
  <c r="AH124" i="76" s="1"/>
  <c r="Z119" i="76"/>
  <c r="AI127" i="76" s="1"/>
  <c r="AI402" i="76" s="1"/>
  <c r="W120" i="76"/>
  <c r="AJ124" i="76" s="1"/>
  <c r="V118" i="76"/>
  <c r="AH123" i="76" s="1"/>
  <c r="AF397" i="76" l="1"/>
  <c r="BH424" i="76"/>
  <c r="AF424" i="76"/>
  <c r="BH396" i="76"/>
  <c r="AG396" i="76"/>
  <c r="AG397" i="76"/>
  <c r="AJ400" i="76"/>
  <c r="BH397" i="76"/>
  <c r="AJ398" i="76"/>
  <c r="AI399" i="76"/>
  <c r="AI398" i="76"/>
  <c r="AH400" i="76"/>
  <c r="AJ399" i="76"/>
  <c r="AG424" i="76"/>
  <c r="AF396" i="76"/>
  <c r="AH399" i="76"/>
  <c r="AI400" i="76"/>
  <c r="AH398" i="76"/>
  <c r="F393" i="76" l="1" a="1"/>
  <c r="F407" i="76" s="1"/>
  <c r="M398" i="76" s="1"/>
  <c r="S398" i="76" s="1"/>
  <c r="F404" i="76" l="1"/>
  <c r="M397" i="76" s="1"/>
  <c r="S397" i="76" s="1"/>
  <c r="F422" i="76"/>
  <c r="M403" i="76" s="1"/>
  <c r="F396" i="76"/>
  <c r="N394" i="76" s="1"/>
  <c r="F410" i="76"/>
  <c r="M399" i="76" s="1"/>
  <c r="S399" i="76" s="1"/>
  <c r="F398" i="76"/>
  <c r="M395" i="76" s="1"/>
  <c r="S395" i="76" s="1"/>
  <c r="F411" i="76"/>
  <c r="N399" i="76" s="1"/>
  <c r="F406" i="76"/>
  <c r="O397" i="76" s="1"/>
  <c r="F409" i="76"/>
  <c r="O398" i="76" s="1"/>
  <c r="F412" i="76"/>
  <c r="O399" i="76" s="1"/>
  <c r="F408" i="76"/>
  <c r="N398" i="76" s="1"/>
  <c r="F393" i="76"/>
  <c r="M393" i="76" s="1"/>
  <c r="F405" i="76"/>
  <c r="N397" i="76" s="1"/>
  <c r="F394" i="76"/>
  <c r="N393" i="76" s="1"/>
  <c r="F421" i="76"/>
  <c r="O402" i="76" s="1"/>
  <c r="F413" i="76"/>
  <c r="M400" i="76" s="1"/>
  <c r="S400" i="76" s="1"/>
  <c r="F402" i="76"/>
  <c r="N396" i="76" s="1"/>
  <c r="F395" i="76"/>
  <c r="O393" i="76" s="1"/>
  <c r="F418" i="76"/>
  <c r="O401" i="76" s="1"/>
  <c r="F403" i="76"/>
  <c r="O396" i="76" s="1"/>
  <c r="F417" i="76"/>
  <c r="N401" i="76" s="1"/>
  <c r="F419" i="76"/>
  <c r="M402" i="76" s="1"/>
  <c r="S402" i="76" s="1"/>
  <c r="F414" i="76"/>
  <c r="N400" i="76" s="1"/>
  <c r="F420" i="76"/>
  <c r="N402" i="76" s="1"/>
  <c r="F423" i="76"/>
  <c r="O403" i="76" s="1"/>
  <c r="F400" i="76"/>
  <c r="O395" i="76" s="1"/>
  <c r="F397" i="76"/>
  <c r="O394" i="76" s="1"/>
  <c r="F399" i="76"/>
  <c r="N395" i="76" s="1"/>
  <c r="F401" i="76"/>
  <c r="M396" i="76" s="1"/>
  <c r="S396" i="76" s="1"/>
  <c r="F415" i="76"/>
  <c r="O400" i="76" s="1"/>
  <c r="F416" i="76"/>
  <c r="M401" i="76" s="1"/>
  <c r="S401" i="76" s="1"/>
  <c r="D424" i="76" a="1"/>
  <c r="D424" i="76" l="1"/>
  <c r="D425" i="76"/>
  <c r="E52" i="76" a="1"/>
  <c r="E85" i="76" a="1"/>
  <c r="G424" i="76" l="1" a="1"/>
  <c r="G424" i="76" s="1"/>
  <c r="J394" i="76" s="1"/>
  <c r="E57" i="76"/>
  <c r="E54" i="76"/>
  <c r="E53" i="76"/>
  <c r="E56" i="76"/>
  <c r="E55" i="76"/>
  <c r="E52" i="76"/>
  <c r="E87" i="76"/>
  <c r="E85" i="76"/>
  <c r="E88" i="76"/>
  <c r="E86" i="76"/>
  <c r="E90" i="76"/>
  <c r="E89" i="76"/>
  <c r="G425" i="76" l="1"/>
  <c r="K403" i="76" s="1"/>
  <c r="H85" i="76" a="1"/>
  <c r="H87" i="76" s="1"/>
  <c r="H52" i="76" a="1"/>
  <c r="H55" i="76" s="1"/>
  <c r="H86" i="76" l="1"/>
  <c r="H89" i="76"/>
  <c r="H88" i="76"/>
  <c r="R395" i="76" s="1"/>
  <c r="H85" i="76"/>
  <c r="H90" i="76"/>
  <c r="H57" i="76"/>
  <c r="H52" i="76"/>
  <c r="H54" i="76"/>
  <c r="H56" i="76"/>
  <c r="H53" i="76"/>
  <c r="I52" i="76" l="1" a="1"/>
  <c r="I57" i="76" s="1"/>
  <c r="I85" i="76" a="1"/>
  <c r="I88" i="76" s="1"/>
  <c r="I53" i="76" l="1"/>
  <c r="I55" i="76"/>
  <c r="I52" i="76"/>
  <c r="I56" i="76"/>
  <c r="I54" i="76"/>
  <c r="I89" i="76"/>
  <c r="I90" i="76"/>
  <c r="I86" i="76"/>
  <c r="I87" i="76"/>
  <c r="I85" i="76"/>
  <c r="V28" i="78" a="1"/>
  <c r="V37" i="78" a="1"/>
  <c r="V30" i="78" l="1"/>
  <c r="AJ33" i="78" s="1"/>
  <c r="AJ55" i="78" s="1"/>
  <c r="Y32" i="78"/>
  <c r="AK28" i="78" s="1"/>
  <c r="AA29" i="78"/>
  <c r="AI29" i="78" s="1"/>
  <c r="AI51" i="78" s="1"/>
  <c r="AA31" i="78"/>
  <c r="AC29" i="78" s="1"/>
  <c r="W30" i="78"/>
  <c r="AJ34" i="78" s="1"/>
  <c r="AJ56" i="78" s="1"/>
  <c r="W28" i="78"/>
  <c r="AH34" i="78" s="1"/>
  <c r="AH56" i="78" s="1"/>
  <c r="Z28" i="78"/>
  <c r="AH36" i="78" s="1"/>
  <c r="AH58" i="78" s="1"/>
  <c r="W31" i="78"/>
  <c r="AC34" i="78" s="1"/>
  <c r="AC56" i="78" s="1"/>
  <c r="X33" i="78"/>
  <c r="AD35" i="78" s="1"/>
  <c r="AD57" i="78" s="1"/>
  <c r="W29" i="78"/>
  <c r="AI34" i="78" s="1"/>
  <c r="AI56" i="78" s="1"/>
  <c r="AA28" i="78"/>
  <c r="AH29" i="78" s="1"/>
  <c r="AH51" i="78" s="1"/>
  <c r="Y31" i="78"/>
  <c r="AC28" i="78" s="1"/>
  <c r="Z33" i="78"/>
  <c r="AD36" i="78" s="1"/>
  <c r="Y28" i="78"/>
  <c r="AH28" i="78" s="1"/>
  <c r="AH50" i="78" s="1"/>
  <c r="V32" i="78"/>
  <c r="AK33" i="78" s="1"/>
  <c r="AK55" i="78" s="1"/>
  <c r="V33" i="78"/>
  <c r="AD33" i="78" s="1"/>
  <c r="AD55" i="78" s="1"/>
  <c r="AA33" i="78"/>
  <c r="AD29" i="78" s="1"/>
  <c r="X32" i="78"/>
  <c r="AK35" i="78" s="1"/>
  <c r="AK57" i="78" s="1"/>
  <c r="Y33" i="78"/>
  <c r="AD28" i="78" s="1"/>
  <c r="Z30" i="78"/>
  <c r="AJ36" i="78" s="1"/>
  <c r="AJ58" i="78" s="1"/>
  <c r="Z31" i="78"/>
  <c r="AC36" i="78" s="1"/>
  <c r="W33" i="78"/>
  <c r="AD34" i="78" s="1"/>
  <c r="AD56" i="78" s="1"/>
  <c r="V31" i="78"/>
  <c r="AC33" i="78" s="1"/>
  <c r="AC55" i="78" s="1"/>
  <c r="W32" i="78"/>
  <c r="AK34" i="78" s="1"/>
  <c r="AK56" i="78" s="1"/>
  <c r="X29" i="78"/>
  <c r="AI35" i="78" s="1"/>
  <c r="AI57" i="78" s="1"/>
  <c r="X30" i="78"/>
  <c r="AJ35" i="78" s="1"/>
  <c r="AJ57" i="78" s="1"/>
  <c r="Z29" i="78"/>
  <c r="AI36" i="78" s="1"/>
  <c r="AI58" i="78" s="1"/>
  <c r="AA30" i="78"/>
  <c r="AJ29" i="78" s="1"/>
  <c r="AJ51" i="78" s="1"/>
  <c r="V28" i="78"/>
  <c r="AH33" i="78" s="1"/>
  <c r="AH55" i="78" s="1"/>
  <c r="V29" i="78"/>
  <c r="AI33" i="78" s="1"/>
  <c r="AI55" i="78" s="1"/>
  <c r="Z32" i="78"/>
  <c r="AK36" i="78" s="1"/>
  <c r="X28" i="78"/>
  <c r="AH35" i="78" s="1"/>
  <c r="AH57" i="78" s="1"/>
  <c r="Y29" i="78"/>
  <c r="AI28" i="78" s="1"/>
  <c r="AI50" i="78" s="1"/>
  <c r="Y30" i="78"/>
  <c r="AJ28" i="78" s="1"/>
  <c r="AJ50" i="78" s="1"/>
  <c r="AA32" i="78"/>
  <c r="AK29" i="78" s="1"/>
  <c r="X31" i="78"/>
  <c r="AC35" i="78" s="1"/>
  <c r="AC57" i="78" s="1"/>
  <c r="Z40" i="78"/>
  <c r="AE40" i="78" s="1"/>
  <c r="AE53" i="78" s="1"/>
  <c r="X40" i="78"/>
  <c r="AE38" i="78" s="1"/>
  <c r="AE51" i="78" s="1"/>
  <c r="Z42" i="78"/>
  <c r="AG40" i="78" s="1"/>
  <c r="AG53" i="78" s="1"/>
  <c r="Y38" i="78"/>
  <c r="AK39" i="78" s="1"/>
  <c r="AK52" i="78" s="1"/>
  <c r="AA39" i="78"/>
  <c r="AD41" i="78" s="1"/>
  <c r="AD54" i="78" s="1"/>
  <c r="X39" i="78"/>
  <c r="AD38" i="78" s="1"/>
  <c r="V39" i="78"/>
  <c r="AD37" i="78" s="1"/>
  <c r="X41" i="78"/>
  <c r="AF38" i="78" s="1"/>
  <c r="AF51" i="78" s="1"/>
  <c r="W37" i="78"/>
  <c r="AC45" i="78" s="1"/>
  <c r="V38" i="78"/>
  <c r="AK37" i="78" s="1"/>
  <c r="Z37" i="78"/>
  <c r="AC40" i="78" s="1"/>
  <c r="AC53" i="78" s="1"/>
  <c r="V40" i="78"/>
  <c r="AE37" i="78" s="1"/>
  <c r="AE50" i="78" s="1"/>
  <c r="X42" i="78"/>
  <c r="AG38" i="78" s="1"/>
  <c r="AG51" i="78" s="1"/>
  <c r="Z41" i="78"/>
  <c r="AF40" i="78" s="1"/>
  <c r="AF53" i="78" s="1"/>
  <c r="W42" i="78"/>
  <c r="AG45" i="78" s="1"/>
  <c r="AG58" i="78" s="1"/>
  <c r="AA41" i="78"/>
  <c r="AF41" i="78" s="1"/>
  <c r="AF54" i="78" s="1"/>
  <c r="AA42" i="78"/>
  <c r="AG41" i="78" s="1"/>
  <c r="AG54" i="78" s="1"/>
  <c r="Z38" i="78"/>
  <c r="AK40" i="78" s="1"/>
  <c r="AK53" i="78" s="1"/>
  <c r="V41" i="78"/>
  <c r="AF37" i="78" s="1"/>
  <c r="AF50" i="78" s="1"/>
  <c r="AA40" i="78"/>
  <c r="AE41" i="78" s="1"/>
  <c r="AE54" i="78" s="1"/>
  <c r="Y40" i="78"/>
  <c r="AE39" i="78" s="1"/>
  <c r="AE52" i="78" s="1"/>
  <c r="Y41" i="78"/>
  <c r="AF39" i="78" s="1"/>
  <c r="AF52" i="78" s="1"/>
  <c r="X37" i="78"/>
  <c r="AC38" i="78" s="1"/>
  <c r="Z39" i="78"/>
  <c r="AD40" i="78" s="1"/>
  <c r="AD53" i="78" s="1"/>
  <c r="Y39" i="78"/>
  <c r="AD39" i="78" s="1"/>
  <c r="AD52" i="78" s="1"/>
  <c r="W39" i="78"/>
  <c r="AD45" i="78" s="1"/>
  <c r="W40" i="78"/>
  <c r="AE45" i="78" s="1"/>
  <c r="AE58" i="78" s="1"/>
  <c r="Y42" i="78"/>
  <c r="AG39" i="78" s="1"/>
  <c r="AG52" i="78" s="1"/>
  <c r="X38" i="78"/>
  <c r="AK38" i="78" s="1"/>
  <c r="W38" i="78"/>
  <c r="AK45" i="78" s="1"/>
  <c r="AA37" i="78"/>
  <c r="AC41" i="78" s="1"/>
  <c r="AC54" i="78" s="1"/>
  <c r="AA38" i="78"/>
  <c r="AK41" i="78" s="1"/>
  <c r="AK54" i="78" s="1"/>
  <c r="W41" i="78"/>
  <c r="AF45" i="78" s="1"/>
  <c r="AF58" i="78" s="1"/>
  <c r="V37" i="78"/>
  <c r="AC37" i="78" s="1"/>
  <c r="V42" i="78"/>
  <c r="AG37" i="78" s="1"/>
  <c r="AG50" i="78" s="1"/>
  <c r="Y37" i="78"/>
  <c r="AC39" i="78" s="1"/>
  <c r="AC52" i="78" s="1"/>
  <c r="AD50" i="78" l="1"/>
  <c r="AK50" i="78"/>
  <c r="AD51" i="78"/>
  <c r="AK51" i="78"/>
  <c r="AC51" i="78"/>
  <c r="AD58" i="78"/>
  <c r="AK58" i="78"/>
  <c r="AC58" i="78"/>
  <c r="AC50" i="78"/>
  <c r="F50" i="78" l="1" a="1"/>
  <c r="F52" i="78" s="1"/>
  <c r="G52" i="78" l="1"/>
  <c r="M52" i="78"/>
  <c r="J52" i="78" s="1"/>
  <c r="F54" i="78"/>
  <c r="F50" i="78"/>
  <c r="G50" i="78" s="1"/>
  <c r="F51" i="78"/>
  <c r="G51" i="78" s="1"/>
  <c r="F53" i="78"/>
  <c r="D55" i="78" s="1" a="1"/>
  <c r="D57" i="78" s="1"/>
  <c r="M51" i="78"/>
  <c r="J51" i="78" s="1"/>
  <c r="O51" i="78"/>
  <c r="L51" i="78" s="1"/>
  <c r="G53" i="78" l="1"/>
  <c r="N52" i="78"/>
  <c r="Q52" i="78"/>
  <c r="G54" i="78"/>
  <c r="O52" i="78"/>
  <c r="Q51" i="78"/>
  <c r="S51" i="78"/>
  <c r="D55" i="78"/>
  <c r="D56" i="78"/>
  <c r="D58" i="78"/>
  <c r="E28" i="78" a="1"/>
  <c r="G55" i="78" l="1" a="1"/>
  <c r="G56" i="78" s="1"/>
  <c r="K50" i="78" s="1"/>
  <c r="L52" i="78"/>
  <c r="S52" i="78"/>
  <c r="K52" i="78"/>
  <c r="R52" i="78"/>
  <c r="E32" i="78"/>
  <c r="E29" i="78"/>
  <c r="E28" i="78"/>
  <c r="E33" i="78"/>
  <c r="E31" i="78"/>
  <c r="E30" i="78"/>
  <c r="E37" i="78" a="1"/>
  <c r="H28" i="78" l="1" a="1"/>
  <c r="H29" i="78" s="1"/>
  <c r="G58" i="78"/>
  <c r="K51" i="78" s="1"/>
  <c r="G55" i="78"/>
  <c r="J50" i="78" s="1"/>
  <c r="G57" i="78"/>
  <c r="L50" i="78" s="1"/>
  <c r="E42" i="78"/>
  <c r="E38" i="78"/>
  <c r="E39" i="78"/>
  <c r="E40" i="78"/>
  <c r="E41" i="78"/>
  <c r="E37" i="78"/>
  <c r="H33" i="78" l="1"/>
  <c r="H31" i="78"/>
  <c r="H28" i="78"/>
  <c r="H30" i="78"/>
  <c r="H32" i="78"/>
  <c r="I28" i="78" a="1"/>
  <c r="I30" i="78" s="1"/>
  <c r="H37" i="78" a="1"/>
  <c r="H38" i="78" s="1"/>
  <c r="I31" i="78" l="1"/>
  <c r="I33" i="78"/>
  <c r="I29" i="78"/>
  <c r="I28" i="78"/>
  <c r="I32" i="78"/>
  <c r="H42" i="78"/>
  <c r="H37" i="78"/>
  <c r="H40" i="78"/>
  <c r="H41" i="78"/>
  <c r="H39" i="78"/>
  <c r="I37" i="78" l="1" a="1"/>
  <c r="I40" i="78" s="1"/>
  <c r="V54" i="70" a="1"/>
  <c r="V30" i="70" a="1"/>
  <c r="V42" i="70" a="1"/>
  <c r="I41" i="78" l="1"/>
  <c r="I42" i="78"/>
  <c r="I39" i="78"/>
  <c r="I37" i="78"/>
  <c r="I38" i="78"/>
  <c r="AA42" i="70"/>
  <c r="AK44" i="70" s="1"/>
  <c r="AK70" i="70" s="1"/>
  <c r="Y42" i="70"/>
  <c r="AK42" i="70" s="1"/>
  <c r="AK68" i="70" s="1"/>
  <c r="V47" i="70"/>
  <c r="AE50" i="70" s="1"/>
  <c r="AE76" i="70" s="1"/>
  <c r="V43" i="70"/>
  <c r="AL50" i="70" s="1"/>
  <c r="AL76" i="70" s="1"/>
  <c r="X43" i="70"/>
  <c r="AL46" i="70" s="1"/>
  <c r="AL72" i="70" s="1"/>
  <c r="AA47" i="70"/>
  <c r="AE44" i="70" s="1"/>
  <c r="X47" i="70"/>
  <c r="AE46" i="70" s="1"/>
  <c r="AE72" i="70" s="1"/>
  <c r="X45" i="70"/>
  <c r="AC46" i="70" s="1"/>
  <c r="AC72" i="70" s="1"/>
  <c r="Y47" i="70"/>
  <c r="AE42" i="70" s="1"/>
  <c r="V42" i="70"/>
  <c r="AK50" i="70" s="1"/>
  <c r="AK76" i="70" s="1"/>
  <c r="Z44" i="70"/>
  <c r="AG43" i="70" s="1"/>
  <c r="AG69" i="70" s="1"/>
  <c r="X46" i="70"/>
  <c r="AD46" i="70" s="1"/>
  <c r="AD72" i="70" s="1"/>
  <c r="Z45" i="70"/>
  <c r="AC43" i="70" s="1"/>
  <c r="Z43" i="70"/>
  <c r="AL43" i="70" s="1"/>
  <c r="AL69" i="70" s="1"/>
  <c r="W46" i="70"/>
  <c r="AD51" i="70" s="1"/>
  <c r="AD77" i="70" s="1"/>
  <c r="X44" i="70"/>
  <c r="AG46" i="70" s="1"/>
  <c r="AG72" i="70" s="1"/>
  <c r="V44" i="70"/>
  <c r="AG50" i="70" s="1"/>
  <c r="AG76" i="70" s="1"/>
  <c r="AA46" i="70"/>
  <c r="AD44" i="70" s="1"/>
  <c r="AA44" i="70"/>
  <c r="AG44" i="70" s="1"/>
  <c r="AG70" i="70" s="1"/>
  <c r="W44" i="70"/>
  <c r="AG51" i="70" s="1"/>
  <c r="AG77" i="70" s="1"/>
  <c r="Z42" i="70"/>
  <c r="AK43" i="70" s="1"/>
  <c r="AK69" i="70" s="1"/>
  <c r="X42" i="70"/>
  <c r="AK46" i="70" s="1"/>
  <c r="AK72" i="70" s="1"/>
  <c r="W45" i="70"/>
  <c r="AC51" i="70" s="1"/>
  <c r="AC77" i="70" s="1"/>
  <c r="Y43" i="70"/>
  <c r="AL42" i="70" s="1"/>
  <c r="AL68" i="70" s="1"/>
  <c r="Y44" i="70"/>
  <c r="AG42" i="70" s="1"/>
  <c r="AG68" i="70" s="1"/>
  <c r="AA43" i="70"/>
  <c r="AL44" i="70" s="1"/>
  <c r="AL70" i="70" s="1"/>
  <c r="V45" i="70"/>
  <c r="AC50" i="70" s="1"/>
  <c r="AC76" i="70" s="1"/>
  <c r="Z47" i="70"/>
  <c r="AE43" i="70" s="1"/>
  <c r="W47" i="70"/>
  <c r="AE51" i="70" s="1"/>
  <c r="AE77" i="70" s="1"/>
  <c r="W43" i="70"/>
  <c r="AL51" i="70" s="1"/>
  <c r="AL77" i="70" s="1"/>
  <c r="W42" i="70"/>
  <c r="AK51" i="70" s="1"/>
  <c r="AK77" i="70" s="1"/>
  <c r="Y46" i="70"/>
  <c r="AD42" i="70" s="1"/>
  <c r="AA45" i="70"/>
  <c r="AC44" i="70" s="1"/>
  <c r="Y45" i="70"/>
  <c r="AC42" i="70" s="1"/>
  <c r="Z46" i="70"/>
  <c r="AD43" i="70" s="1"/>
  <c r="V46" i="70"/>
  <c r="AD50" i="70" s="1"/>
  <c r="AD76" i="70" s="1"/>
  <c r="W30" i="70"/>
  <c r="AI37" i="70" s="1"/>
  <c r="AI75" i="70" s="1"/>
  <c r="AA33" i="70"/>
  <c r="AC32" i="70" s="1"/>
  <c r="Y33" i="70"/>
  <c r="AC30" i="70" s="1"/>
  <c r="Z30" i="70"/>
  <c r="AI31" i="70" s="1"/>
  <c r="AI69" i="70" s="1"/>
  <c r="Z31" i="70"/>
  <c r="AJ31" i="70" s="1"/>
  <c r="AJ69" i="70" s="1"/>
  <c r="Y32" i="70"/>
  <c r="AF30" i="70" s="1"/>
  <c r="AF68" i="70" s="1"/>
  <c r="W32" i="70"/>
  <c r="AF37" i="70" s="1"/>
  <c r="AF75" i="70" s="1"/>
  <c r="X34" i="70"/>
  <c r="AD33" i="70" s="1"/>
  <c r="AD71" i="70" s="1"/>
  <c r="X35" i="70"/>
  <c r="AE33" i="70" s="1"/>
  <c r="AE71" i="70" s="1"/>
  <c r="W31" i="70"/>
  <c r="AJ37" i="70" s="1"/>
  <c r="AJ75" i="70" s="1"/>
  <c r="AA30" i="70"/>
  <c r="AI32" i="70" s="1"/>
  <c r="AI70" i="70" s="1"/>
  <c r="AA35" i="70"/>
  <c r="AE32" i="70" s="1"/>
  <c r="AA32" i="70"/>
  <c r="AF32" i="70" s="1"/>
  <c r="AF70" i="70" s="1"/>
  <c r="V33" i="70"/>
  <c r="AC36" i="70" s="1"/>
  <c r="AC74" i="70" s="1"/>
  <c r="V34" i="70"/>
  <c r="AD36" i="70" s="1"/>
  <c r="AD74" i="70" s="1"/>
  <c r="V35" i="70"/>
  <c r="AE36" i="70" s="1"/>
  <c r="AE74" i="70" s="1"/>
  <c r="Z35" i="70"/>
  <c r="AE31" i="70" s="1"/>
  <c r="Y34" i="70"/>
  <c r="AD30" i="70" s="1"/>
  <c r="W35" i="70"/>
  <c r="AE37" i="70" s="1"/>
  <c r="AE75" i="70" s="1"/>
  <c r="Y35" i="70"/>
  <c r="AE30" i="70" s="1"/>
  <c r="Z32" i="70"/>
  <c r="AF31" i="70" s="1"/>
  <c r="AF69" i="70" s="1"/>
  <c r="Z33" i="70"/>
  <c r="AC31" i="70" s="1"/>
  <c r="X30" i="70"/>
  <c r="AI33" i="70" s="1"/>
  <c r="AI71" i="70" s="1"/>
  <c r="W33" i="70"/>
  <c r="AC37" i="70" s="1"/>
  <c r="AC75" i="70" s="1"/>
  <c r="X33" i="70"/>
  <c r="AC33" i="70" s="1"/>
  <c r="AC71" i="70" s="1"/>
  <c r="Y31" i="70"/>
  <c r="AJ30" i="70" s="1"/>
  <c r="AJ68" i="70" s="1"/>
  <c r="AA34" i="70"/>
  <c r="AD32" i="70" s="1"/>
  <c r="W34" i="70"/>
  <c r="AD37" i="70" s="1"/>
  <c r="AD75" i="70" s="1"/>
  <c r="X31" i="70"/>
  <c r="AJ33" i="70" s="1"/>
  <c r="AJ71" i="70" s="1"/>
  <c r="X32" i="70"/>
  <c r="AF33" i="70" s="1"/>
  <c r="AF71" i="70" s="1"/>
  <c r="Z34" i="70"/>
  <c r="AD31" i="70" s="1"/>
  <c r="AA31" i="70"/>
  <c r="AJ32" i="70" s="1"/>
  <c r="AJ70" i="70" s="1"/>
  <c r="V30" i="70"/>
  <c r="AI36" i="70" s="1"/>
  <c r="AI74" i="70" s="1"/>
  <c r="V31" i="70"/>
  <c r="AJ36" i="70" s="1"/>
  <c r="AJ74" i="70" s="1"/>
  <c r="Y30" i="70"/>
  <c r="AI30" i="70" s="1"/>
  <c r="AI68" i="70" s="1"/>
  <c r="V32" i="70"/>
  <c r="AF36" i="70" s="1"/>
  <c r="AF74" i="70" s="1"/>
  <c r="Z56" i="70"/>
  <c r="AH55" i="70" s="1"/>
  <c r="AH69" i="70" s="1"/>
  <c r="Z57" i="70"/>
  <c r="AC55" i="70" s="1"/>
  <c r="X57" i="70"/>
  <c r="AC59" i="70" s="1"/>
  <c r="AC73" i="70" s="1"/>
  <c r="Z59" i="70"/>
  <c r="AE55" i="70" s="1"/>
  <c r="Y59" i="70"/>
  <c r="AE54" i="70" s="1"/>
  <c r="X55" i="70"/>
  <c r="AN59" i="70" s="1"/>
  <c r="AN73" i="70" s="1"/>
  <c r="X56" i="70"/>
  <c r="AH59" i="70" s="1"/>
  <c r="AH73" i="70" s="1"/>
  <c r="V56" i="70"/>
  <c r="AH64" i="70" s="1"/>
  <c r="AH78" i="70" s="1"/>
  <c r="X58" i="70"/>
  <c r="AD59" i="70" s="1"/>
  <c r="AD73" i="70" s="1"/>
  <c r="V59" i="70"/>
  <c r="AE64" i="70" s="1"/>
  <c r="AE78" i="70" s="1"/>
  <c r="W58" i="70"/>
  <c r="AD65" i="70" s="1"/>
  <c r="AD79" i="70" s="1"/>
  <c r="V54" i="70"/>
  <c r="AM64" i="70" s="1"/>
  <c r="AM78" i="70" s="1"/>
  <c r="V55" i="70"/>
  <c r="AN64" i="70" s="1"/>
  <c r="AN78" i="70" s="1"/>
  <c r="Z54" i="70"/>
  <c r="AM55" i="70" s="1"/>
  <c r="AM69" i="70" s="1"/>
  <c r="V57" i="70"/>
  <c r="AC64" i="70" s="1"/>
  <c r="AC78" i="70" s="1"/>
  <c r="AA56" i="70"/>
  <c r="AH56" i="70" s="1"/>
  <c r="AH70" i="70" s="1"/>
  <c r="W59" i="70"/>
  <c r="AE65" i="70" s="1"/>
  <c r="AE79" i="70" s="1"/>
  <c r="AA58" i="70"/>
  <c r="AD56" i="70" s="1"/>
  <c r="AA59" i="70"/>
  <c r="AE56" i="70" s="1"/>
  <c r="Z55" i="70"/>
  <c r="AN55" i="70" s="1"/>
  <c r="AN69" i="70" s="1"/>
  <c r="Y55" i="70"/>
  <c r="AN54" i="70" s="1"/>
  <c r="AN68" i="70" s="1"/>
  <c r="AA57" i="70"/>
  <c r="AC56" i="70" s="1"/>
  <c r="Y57" i="70"/>
  <c r="AC54" i="70" s="1"/>
  <c r="Y58" i="70"/>
  <c r="AD54" i="70" s="1"/>
  <c r="X54" i="70"/>
  <c r="AM59" i="70" s="1"/>
  <c r="AM73" i="70" s="1"/>
  <c r="V58" i="70"/>
  <c r="AD64" i="70" s="1"/>
  <c r="AD78" i="70" s="1"/>
  <c r="Z58" i="70"/>
  <c r="AD55" i="70" s="1"/>
  <c r="Y54" i="70"/>
  <c r="AM54" i="70" s="1"/>
  <c r="AM68" i="70" s="1"/>
  <c r="W54" i="70"/>
  <c r="AM65" i="70" s="1"/>
  <c r="AM79" i="70" s="1"/>
  <c r="Y56" i="70"/>
  <c r="AH54" i="70" s="1"/>
  <c r="AH68" i="70" s="1"/>
  <c r="W56" i="70"/>
  <c r="AH65" i="70" s="1"/>
  <c r="AH79" i="70" s="1"/>
  <c r="W57" i="70"/>
  <c r="AC65" i="70" s="1"/>
  <c r="AC79" i="70" s="1"/>
  <c r="X59" i="70"/>
  <c r="AE59" i="70" s="1"/>
  <c r="AE73" i="70" s="1"/>
  <c r="W55" i="70"/>
  <c r="AN65" i="70" s="1"/>
  <c r="AN79" i="70" s="1"/>
  <c r="AA54" i="70"/>
  <c r="AM56" i="70" s="1"/>
  <c r="AM70" i="70" s="1"/>
  <c r="AA55" i="70"/>
  <c r="AN56" i="70" s="1"/>
  <c r="AN70" i="70" s="1"/>
  <c r="AD68" i="70" l="1"/>
  <c r="AE68" i="70"/>
  <c r="AE70" i="70"/>
  <c r="AD70" i="70"/>
  <c r="AC68" i="70"/>
  <c r="F68" i="70" s="1" a="1"/>
  <c r="AC70" i="70"/>
  <c r="AE69" i="70"/>
  <c r="AD69" i="70"/>
  <c r="AC69" i="70"/>
  <c r="F73" i="70" l="1"/>
  <c r="O71" i="70" s="1"/>
  <c r="F70" i="70"/>
  <c r="O68" i="70" s="1"/>
  <c r="F68" i="70"/>
  <c r="F71" i="70"/>
  <c r="O69" i="70" s="1"/>
  <c r="F72" i="70"/>
  <c r="O70" i="70" s="1"/>
  <c r="F69" i="70"/>
  <c r="N68" i="70" s="1"/>
  <c r="E30" i="70" a="1"/>
  <c r="E42" i="70" a="1"/>
  <c r="M68" i="70" l="1"/>
  <c r="D74" i="70" a="1"/>
  <c r="E43" i="70"/>
  <c r="E44" i="70"/>
  <c r="E42" i="70"/>
  <c r="E47" i="70"/>
  <c r="E46" i="70"/>
  <c r="E45" i="70"/>
  <c r="E35" i="70"/>
  <c r="E34" i="70"/>
  <c r="E33" i="70"/>
  <c r="E32" i="70"/>
  <c r="E31" i="70"/>
  <c r="E30" i="70"/>
  <c r="H42" i="70" l="1" a="1"/>
  <c r="H46" i="70" s="1"/>
  <c r="D75" i="70"/>
  <c r="D78" i="70"/>
  <c r="D76" i="70"/>
  <c r="D74" i="70"/>
  <c r="D79" i="70"/>
  <c r="D77" i="70"/>
  <c r="H30" i="70" a="1"/>
  <c r="H31" i="70" s="1"/>
  <c r="H47" i="70" l="1"/>
  <c r="H43" i="70"/>
  <c r="H44" i="70"/>
  <c r="H45" i="70"/>
  <c r="H42" i="70"/>
  <c r="I42" i="70" a="1"/>
  <c r="I45" i="70" s="1"/>
  <c r="G74" i="70" a="1"/>
  <c r="H35" i="70"/>
  <c r="H32" i="70"/>
  <c r="H33" i="70"/>
  <c r="H30" i="70"/>
  <c r="H34" i="70"/>
  <c r="I30" i="70" l="1" a="1"/>
  <c r="I31" i="70" s="1"/>
  <c r="I43" i="70"/>
  <c r="I47" i="70"/>
  <c r="I46" i="70"/>
  <c r="I42" i="70"/>
  <c r="I44" i="70"/>
  <c r="G77" i="70"/>
  <c r="K70" i="70" s="1"/>
  <c r="G76" i="70"/>
  <c r="J70" i="70" s="1"/>
  <c r="G78" i="70"/>
  <c r="J71" i="70" s="1"/>
  <c r="G74" i="70"/>
  <c r="J69" i="70" s="1"/>
  <c r="G79" i="70"/>
  <c r="K71" i="70" s="1"/>
  <c r="G75" i="70"/>
  <c r="K69" i="70" s="1"/>
  <c r="E151" i="76" a="1"/>
  <c r="E217" i="76" a="1"/>
  <c r="E118" i="76" a="1"/>
  <c r="I34" i="70" l="1"/>
  <c r="I32" i="70"/>
  <c r="I30" i="70"/>
  <c r="I35" i="70"/>
  <c r="I33" i="70"/>
  <c r="E123" i="76"/>
  <c r="E155" i="76"/>
  <c r="E220" i="76"/>
  <c r="E122" i="76"/>
  <c r="E154" i="76"/>
  <c r="E219" i="76"/>
  <c r="E120" i="76"/>
  <c r="E153" i="76"/>
  <c r="E218" i="76"/>
  <c r="E151" i="76"/>
  <c r="H151" i="76" s="1" a="1"/>
  <c r="H151" i="76" s="1"/>
  <c r="I151" i="76" s="1" a="1"/>
  <c r="I156" i="76" s="1"/>
  <c r="E222" i="76"/>
  <c r="E121" i="76"/>
  <c r="E152" i="76"/>
  <c r="E217" i="76"/>
  <c r="H217" i="76" s="1" a="1"/>
  <c r="H218" i="76" s="1"/>
  <c r="E119" i="76"/>
  <c r="E118" i="76"/>
  <c r="E156" i="76"/>
  <c r="E221" i="76"/>
  <c r="H118" i="76" a="1"/>
  <c r="H118" i="76" s="1"/>
  <c r="I118" i="76" s="1" a="1"/>
  <c r="E250" i="76" a="1"/>
  <c r="E349" i="76" a="1"/>
  <c r="E283" i="76" a="1"/>
  <c r="E54" i="70" a="1"/>
  <c r="E316" i="76" a="1"/>
  <c r="E184" i="76" a="1"/>
  <c r="H222" i="76" l="1"/>
  <c r="H152" i="76"/>
  <c r="H221" i="76"/>
  <c r="I153" i="76"/>
  <c r="H220" i="76"/>
  <c r="R399" i="76" s="1"/>
  <c r="I155" i="76"/>
  <c r="H217" i="76"/>
  <c r="I217" i="76" s="1" a="1"/>
  <c r="I220" i="76" s="1"/>
  <c r="H219" i="76"/>
  <c r="I122" i="76"/>
  <c r="I119" i="76"/>
  <c r="H121" i="76"/>
  <c r="R396" i="76" s="1"/>
  <c r="H154" i="76"/>
  <c r="R397" i="76" s="1"/>
  <c r="H156" i="76"/>
  <c r="H123" i="76"/>
  <c r="H155" i="76"/>
  <c r="H119" i="76"/>
  <c r="H153" i="76"/>
  <c r="H122" i="76"/>
  <c r="H120" i="76"/>
  <c r="E189" i="76"/>
  <c r="E188" i="76"/>
  <c r="E184" i="76"/>
  <c r="H184" i="76" s="1" a="1"/>
  <c r="E186" i="76"/>
  <c r="E185" i="76"/>
  <c r="E187" i="76"/>
  <c r="E318" i="76"/>
  <c r="E319" i="76"/>
  <c r="E317" i="76"/>
  <c r="E321" i="76"/>
  <c r="E316" i="76"/>
  <c r="H316" i="76" s="1" a="1"/>
  <c r="H318" i="76" s="1"/>
  <c r="E320" i="76"/>
  <c r="E287" i="76"/>
  <c r="E286" i="76"/>
  <c r="E288" i="76"/>
  <c r="E283" i="76"/>
  <c r="H283" i="76" s="1" a="1"/>
  <c r="H287" i="76" s="1"/>
  <c r="E285" i="76"/>
  <c r="E284" i="76"/>
  <c r="E349" i="76"/>
  <c r="H349" i="76" s="1" a="1"/>
  <c r="H349" i="76" s="1"/>
  <c r="I349" i="76" s="1" a="1"/>
  <c r="I354" i="76" s="1"/>
  <c r="E354" i="76"/>
  <c r="E351" i="76"/>
  <c r="E350" i="76"/>
  <c r="E353" i="76"/>
  <c r="E352" i="76"/>
  <c r="E250" i="76"/>
  <c r="H250" i="76" s="1" a="1"/>
  <c r="E252" i="76"/>
  <c r="E251" i="76"/>
  <c r="E253" i="76"/>
  <c r="E254" i="76"/>
  <c r="E255" i="76"/>
  <c r="I120" i="76"/>
  <c r="I118" i="76"/>
  <c r="I121" i="76"/>
  <c r="I151" i="76"/>
  <c r="I123" i="76"/>
  <c r="I152" i="76"/>
  <c r="I154" i="76"/>
  <c r="E54" i="70"/>
  <c r="E57" i="70"/>
  <c r="E58" i="70"/>
  <c r="E56" i="70"/>
  <c r="E55" i="70"/>
  <c r="E59" i="70"/>
  <c r="H54" i="70" a="1"/>
  <c r="H55" i="70" s="1"/>
  <c r="I218" i="76" l="1"/>
  <c r="I217" i="76"/>
  <c r="I222" i="76"/>
  <c r="I219" i="76"/>
  <c r="I221" i="76"/>
  <c r="H187" i="76"/>
  <c r="R398" i="76" s="1"/>
  <c r="H184" i="76"/>
  <c r="I184" i="76" s="1" a="1"/>
  <c r="H189" i="76"/>
  <c r="H284" i="76"/>
  <c r="H251" i="76"/>
  <c r="H254" i="76"/>
  <c r="H255" i="76"/>
  <c r="H250" i="76"/>
  <c r="I250" i="76" s="1" a="1"/>
  <c r="H317" i="76"/>
  <c r="H319" i="76"/>
  <c r="R402" i="76" s="1"/>
  <c r="H316" i="76"/>
  <c r="I316" i="76" s="1" a="1"/>
  <c r="H252" i="76"/>
  <c r="I351" i="76"/>
  <c r="I353" i="76"/>
  <c r="H185" i="76"/>
  <c r="H321" i="76"/>
  <c r="H350" i="76"/>
  <c r="H353" i="76"/>
  <c r="H186" i="76"/>
  <c r="I352" i="76"/>
  <c r="H351" i="76"/>
  <c r="H286" i="76"/>
  <c r="R401" i="76" s="1"/>
  <c r="H283" i="76"/>
  <c r="I283" i="76" s="1" a="1"/>
  <c r="H320" i="76"/>
  <c r="I350" i="76"/>
  <c r="H354" i="76"/>
  <c r="H352" i="76"/>
  <c r="I349" i="76"/>
  <c r="H288" i="76"/>
  <c r="H285" i="76"/>
  <c r="H253" i="76"/>
  <c r="R400" i="76" s="1"/>
  <c r="H188" i="76"/>
  <c r="H58" i="70"/>
  <c r="H57" i="70"/>
  <c r="H56" i="70"/>
  <c r="H54" i="70"/>
  <c r="I54" i="70" s="1" a="1"/>
  <c r="H59" i="70"/>
  <c r="I287" i="76" l="1"/>
  <c r="I285" i="76"/>
  <c r="I283" i="76"/>
  <c r="I284" i="76"/>
  <c r="I288" i="76"/>
  <c r="I286" i="76"/>
  <c r="I320" i="76"/>
  <c r="I316" i="76"/>
  <c r="I321" i="76"/>
  <c r="I318" i="76"/>
  <c r="I317" i="76"/>
  <c r="I319" i="76"/>
  <c r="I184" i="76"/>
  <c r="I185" i="76"/>
  <c r="I186" i="76"/>
  <c r="I188" i="76"/>
  <c r="I189" i="76"/>
  <c r="I187" i="76"/>
  <c r="I251" i="76"/>
  <c r="I254" i="76"/>
  <c r="I253" i="76"/>
  <c r="I250" i="76"/>
  <c r="I252" i="76"/>
  <c r="I255" i="76"/>
  <c r="I54" i="70"/>
  <c r="I55" i="70"/>
  <c r="I58" i="70"/>
  <c r="I57" i="70"/>
  <c r="I59" i="70"/>
  <c r="I56" i="70"/>
  <c r="V29" i="77" a="1"/>
  <c r="AA34" i="77"/>
  <c r="Z33" i="77"/>
  <c r="X32" i="77"/>
  <c r="V31" i="77"/>
  <c r="Z29" i="77"/>
  <c r="Z34" i="77"/>
  <c r="X33" i="77"/>
  <c r="V32" i="77"/>
  <c r="Z30" i="77"/>
  <c r="X29" i="77"/>
  <c r="Y34" i="77"/>
  <c r="W33" i="77"/>
  <c r="AA31" i="77"/>
  <c r="Y30" i="77"/>
  <c r="W29" i="77"/>
  <c r="Y33" i="77"/>
  <c r="W32" i="77"/>
  <c r="Y29" i="77"/>
  <c r="X34" i="77"/>
  <c r="V33" i="77"/>
  <c r="Z31" i="77"/>
  <c r="X30" i="77"/>
  <c r="V29" i="77"/>
  <c r="AA30" i="77"/>
  <c r="W34" i="77"/>
  <c r="AA32" i="77"/>
  <c r="Y31" i="77"/>
  <c r="W30" i="77"/>
  <c r="V34" i="77"/>
  <c r="Z32" i="77"/>
  <c r="X31" i="77"/>
  <c r="V30" i="77"/>
  <c r="AA33" i="77"/>
  <c r="Y32" i="77"/>
  <c r="W31" i="77"/>
  <c r="AA29" i="77"/>
  <c r="V38" i="77" a="1"/>
  <c r="W43" i="77"/>
  <c r="AA41" i="77"/>
  <c r="Y40" i="77"/>
  <c r="W39" i="77"/>
  <c r="AA42" i="77"/>
  <c r="Y41" i="77"/>
  <c r="W40" i="77"/>
  <c r="AA38" i="77"/>
  <c r="Z41" i="77"/>
  <c r="V39" i="77"/>
  <c r="Z42" i="77"/>
  <c r="X41" i="77"/>
  <c r="V40" i="77"/>
  <c r="Z38" i="77"/>
  <c r="AA43" i="77"/>
  <c r="Y42" i="77"/>
  <c r="W41" i="77"/>
  <c r="AA39" i="77"/>
  <c r="Y38" i="77"/>
  <c r="X40" i="77"/>
  <c r="Z43" i="77"/>
  <c r="X42" i="77"/>
  <c r="V41" i="77"/>
  <c r="Z39" i="77"/>
  <c r="X38" i="77"/>
  <c r="Y43" i="77"/>
  <c r="W42" i="77"/>
  <c r="AA40" i="77"/>
  <c r="Y39" i="77"/>
  <c r="W38" i="77"/>
  <c r="V43" i="77"/>
  <c r="X43" i="77"/>
  <c r="V42" i="77"/>
  <c r="Z40" i="77"/>
  <c r="X39" i="77"/>
  <c r="V38" i="77"/>
  <c r="AC38" i="77"/>
  <c r="AI30" i="77"/>
  <c r="AI50" i="77" s="1"/>
  <c r="AH33" i="77"/>
  <c r="AH53" i="77" s="1"/>
  <c r="AC40" i="77"/>
  <c r="AC51" i="77" s="1"/>
  <c r="AC39" i="77"/>
  <c r="AD40" i="77"/>
  <c r="AG34" i="77"/>
  <c r="AG54" i="77" s="1"/>
  <c r="AH35" i="77"/>
  <c r="AH55" i="77" s="1"/>
  <c r="AC33" i="77"/>
  <c r="AC53" i="77" s="1"/>
  <c r="AG30" i="77"/>
  <c r="AG50" i="77" s="1"/>
  <c r="AE46" i="77"/>
  <c r="AE57" i="77" s="1"/>
  <c r="AH29" i="77"/>
  <c r="AH49" i="77" s="1"/>
  <c r="AD35" i="77"/>
  <c r="AD55" i="77" s="1"/>
  <c r="AE40" i="77"/>
  <c r="AD45" i="77"/>
  <c r="AF38" i="77"/>
  <c r="AG33" i="77"/>
  <c r="AG53" i="77" s="1"/>
  <c r="AC36" i="77"/>
  <c r="AC45" i="77"/>
  <c r="AC34" i="77"/>
  <c r="AC54" i="77" s="1"/>
  <c r="AJ46" i="77"/>
  <c r="AJ57" i="77" s="1"/>
  <c r="AD29" i="77"/>
  <c r="AD38" i="77"/>
  <c r="AE38" i="77"/>
  <c r="AE49" i="77" s="1"/>
  <c r="AI33" i="77"/>
  <c r="AI53" i="77" s="1"/>
  <c r="AH36" i="77"/>
  <c r="AH56" i="77" s="1"/>
  <c r="AJ38" i="77"/>
  <c r="AD39" i="77"/>
  <c r="AH34" i="77"/>
  <c r="AH54" i="77" s="1"/>
  <c r="AJ29" i="77"/>
  <c r="AF40" i="77"/>
  <c r="AF51" i="77" s="1"/>
  <c r="AF45" i="77"/>
  <c r="AF56" i="77" s="1"/>
  <c r="AD36" i="77"/>
  <c r="AC41" i="77"/>
  <c r="AC52" i="77" s="1"/>
  <c r="AD30" i="77"/>
  <c r="AJ30" i="77"/>
  <c r="AJ39" i="77"/>
  <c r="AK45" i="77"/>
  <c r="AK56" i="77" s="1"/>
  <c r="AJ33" i="77"/>
  <c r="AJ53" i="77" s="1"/>
  <c r="AD33" i="77"/>
  <c r="AD53" i="77" s="1"/>
  <c r="AE41" i="77"/>
  <c r="AE52" i="77" s="1"/>
  <c r="AD46" i="77"/>
  <c r="AD57" i="77" s="1"/>
  <c r="AI36" i="77"/>
  <c r="AI56" i="77" s="1"/>
  <c r="AG35" i="77"/>
  <c r="AG55" i="77" s="1"/>
  <c r="AD34" i="77"/>
  <c r="AD54" i="77" s="1"/>
  <c r="AJ45" i="77"/>
  <c r="AI35" i="77"/>
  <c r="AI55" i="77" s="1"/>
  <c r="AJ34" i="77"/>
  <c r="AJ54" i="77" s="1"/>
  <c r="AI29" i="77"/>
  <c r="AI49" i="77" s="1"/>
  <c r="AF49" i="77"/>
  <c r="AD41" i="77"/>
  <c r="AD52" i="77" s="1"/>
  <c r="AJ40" i="77"/>
  <c r="AJ51" i="77" s="1"/>
  <c r="AF46" i="77"/>
  <c r="AF57" i="77" s="1"/>
  <c r="AH30" i="77"/>
  <c r="AH50" i="77" s="1"/>
  <c r="AD51" i="77"/>
  <c r="AG36" i="77"/>
  <c r="AG56" i="77" s="1"/>
  <c r="AF41" i="77"/>
  <c r="AF52" i="77" s="1"/>
  <c r="AI34" i="77"/>
  <c r="AI54" i="77" s="1"/>
  <c r="AE45" i="77"/>
  <c r="AE56" i="77" s="1"/>
  <c r="AC29" i="77"/>
  <c r="AC30" i="77"/>
  <c r="AC50" i="77" s="1"/>
  <c r="AE39" i="77"/>
  <c r="AE50" i="77" s="1"/>
  <c r="AF39" i="77"/>
  <c r="AF50" i="77" s="1"/>
  <c r="AE51" i="77"/>
  <c r="AG29" i="77"/>
  <c r="AG49" i="77" s="1"/>
  <c r="AK38" i="77"/>
  <c r="AK49" i="77" s="1"/>
  <c r="AK39" i="77"/>
  <c r="AK50" i="77" s="1"/>
  <c r="AK40" i="77"/>
  <c r="AK51" i="77" s="1"/>
  <c r="AJ41" i="77"/>
  <c r="AJ52" i="77" s="1"/>
  <c r="AK41" i="77"/>
  <c r="AK52" i="77" s="1"/>
  <c r="AC46" i="77"/>
  <c r="AC57" i="77" s="1"/>
  <c r="AK46" i="77"/>
  <c r="AK57" i="77" s="1"/>
  <c r="AJ35" i="77"/>
  <c r="AJ55" i="77" s="1"/>
  <c r="AJ36" i="77"/>
  <c r="AJ56" i="77" s="1"/>
  <c r="AC35" i="77"/>
  <c r="AC55" i="77" s="1"/>
  <c r="AD56" i="77" l="1"/>
  <c r="AC49" i="77"/>
  <c r="AD50" i="77"/>
  <c r="AD49" i="77"/>
  <c r="AJ50" i="77"/>
  <c r="AC56" i="77"/>
  <c r="AJ49" i="77"/>
  <c r="F49" i="77" l="1" a="1"/>
  <c r="F51" i="77" s="1"/>
  <c r="M51" i="77" s="1"/>
  <c r="F52" i="77" l="1"/>
  <c r="O51" i="77" s="1"/>
  <c r="F49" i="77"/>
  <c r="F50" i="77"/>
  <c r="O50" i="77" s="1"/>
  <c r="D53" i="77" a="1"/>
  <c r="M50" i="77"/>
  <c r="D53" i="77" l="1"/>
  <c r="D56" i="77"/>
  <c r="D55" i="77"/>
  <c r="D57" i="77"/>
  <c r="D54" i="77"/>
  <c r="G53" i="77" l="1" a="1"/>
  <c r="G53" i="77" s="1"/>
  <c r="J49" i="77" s="1"/>
  <c r="E29" i="77" a="1"/>
  <c r="G57" i="77" l="1"/>
  <c r="K51" i="77" s="1"/>
  <c r="G54" i="77"/>
  <c r="K49" i="77" s="1"/>
  <c r="G55" i="77"/>
  <c r="L49" i="77" s="1"/>
  <c r="G56" i="77"/>
  <c r="K50" i="77" s="1"/>
  <c r="E30" i="77"/>
  <c r="E29" i="77"/>
  <c r="E34" i="77"/>
  <c r="E33" i="77"/>
  <c r="E32" i="77"/>
  <c r="E31" i="77"/>
  <c r="E38" i="77" a="1"/>
  <c r="E38" i="77"/>
  <c r="E43" i="77"/>
  <c r="H29" i="77" a="1"/>
  <c r="H34" i="77" s="1"/>
  <c r="E42" i="77"/>
  <c r="E41" i="77"/>
  <c r="E39" i="77"/>
  <c r="E40" i="77"/>
  <c r="H38" i="77" a="1"/>
  <c r="H38" i="77" s="1"/>
  <c r="H40" i="77" l="1"/>
  <c r="H39" i="77"/>
  <c r="H30" i="77"/>
  <c r="H43" i="77"/>
  <c r="H33" i="77"/>
  <c r="H42" i="77"/>
  <c r="H32" i="77"/>
  <c r="H41" i="77"/>
  <c r="I38" i="77" s="1" a="1"/>
  <c r="H31" i="77"/>
  <c r="H29" i="77"/>
  <c r="I29" i="77" l="1" a="1"/>
  <c r="I34" i="77" s="1"/>
  <c r="I39" i="77"/>
  <c r="I42" i="77"/>
  <c r="I41" i="77"/>
  <c r="I43" i="77"/>
  <c r="I40" i="77"/>
  <c r="I38" i="77"/>
  <c r="I32" i="77" l="1"/>
  <c r="I29" i="77"/>
  <c r="I31" i="77"/>
  <c r="I33" i="77"/>
  <c r="I30" i="77"/>
</calcChain>
</file>

<file path=xl/comments1.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J11" authorId="0" shapeId="0">
      <text>
        <r>
          <rPr>
            <sz val="9"/>
            <color indexed="81"/>
            <rFont val="Tahoma"/>
            <family val="2"/>
          </rPr>
          <t>Identify continuous, colinear members with an integer</t>
        </r>
      </text>
    </comment>
    <comment ref="K11" authorId="0" shapeId="0">
      <text>
        <r>
          <rPr>
            <sz val="9"/>
            <color indexed="81"/>
            <rFont val="Tahoma"/>
            <family val="2"/>
          </rPr>
          <t>Draw PVMrd diagrams for this member?</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2.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9" authorId="0" shapeId="0">
      <text>
        <r>
          <rPr>
            <sz val="9"/>
            <color indexed="81"/>
            <rFont val="Tahoma"/>
            <family val="2"/>
          </rPr>
          <t>0 = rigid @ b, rigid @ e
1 = hinged @ b, rigid @ e
2 = rigid @ b, hinged @ e
3 = hinged @ b, hinged @ e</t>
        </r>
      </text>
    </comment>
    <comment ref="F19" authorId="0" shapeId="0">
      <text>
        <r>
          <rPr>
            <sz val="9"/>
            <color indexed="81"/>
            <rFont val="Tahoma"/>
            <family val="2"/>
          </rPr>
          <t>m</t>
        </r>
      </text>
    </comment>
    <comment ref="G19" authorId="0" shapeId="0">
      <text>
        <r>
          <rPr>
            <sz val="9"/>
            <color indexed="81"/>
            <rFont val="Tahoma"/>
            <family val="2"/>
          </rPr>
          <t>m^2</t>
        </r>
      </text>
    </comment>
    <comment ref="H19" authorId="0" shapeId="0">
      <text>
        <r>
          <rPr>
            <sz val="9"/>
            <color indexed="81"/>
            <rFont val="Tahoma"/>
            <family val="2"/>
          </rPr>
          <t>kPa</t>
        </r>
      </text>
    </comment>
    <comment ref="I19" authorId="0" shapeId="0">
      <text>
        <r>
          <rPr>
            <sz val="9"/>
            <color indexed="81"/>
            <rFont val="Tahoma"/>
            <family val="2"/>
          </rPr>
          <t>m^4</t>
        </r>
      </text>
    </comment>
    <comment ref="J19" authorId="0" shapeId="0">
      <text>
        <r>
          <rPr>
            <sz val="9"/>
            <color indexed="81"/>
            <rFont val="Tahoma"/>
            <family val="2"/>
          </rPr>
          <t>Identify continuous, colinear members with an integer</t>
        </r>
      </text>
    </comment>
    <comment ref="K19" authorId="0" shapeId="0">
      <text>
        <r>
          <rPr>
            <sz val="9"/>
            <color indexed="81"/>
            <rFont val="Tahoma"/>
            <family val="2"/>
          </rPr>
          <t>Draw PVMrd diagrams for this member?</t>
        </r>
      </text>
    </comment>
    <comment ref="C33" authorId="0" shapeId="0">
      <text>
        <r>
          <rPr>
            <sz val="9"/>
            <color indexed="81"/>
            <rFont val="Tahoma"/>
            <family val="2"/>
          </rPr>
          <t>kPa, RIGHT is positive</t>
        </r>
      </text>
    </comment>
    <comment ref="D33" authorId="0" shapeId="0">
      <text>
        <r>
          <rPr>
            <sz val="9"/>
            <color indexed="81"/>
            <rFont val="Tahoma"/>
            <family val="2"/>
          </rPr>
          <t>kPa, UP is positive</t>
        </r>
      </text>
    </comment>
    <comment ref="E33" authorId="0" shapeId="0">
      <text>
        <r>
          <rPr>
            <sz val="9"/>
            <color indexed="81"/>
            <rFont val="Tahoma"/>
            <family val="2"/>
          </rPr>
          <t>kN-m, CCW is positive</t>
        </r>
      </text>
    </comment>
    <comment ref="F33" authorId="0" shapeId="0">
      <text>
        <r>
          <rPr>
            <sz val="9"/>
            <color indexed="81"/>
            <rFont val="Tahoma"/>
            <family val="2"/>
          </rPr>
          <t>m, RIGHT is positive</t>
        </r>
      </text>
    </comment>
    <comment ref="G33" authorId="0" shapeId="0">
      <text>
        <r>
          <rPr>
            <sz val="9"/>
            <color indexed="81"/>
            <rFont val="Tahoma"/>
            <family val="2"/>
          </rPr>
          <t>m, UP is positive</t>
        </r>
      </text>
    </comment>
    <comment ref="H33" authorId="0" shapeId="0">
      <text>
        <r>
          <rPr>
            <sz val="9"/>
            <color indexed="81"/>
            <rFont val="Tahoma"/>
            <family val="2"/>
          </rPr>
          <t>radians, CCW is positive</t>
        </r>
      </text>
    </comment>
    <comment ref="I33" authorId="0" shapeId="0">
      <text>
        <r>
          <rPr>
            <sz val="9"/>
            <color indexed="81"/>
            <rFont val="Tahoma"/>
            <family val="2"/>
          </rPr>
          <t>kN/m; set relevant constraints to zero</t>
        </r>
      </text>
    </comment>
    <comment ref="J33" authorId="0" shapeId="0">
      <text>
        <r>
          <rPr>
            <sz val="9"/>
            <color indexed="81"/>
            <rFont val="Tahoma"/>
            <family val="2"/>
          </rPr>
          <t>kN/m; set relevant constraints to zero</t>
        </r>
      </text>
    </comment>
    <comment ref="K33" authorId="0" shapeId="0">
      <text>
        <r>
          <rPr>
            <sz val="9"/>
            <color indexed="81"/>
            <rFont val="Tahoma"/>
            <family val="2"/>
          </rPr>
          <t>kN/radian; set relevant constraints to zero</t>
        </r>
      </text>
    </comment>
    <comment ref="C46" authorId="0" shapeId="0">
      <text>
        <r>
          <rPr>
            <sz val="9"/>
            <color indexed="81"/>
            <rFont val="Tahoma"/>
            <family val="2"/>
          </rPr>
          <t>M = moment @ a
P = point load @ a
UDL = distributed load w1 spanning from a to L-c
LDL = distributed load spanning from w1 @ a to w2 @ L-c</t>
        </r>
      </text>
    </comment>
    <comment ref="D46" authorId="0" shapeId="0">
      <text>
        <r>
          <rPr>
            <sz val="9"/>
            <color indexed="81"/>
            <rFont val="Tahoma"/>
            <family val="2"/>
          </rPr>
          <t>Loads must align with one of the following:
global X-axis
global Y-axis
local x-axis
local y-axis</t>
        </r>
      </text>
    </comment>
    <comment ref="E46" authorId="0" shapeId="0">
      <text>
        <r>
          <rPr>
            <sz val="9"/>
            <color indexed="81"/>
            <rFont val="Tahoma"/>
            <family val="2"/>
          </rPr>
          <t>kN, kN-m or kN/m
RIGHT, UP or CCW is positive</t>
        </r>
      </text>
    </comment>
    <comment ref="F46" authorId="0" shapeId="0">
      <text>
        <r>
          <rPr>
            <sz val="9"/>
            <color indexed="81"/>
            <rFont val="Tahoma"/>
            <family val="2"/>
          </rPr>
          <t>m</t>
        </r>
      </text>
    </comment>
    <comment ref="G46" authorId="0" shapeId="0">
      <text>
        <r>
          <rPr>
            <sz val="9"/>
            <color indexed="81"/>
            <rFont val="Tahoma"/>
            <family val="2"/>
          </rPr>
          <t>kN/m
RIGHT or UP is positive</t>
        </r>
      </text>
    </comment>
    <comment ref="H46" authorId="0" shapeId="0">
      <text>
        <r>
          <rPr>
            <sz val="9"/>
            <color indexed="81"/>
            <rFont val="Tahoma"/>
            <family val="2"/>
          </rPr>
          <t>m</t>
        </r>
      </text>
    </comment>
    <comment ref="I46" authorId="0" shapeId="0">
      <text>
        <r>
          <rPr>
            <sz val="9"/>
            <color indexed="81"/>
            <rFont val="Tahoma"/>
            <family val="2"/>
          </rPr>
          <t>m</t>
        </r>
      </text>
    </comment>
    <comment ref="J46" authorId="0" shapeId="0">
      <text>
        <r>
          <rPr>
            <sz val="9"/>
            <color indexed="81"/>
            <rFont val="Tahoma"/>
            <family val="2"/>
          </rPr>
          <t>kN</t>
        </r>
      </text>
    </comment>
    <comment ref="K46" authorId="0" shapeId="0">
      <text>
        <r>
          <rPr>
            <sz val="9"/>
            <color indexed="81"/>
            <rFont val="Tahoma"/>
            <family val="2"/>
          </rPr>
          <t>kN</t>
        </r>
      </text>
    </comment>
    <comment ref="L46" authorId="0" shapeId="0">
      <text>
        <r>
          <rPr>
            <sz val="9"/>
            <color indexed="81"/>
            <rFont val="Tahoma"/>
            <family val="2"/>
          </rPr>
          <t>kN-m</t>
        </r>
      </text>
    </comment>
    <comment ref="M46" authorId="0" shapeId="0">
      <text>
        <r>
          <rPr>
            <sz val="9"/>
            <color indexed="81"/>
            <rFont val="Tahoma"/>
            <family val="2"/>
          </rPr>
          <t>kN</t>
        </r>
      </text>
    </comment>
    <comment ref="N46" authorId="0" shapeId="0">
      <text>
        <r>
          <rPr>
            <sz val="9"/>
            <color indexed="81"/>
            <rFont val="Tahoma"/>
            <family val="2"/>
          </rPr>
          <t>kN</t>
        </r>
      </text>
    </comment>
    <comment ref="O46" authorId="0" shapeId="0">
      <text>
        <r>
          <rPr>
            <sz val="9"/>
            <color indexed="81"/>
            <rFont val="Tahoma"/>
            <family val="2"/>
          </rPr>
          <t>kN-m</t>
        </r>
      </text>
    </comment>
  </commentList>
</comments>
</file>

<file path=xl/comments3.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9" authorId="0" shapeId="0">
      <text>
        <r>
          <rPr>
            <sz val="9"/>
            <color indexed="81"/>
            <rFont val="Tahoma"/>
            <family val="2"/>
          </rPr>
          <t>0 = rigid @ b, rigid @ e
1 = hinged @ b, rigid @ e
2 = rigid @ b, hinged @ e
3 = hinged @ b, hinged @ e</t>
        </r>
      </text>
    </comment>
    <comment ref="F19" authorId="0" shapeId="0">
      <text>
        <r>
          <rPr>
            <sz val="9"/>
            <color indexed="81"/>
            <rFont val="Tahoma"/>
            <family val="2"/>
          </rPr>
          <t>m</t>
        </r>
      </text>
    </comment>
    <comment ref="G19" authorId="0" shapeId="0">
      <text>
        <r>
          <rPr>
            <sz val="9"/>
            <color indexed="81"/>
            <rFont val="Tahoma"/>
            <family val="2"/>
          </rPr>
          <t>m^2</t>
        </r>
      </text>
    </comment>
    <comment ref="H19" authorId="0" shapeId="0">
      <text>
        <r>
          <rPr>
            <sz val="9"/>
            <color indexed="81"/>
            <rFont val="Tahoma"/>
            <family val="2"/>
          </rPr>
          <t>kPa</t>
        </r>
      </text>
    </comment>
    <comment ref="I19" authorId="0" shapeId="0">
      <text>
        <r>
          <rPr>
            <sz val="9"/>
            <color indexed="81"/>
            <rFont val="Tahoma"/>
            <family val="2"/>
          </rPr>
          <t>m^4</t>
        </r>
      </text>
    </comment>
    <comment ref="C33" authorId="0" shapeId="0">
      <text>
        <r>
          <rPr>
            <sz val="9"/>
            <color indexed="81"/>
            <rFont val="Tahoma"/>
            <family val="2"/>
          </rPr>
          <t>kPa, RIGHT is positive</t>
        </r>
      </text>
    </comment>
    <comment ref="D33" authorId="0" shapeId="0">
      <text>
        <r>
          <rPr>
            <sz val="9"/>
            <color indexed="81"/>
            <rFont val="Tahoma"/>
            <family val="2"/>
          </rPr>
          <t>kPa, UP is positive</t>
        </r>
      </text>
    </comment>
    <comment ref="E33" authorId="0" shapeId="0">
      <text>
        <r>
          <rPr>
            <sz val="9"/>
            <color indexed="81"/>
            <rFont val="Tahoma"/>
            <family val="2"/>
          </rPr>
          <t>kN-m, CCW is positive</t>
        </r>
      </text>
    </comment>
    <comment ref="F33" authorId="0" shapeId="0">
      <text>
        <r>
          <rPr>
            <sz val="9"/>
            <color indexed="81"/>
            <rFont val="Tahoma"/>
            <family val="2"/>
          </rPr>
          <t>m, RIGHT is positive</t>
        </r>
      </text>
    </comment>
    <comment ref="G33" authorId="0" shapeId="0">
      <text>
        <r>
          <rPr>
            <sz val="9"/>
            <color indexed="81"/>
            <rFont val="Tahoma"/>
            <family val="2"/>
          </rPr>
          <t>m, UP is positive</t>
        </r>
      </text>
    </comment>
    <comment ref="H33" authorId="0" shapeId="0">
      <text>
        <r>
          <rPr>
            <sz val="9"/>
            <color indexed="81"/>
            <rFont val="Tahoma"/>
            <family val="2"/>
          </rPr>
          <t>radians, CCW is positive</t>
        </r>
      </text>
    </comment>
    <comment ref="I33" authorId="0" shapeId="0">
      <text>
        <r>
          <rPr>
            <sz val="9"/>
            <color indexed="81"/>
            <rFont val="Tahoma"/>
            <family val="2"/>
          </rPr>
          <t>kN/m; set relevant constraints to zero</t>
        </r>
      </text>
    </comment>
    <comment ref="J33" authorId="0" shapeId="0">
      <text>
        <r>
          <rPr>
            <sz val="9"/>
            <color indexed="81"/>
            <rFont val="Tahoma"/>
            <family val="2"/>
          </rPr>
          <t>kN/m; set relevant constraints to zero</t>
        </r>
      </text>
    </comment>
    <comment ref="K33" authorId="0" shapeId="0">
      <text>
        <r>
          <rPr>
            <sz val="9"/>
            <color indexed="81"/>
            <rFont val="Tahoma"/>
            <family val="2"/>
          </rPr>
          <t>kN/radian; set relevant constraints to zero</t>
        </r>
      </text>
    </comment>
    <comment ref="C46" authorId="0" shapeId="0">
      <text>
        <r>
          <rPr>
            <sz val="9"/>
            <color indexed="81"/>
            <rFont val="Tahoma"/>
            <family val="2"/>
          </rPr>
          <t>M = moment @ a
P = point load @ a
UDL = distributed load w1 spanning from a to L-c
LDL = distributed load spanning from w1 @ a to w2 @ L-c</t>
        </r>
      </text>
    </comment>
    <comment ref="D46" authorId="0" shapeId="0">
      <text>
        <r>
          <rPr>
            <sz val="9"/>
            <color indexed="81"/>
            <rFont val="Tahoma"/>
            <family val="2"/>
          </rPr>
          <t>Loads must align with one of the following:
global X-axis
global Y-axis
local x-axis
local y-axis</t>
        </r>
      </text>
    </comment>
    <comment ref="E46" authorId="0" shapeId="0">
      <text>
        <r>
          <rPr>
            <sz val="9"/>
            <color indexed="81"/>
            <rFont val="Tahoma"/>
            <family val="2"/>
          </rPr>
          <t>kN, kN-m or kN/m
RIGHT, UP or CCW is positive</t>
        </r>
      </text>
    </comment>
    <comment ref="F46" authorId="0" shapeId="0">
      <text>
        <r>
          <rPr>
            <sz val="9"/>
            <color indexed="81"/>
            <rFont val="Tahoma"/>
            <family val="2"/>
          </rPr>
          <t>m</t>
        </r>
      </text>
    </comment>
    <comment ref="G46" authorId="0" shapeId="0">
      <text>
        <r>
          <rPr>
            <sz val="9"/>
            <color indexed="81"/>
            <rFont val="Tahoma"/>
            <family val="2"/>
          </rPr>
          <t>kN/m
RIGHT or UP is positive</t>
        </r>
      </text>
    </comment>
    <comment ref="H46" authorId="0" shapeId="0">
      <text>
        <r>
          <rPr>
            <sz val="9"/>
            <color indexed="81"/>
            <rFont val="Tahoma"/>
            <family val="2"/>
          </rPr>
          <t>m</t>
        </r>
      </text>
    </comment>
    <comment ref="I46" authorId="0" shapeId="0">
      <text>
        <r>
          <rPr>
            <sz val="9"/>
            <color indexed="81"/>
            <rFont val="Tahoma"/>
            <family val="2"/>
          </rPr>
          <t>m</t>
        </r>
      </text>
    </comment>
    <comment ref="J46" authorId="0" shapeId="0">
      <text>
        <r>
          <rPr>
            <sz val="9"/>
            <color indexed="81"/>
            <rFont val="Tahoma"/>
            <family val="2"/>
          </rPr>
          <t>kN</t>
        </r>
      </text>
    </comment>
    <comment ref="K46" authorId="0" shapeId="0">
      <text>
        <r>
          <rPr>
            <sz val="9"/>
            <color indexed="81"/>
            <rFont val="Tahoma"/>
            <family val="2"/>
          </rPr>
          <t>kN</t>
        </r>
      </text>
    </comment>
    <comment ref="L46" authorId="0" shapeId="0">
      <text>
        <r>
          <rPr>
            <sz val="9"/>
            <color indexed="81"/>
            <rFont val="Tahoma"/>
            <family val="2"/>
          </rPr>
          <t>kN-m</t>
        </r>
      </text>
    </comment>
    <comment ref="M46" authorId="0" shapeId="0">
      <text>
        <r>
          <rPr>
            <sz val="9"/>
            <color indexed="81"/>
            <rFont val="Tahoma"/>
            <family val="2"/>
          </rPr>
          <t>kN</t>
        </r>
      </text>
    </comment>
    <comment ref="N46" authorId="0" shapeId="0">
      <text>
        <r>
          <rPr>
            <sz val="9"/>
            <color indexed="81"/>
            <rFont val="Tahoma"/>
            <family val="2"/>
          </rPr>
          <t>kN</t>
        </r>
      </text>
    </comment>
    <comment ref="O46" authorId="0" shapeId="0">
      <text>
        <r>
          <rPr>
            <sz val="9"/>
            <color indexed="81"/>
            <rFont val="Tahoma"/>
            <family val="2"/>
          </rPr>
          <t>kN-m</t>
        </r>
      </text>
    </comment>
  </commentList>
</comments>
</file>

<file path=xl/comments4.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J11" authorId="0" shapeId="0">
      <text>
        <r>
          <rPr>
            <sz val="9"/>
            <color indexed="81"/>
            <rFont val="Tahoma"/>
            <family val="2"/>
          </rPr>
          <t>Identify continuous, colinear members with an integer &gt; 0</t>
        </r>
      </text>
    </comment>
    <comment ref="K11" authorId="0" shapeId="0">
      <text>
        <r>
          <rPr>
            <sz val="9"/>
            <color indexed="81"/>
            <rFont val="Tahoma"/>
            <family val="2"/>
          </rPr>
          <t>Draw PVMrd diagrams for this member?</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5.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6.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7.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8.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9.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2" authorId="0" shapeId="0">
      <text>
        <r>
          <rPr>
            <sz val="9"/>
            <color indexed="81"/>
            <rFont val="Tahoma"/>
            <family val="2"/>
          </rPr>
          <t>M = moment @ a
P = point load @ a
UDL = distributed load w1 spanning from a to L-c
LDL = distributed load spanning from w1 @ a to w2 @ L-c</t>
        </r>
      </text>
    </comment>
    <comment ref="D22" authorId="0" shapeId="0">
      <text>
        <r>
          <rPr>
            <sz val="9"/>
            <color indexed="81"/>
            <rFont val="Tahoma"/>
            <family val="2"/>
          </rPr>
          <t>Loads must align with one of the following:
global X-axis
global Y-axis
local x-axis
local y-axis</t>
        </r>
      </text>
    </comment>
    <comment ref="E22" authorId="0" shapeId="0">
      <text>
        <r>
          <rPr>
            <sz val="9"/>
            <color indexed="81"/>
            <rFont val="Tahoma"/>
            <family val="2"/>
          </rPr>
          <t>kN, kN-m or kN/m
RIGHT, UP or CCW is positive</t>
        </r>
      </text>
    </comment>
    <comment ref="F22" authorId="0" shapeId="0">
      <text>
        <r>
          <rPr>
            <sz val="9"/>
            <color indexed="81"/>
            <rFont val="Tahoma"/>
            <family val="2"/>
          </rPr>
          <t>m</t>
        </r>
      </text>
    </comment>
    <comment ref="G22" authorId="0" shapeId="0">
      <text>
        <r>
          <rPr>
            <sz val="9"/>
            <color indexed="81"/>
            <rFont val="Tahoma"/>
            <family val="2"/>
          </rPr>
          <t>kN/m
RIGHT or UP is positive</t>
        </r>
      </text>
    </comment>
    <comment ref="H22" authorId="0" shapeId="0">
      <text>
        <r>
          <rPr>
            <sz val="9"/>
            <color indexed="81"/>
            <rFont val="Tahoma"/>
            <family val="2"/>
          </rPr>
          <t>m</t>
        </r>
      </text>
    </comment>
    <comment ref="I22" authorId="0" shapeId="0">
      <text>
        <r>
          <rPr>
            <sz val="9"/>
            <color indexed="81"/>
            <rFont val="Tahoma"/>
            <family val="2"/>
          </rPr>
          <t>m</t>
        </r>
      </text>
    </comment>
    <comment ref="J22" authorId="0" shapeId="0">
      <text>
        <r>
          <rPr>
            <sz val="9"/>
            <color indexed="81"/>
            <rFont val="Tahoma"/>
            <family val="2"/>
          </rPr>
          <t>kN</t>
        </r>
      </text>
    </comment>
    <comment ref="K22" authorId="0" shapeId="0">
      <text>
        <r>
          <rPr>
            <sz val="9"/>
            <color indexed="81"/>
            <rFont val="Tahoma"/>
            <family val="2"/>
          </rPr>
          <t>kN</t>
        </r>
      </text>
    </comment>
    <comment ref="L22" authorId="0" shapeId="0">
      <text>
        <r>
          <rPr>
            <sz val="9"/>
            <color indexed="81"/>
            <rFont val="Tahoma"/>
            <family val="2"/>
          </rPr>
          <t>kN-m</t>
        </r>
      </text>
    </comment>
    <comment ref="M22" authorId="0" shapeId="0">
      <text>
        <r>
          <rPr>
            <sz val="9"/>
            <color indexed="81"/>
            <rFont val="Tahoma"/>
            <family val="2"/>
          </rPr>
          <t>kN</t>
        </r>
      </text>
    </comment>
    <comment ref="N22" authorId="0" shapeId="0">
      <text>
        <r>
          <rPr>
            <sz val="9"/>
            <color indexed="81"/>
            <rFont val="Tahoma"/>
            <family val="2"/>
          </rPr>
          <t>kN</t>
        </r>
      </text>
    </comment>
    <comment ref="O22" authorId="0" shapeId="0">
      <text>
        <r>
          <rPr>
            <sz val="9"/>
            <color indexed="81"/>
            <rFont val="Tahoma"/>
            <family val="2"/>
          </rPr>
          <t>kN-m</t>
        </r>
      </text>
    </comment>
  </commentList>
</comments>
</file>

<file path=xl/comments10.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3" authorId="0" shapeId="0">
      <text>
        <r>
          <rPr>
            <sz val="9"/>
            <color indexed="81"/>
            <rFont val="Tahoma"/>
            <family val="2"/>
          </rPr>
          <t>0 = rigid @ b, rigid @ e
1 = hinged @ b, rigid @ e
2 = rigid @ b, hinged @ e
3 = hinged @ b, hinged @ e</t>
        </r>
      </text>
    </comment>
    <comment ref="F13" authorId="0" shapeId="0">
      <text>
        <r>
          <rPr>
            <sz val="9"/>
            <color indexed="81"/>
            <rFont val="Tahoma"/>
            <family val="2"/>
          </rPr>
          <t>m</t>
        </r>
      </text>
    </comment>
    <comment ref="G13" authorId="0" shapeId="0">
      <text>
        <r>
          <rPr>
            <sz val="9"/>
            <color indexed="81"/>
            <rFont val="Tahoma"/>
            <family val="2"/>
          </rPr>
          <t>m^2</t>
        </r>
      </text>
    </comment>
    <comment ref="H13" authorId="0" shapeId="0">
      <text>
        <r>
          <rPr>
            <sz val="9"/>
            <color indexed="81"/>
            <rFont val="Tahoma"/>
            <family val="2"/>
          </rPr>
          <t>kPa</t>
        </r>
      </text>
    </comment>
    <comment ref="I13" authorId="0" shapeId="0">
      <text>
        <r>
          <rPr>
            <sz val="9"/>
            <color indexed="81"/>
            <rFont val="Tahoma"/>
            <family val="2"/>
          </rPr>
          <t>m^4</t>
        </r>
      </text>
    </comment>
    <comment ref="C22" authorId="0" shapeId="0">
      <text>
        <r>
          <rPr>
            <sz val="9"/>
            <color indexed="81"/>
            <rFont val="Tahoma"/>
            <family val="2"/>
          </rPr>
          <t>kPa, RIGHT is positive</t>
        </r>
      </text>
    </comment>
    <comment ref="D22" authorId="0" shapeId="0">
      <text>
        <r>
          <rPr>
            <sz val="9"/>
            <color indexed="81"/>
            <rFont val="Tahoma"/>
            <family val="2"/>
          </rPr>
          <t>kPa, UP is positive</t>
        </r>
      </text>
    </comment>
    <comment ref="E22" authorId="0" shapeId="0">
      <text>
        <r>
          <rPr>
            <sz val="9"/>
            <color indexed="81"/>
            <rFont val="Tahoma"/>
            <family val="2"/>
          </rPr>
          <t>kN-m, CCW is positive</t>
        </r>
      </text>
    </comment>
    <comment ref="F22" authorId="0" shapeId="0">
      <text>
        <r>
          <rPr>
            <sz val="9"/>
            <color indexed="81"/>
            <rFont val="Tahoma"/>
            <family val="2"/>
          </rPr>
          <t>m, RIGHT is positive</t>
        </r>
      </text>
    </comment>
    <comment ref="G22" authorId="0" shapeId="0">
      <text>
        <r>
          <rPr>
            <sz val="9"/>
            <color indexed="81"/>
            <rFont val="Tahoma"/>
            <family val="2"/>
          </rPr>
          <t>m, UP is positive</t>
        </r>
      </text>
    </comment>
    <comment ref="H22" authorId="0" shapeId="0">
      <text>
        <r>
          <rPr>
            <sz val="9"/>
            <color indexed="81"/>
            <rFont val="Tahoma"/>
            <family val="2"/>
          </rPr>
          <t>radians, CCW is positive</t>
        </r>
      </text>
    </comment>
    <comment ref="I22" authorId="0" shapeId="0">
      <text>
        <r>
          <rPr>
            <sz val="9"/>
            <color indexed="81"/>
            <rFont val="Tahoma"/>
            <family val="2"/>
          </rPr>
          <t>kN/m; set relevant constraints to zero</t>
        </r>
      </text>
    </comment>
    <comment ref="J22" authorId="0" shapeId="0">
      <text>
        <r>
          <rPr>
            <sz val="9"/>
            <color indexed="81"/>
            <rFont val="Tahoma"/>
            <family val="2"/>
          </rPr>
          <t>kN/m; set relevant constraints to zero</t>
        </r>
      </text>
    </comment>
    <comment ref="K22" authorId="0" shapeId="0">
      <text>
        <r>
          <rPr>
            <sz val="9"/>
            <color indexed="81"/>
            <rFont val="Tahoma"/>
            <family val="2"/>
          </rPr>
          <t>kN/radian; set relevant constraints to zero</t>
        </r>
      </text>
    </comment>
    <comment ref="C28" authorId="0" shapeId="0">
      <text>
        <r>
          <rPr>
            <sz val="9"/>
            <color indexed="81"/>
            <rFont val="Tahoma"/>
            <family val="2"/>
          </rPr>
          <t>M = moment @ a
P = point load @ a
UDL = distributed load w1 spanning from a to L-c
LDL = distributed load spanning from w1 @ a to w2 @ L-c</t>
        </r>
      </text>
    </comment>
    <comment ref="D28" authorId="0" shapeId="0">
      <text>
        <r>
          <rPr>
            <sz val="9"/>
            <color indexed="81"/>
            <rFont val="Tahoma"/>
            <family val="2"/>
          </rPr>
          <t>Loads must align with one of the following:
global X-axis
global Y-axis
local x-axis
local y-axis</t>
        </r>
      </text>
    </comment>
    <comment ref="E28" authorId="0" shapeId="0">
      <text>
        <r>
          <rPr>
            <sz val="9"/>
            <color indexed="81"/>
            <rFont val="Tahoma"/>
            <family val="2"/>
          </rPr>
          <t>kN, kN-m or kN/m
RIGHT, UP or CCW is positive</t>
        </r>
      </text>
    </comment>
    <comment ref="F28" authorId="0" shapeId="0">
      <text>
        <r>
          <rPr>
            <sz val="9"/>
            <color indexed="81"/>
            <rFont val="Tahoma"/>
            <family val="2"/>
          </rPr>
          <t>m</t>
        </r>
      </text>
    </comment>
    <comment ref="G28" authorId="0" shapeId="0">
      <text>
        <r>
          <rPr>
            <sz val="9"/>
            <color indexed="81"/>
            <rFont val="Tahoma"/>
            <family val="2"/>
          </rPr>
          <t>kN/m
RIGHT or UP is positive</t>
        </r>
      </text>
    </comment>
    <comment ref="H28" authorId="0" shapeId="0">
      <text>
        <r>
          <rPr>
            <sz val="9"/>
            <color indexed="81"/>
            <rFont val="Tahoma"/>
            <family val="2"/>
          </rPr>
          <t>m</t>
        </r>
      </text>
    </comment>
    <comment ref="I28" authorId="0" shapeId="0">
      <text>
        <r>
          <rPr>
            <sz val="9"/>
            <color indexed="81"/>
            <rFont val="Tahoma"/>
            <family val="2"/>
          </rPr>
          <t>m</t>
        </r>
      </text>
    </comment>
    <comment ref="J28" authorId="0" shapeId="0">
      <text>
        <r>
          <rPr>
            <sz val="9"/>
            <color indexed="81"/>
            <rFont val="Tahoma"/>
            <family val="2"/>
          </rPr>
          <t>kN</t>
        </r>
      </text>
    </comment>
    <comment ref="K28" authorId="0" shapeId="0">
      <text>
        <r>
          <rPr>
            <sz val="9"/>
            <color indexed="81"/>
            <rFont val="Tahoma"/>
            <family val="2"/>
          </rPr>
          <t>kN</t>
        </r>
      </text>
    </comment>
    <comment ref="L28" authorId="0" shapeId="0">
      <text>
        <r>
          <rPr>
            <sz val="9"/>
            <color indexed="81"/>
            <rFont val="Tahoma"/>
            <family val="2"/>
          </rPr>
          <t>kN-m</t>
        </r>
      </text>
    </comment>
    <comment ref="M28" authorId="0" shapeId="0">
      <text>
        <r>
          <rPr>
            <sz val="9"/>
            <color indexed="81"/>
            <rFont val="Tahoma"/>
            <family val="2"/>
          </rPr>
          <t>kN</t>
        </r>
      </text>
    </comment>
    <comment ref="N28" authorId="0" shapeId="0">
      <text>
        <r>
          <rPr>
            <sz val="9"/>
            <color indexed="81"/>
            <rFont val="Tahoma"/>
            <family val="2"/>
          </rPr>
          <t>kN</t>
        </r>
      </text>
    </comment>
    <comment ref="O28" authorId="0" shapeId="0">
      <text>
        <r>
          <rPr>
            <sz val="9"/>
            <color indexed="81"/>
            <rFont val="Tahoma"/>
            <family val="2"/>
          </rPr>
          <t>kN-m</t>
        </r>
      </text>
    </comment>
  </commentList>
</comments>
</file>

<file path=xl/comments11.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Can't get solution to match the book; suspect publication error.</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L12" authorId="0" shapeId="0">
      <text>
        <r>
          <rPr>
            <b/>
            <sz val="9"/>
            <color indexed="81"/>
            <rFont val="Tahoma"/>
            <family val="2"/>
          </rPr>
          <t>Dave Orchard:</t>
        </r>
        <r>
          <rPr>
            <sz val="9"/>
            <color indexed="81"/>
            <rFont val="Tahoma"/>
            <family val="2"/>
          </rPr>
          <t xml:space="preserve">
Publication error in metric edition; try this example with imperial units</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2.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Solution doesn't match the book.  RISA does agree.
:/
No issues with imperial version of this example.</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3.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L11" authorId="0" shapeId="0">
      <text>
        <r>
          <rPr>
            <b/>
            <sz val="9"/>
            <color indexed="81"/>
            <rFont val="Tahoma"/>
            <family val="2"/>
          </rPr>
          <t>Dave Orchard:</t>
        </r>
        <r>
          <rPr>
            <sz val="9"/>
            <color indexed="81"/>
            <rFont val="Tahoma"/>
            <family val="2"/>
          </rPr>
          <t xml:space="preserve">
Can't get solution to match the book; suspect publication error.</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L12" authorId="0" shapeId="0">
      <text>
        <r>
          <rPr>
            <b/>
            <sz val="9"/>
            <color indexed="81"/>
            <rFont val="Tahoma"/>
            <family val="2"/>
          </rPr>
          <t>Dave Orchard:</t>
        </r>
        <r>
          <rPr>
            <sz val="9"/>
            <color indexed="81"/>
            <rFont val="Tahoma"/>
            <family val="2"/>
          </rPr>
          <t xml:space="preserve">
Publication error in metric edition; try this example with imperial units</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4" authorId="0" shapeId="0">
      <text>
        <r>
          <rPr>
            <sz val="9"/>
            <color indexed="81"/>
            <rFont val="Tahoma"/>
            <family val="2"/>
          </rPr>
          <t>M = moment @ a
P = point load @ a
UDL = distributed load w1 spanning from a to L-c
LDL = distributed load spanning from w1 @ a to w2 @ L-c</t>
        </r>
      </text>
    </comment>
    <comment ref="D24" authorId="0" shapeId="0">
      <text>
        <r>
          <rPr>
            <sz val="9"/>
            <color indexed="81"/>
            <rFont val="Tahoma"/>
            <family val="2"/>
          </rPr>
          <t>Loads must align with one of the following:
global X-axis
global Y-axis
local x-axis
local y-axis</t>
        </r>
      </text>
    </comment>
    <comment ref="E24" authorId="0" shapeId="0">
      <text>
        <r>
          <rPr>
            <sz val="9"/>
            <color indexed="81"/>
            <rFont val="Tahoma"/>
            <family val="2"/>
          </rPr>
          <t>kN, kN-m or kN/m
RIGHT, UP or CCW is positive</t>
        </r>
      </text>
    </comment>
    <comment ref="F24" authorId="0" shapeId="0">
      <text>
        <r>
          <rPr>
            <sz val="9"/>
            <color indexed="81"/>
            <rFont val="Tahoma"/>
            <family val="2"/>
          </rPr>
          <t>m</t>
        </r>
      </text>
    </comment>
    <comment ref="G24" authorId="0" shapeId="0">
      <text>
        <r>
          <rPr>
            <sz val="9"/>
            <color indexed="81"/>
            <rFont val="Tahoma"/>
            <family val="2"/>
          </rPr>
          <t>kN/m
RIGHT or UP is positive</t>
        </r>
      </text>
    </comment>
    <comment ref="H24" authorId="0" shapeId="0">
      <text>
        <r>
          <rPr>
            <sz val="9"/>
            <color indexed="81"/>
            <rFont val="Tahoma"/>
            <family val="2"/>
          </rPr>
          <t>m</t>
        </r>
      </text>
    </comment>
    <comment ref="I24" authorId="0" shapeId="0">
      <text>
        <r>
          <rPr>
            <sz val="9"/>
            <color indexed="81"/>
            <rFont val="Tahoma"/>
            <family val="2"/>
          </rPr>
          <t>m</t>
        </r>
      </text>
    </comment>
    <comment ref="J24" authorId="0" shapeId="0">
      <text>
        <r>
          <rPr>
            <sz val="9"/>
            <color indexed="81"/>
            <rFont val="Tahoma"/>
            <family val="2"/>
          </rPr>
          <t>kN</t>
        </r>
      </text>
    </comment>
    <comment ref="K24" authorId="0" shapeId="0">
      <text>
        <r>
          <rPr>
            <sz val="9"/>
            <color indexed="81"/>
            <rFont val="Tahoma"/>
            <family val="2"/>
          </rPr>
          <t>kN</t>
        </r>
      </text>
    </comment>
    <comment ref="L24" authorId="0" shapeId="0">
      <text>
        <r>
          <rPr>
            <sz val="9"/>
            <color indexed="81"/>
            <rFont val="Tahoma"/>
            <family val="2"/>
          </rPr>
          <t>kN-m</t>
        </r>
      </text>
    </comment>
    <comment ref="M24" authorId="0" shapeId="0">
      <text>
        <r>
          <rPr>
            <sz val="9"/>
            <color indexed="81"/>
            <rFont val="Tahoma"/>
            <family val="2"/>
          </rPr>
          <t>kN</t>
        </r>
      </text>
    </comment>
    <comment ref="N24" authorId="0" shapeId="0">
      <text>
        <r>
          <rPr>
            <sz val="9"/>
            <color indexed="81"/>
            <rFont val="Tahoma"/>
            <family val="2"/>
          </rPr>
          <t>kN</t>
        </r>
      </text>
    </comment>
    <comment ref="O24" authorId="0" shapeId="0">
      <text>
        <r>
          <rPr>
            <sz val="9"/>
            <color indexed="81"/>
            <rFont val="Tahoma"/>
            <family val="2"/>
          </rPr>
          <t>kN-m</t>
        </r>
      </text>
    </comment>
  </commentList>
</comments>
</file>

<file path=xl/comments14.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2" authorId="0" shapeId="0">
      <text>
        <r>
          <rPr>
            <sz val="9"/>
            <color indexed="81"/>
            <rFont val="Tahoma"/>
            <family val="2"/>
          </rPr>
          <t>0 = rigid @ b, rigid @ e
1 = hinged @ b, rigid @ e
2 = rigid @ b, hinged @ e
3 = hinged @ b, hinged @ e</t>
        </r>
      </text>
    </comment>
    <comment ref="F12" authorId="0" shapeId="0">
      <text>
        <r>
          <rPr>
            <sz val="9"/>
            <color indexed="81"/>
            <rFont val="Tahoma"/>
            <family val="2"/>
          </rPr>
          <t>m</t>
        </r>
      </text>
    </comment>
    <comment ref="G12" authorId="0" shapeId="0">
      <text>
        <r>
          <rPr>
            <sz val="9"/>
            <color indexed="81"/>
            <rFont val="Tahoma"/>
            <family val="2"/>
          </rPr>
          <t>m^2</t>
        </r>
      </text>
    </comment>
    <comment ref="H12" authorId="0" shapeId="0">
      <text>
        <r>
          <rPr>
            <sz val="9"/>
            <color indexed="81"/>
            <rFont val="Tahoma"/>
            <family val="2"/>
          </rPr>
          <t>kPa</t>
        </r>
      </text>
    </comment>
    <comment ref="I12" authorId="0" shapeId="0">
      <text>
        <r>
          <rPr>
            <sz val="9"/>
            <color indexed="81"/>
            <rFont val="Tahoma"/>
            <family val="2"/>
          </rPr>
          <t>m^4</t>
        </r>
      </text>
    </comment>
    <comment ref="C19" authorId="0" shapeId="0">
      <text>
        <r>
          <rPr>
            <sz val="9"/>
            <color indexed="81"/>
            <rFont val="Tahoma"/>
            <family val="2"/>
          </rPr>
          <t>kPa, RIGHT is positive</t>
        </r>
      </text>
    </comment>
    <comment ref="D19" authorId="0" shapeId="0">
      <text>
        <r>
          <rPr>
            <sz val="9"/>
            <color indexed="81"/>
            <rFont val="Tahoma"/>
            <family val="2"/>
          </rPr>
          <t>kPa, UP is positive</t>
        </r>
      </text>
    </comment>
    <comment ref="E19" authorId="0" shapeId="0">
      <text>
        <r>
          <rPr>
            <sz val="9"/>
            <color indexed="81"/>
            <rFont val="Tahoma"/>
            <family val="2"/>
          </rPr>
          <t>kN-m, CCW is positive</t>
        </r>
      </text>
    </comment>
    <comment ref="F19" authorId="0" shapeId="0">
      <text>
        <r>
          <rPr>
            <sz val="9"/>
            <color indexed="81"/>
            <rFont val="Tahoma"/>
            <family val="2"/>
          </rPr>
          <t>m, RIGHT is positive</t>
        </r>
      </text>
    </comment>
    <comment ref="G19" authorId="0" shapeId="0">
      <text>
        <r>
          <rPr>
            <sz val="9"/>
            <color indexed="81"/>
            <rFont val="Tahoma"/>
            <family val="2"/>
          </rPr>
          <t>m, UP is positive</t>
        </r>
      </text>
    </comment>
    <comment ref="H19" authorId="0" shapeId="0">
      <text>
        <r>
          <rPr>
            <sz val="9"/>
            <color indexed="81"/>
            <rFont val="Tahoma"/>
            <family val="2"/>
          </rPr>
          <t>radians, CCW is positive</t>
        </r>
      </text>
    </comment>
    <comment ref="I19" authorId="0" shapeId="0">
      <text>
        <r>
          <rPr>
            <sz val="9"/>
            <color indexed="81"/>
            <rFont val="Tahoma"/>
            <family val="2"/>
          </rPr>
          <t>kN/m; set relevant constraints to zero</t>
        </r>
      </text>
    </comment>
    <comment ref="J19" authorId="0" shapeId="0">
      <text>
        <r>
          <rPr>
            <sz val="9"/>
            <color indexed="81"/>
            <rFont val="Tahoma"/>
            <family val="2"/>
          </rPr>
          <t>kN/m; set relevant constraints to zero</t>
        </r>
      </text>
    </comment>
    <comment ref="K19" authorId="0" shapeId="0">
      <text>
        <r>
          <rPr>
            <sz val="9"/>
            <color indexed="81"/>
            <rFont val="Tahoma"/>
            <family val="2"/>
          </rPr>
          <t>kN/radian; set relevant constraints to zero</t>
        </r>
      </text>
    </comment>
    <comment ref="C25" authorId="0" shapeId="0">
      <text>
        <r>
          <rPr>
            <sz val="9"/>
            <color indexed="81"/>
            <rFont val="Tahoma"/>
            <family val="2"/>
          </rPr>
          <t>M = moment @ a
P = point load @ a
UDL = distributed load w1 spanning from a to L-c
LDL = distributed load spanning from w1 @ a to w2 @ L-c</t>
        </r>
      </text>
    </comment>
    <comment ref="D25" authorId="0" shapeId="0">
      <text>
        <r>
          <rPr>
            <sz val="9"/>
            <color indexed="81"/>
            <rFont val="Tahoma"/>
            <family val="2"/>
          </rPr>
          <t>Loads must align with one of the following:
global X-axis
global Y-axis
local x-axis
local y-axis</t>
        </r>
      </text>
    </comment>
    <comment ref="E25" authorId="0" shapeId="0">
      <text>
        <r>
          <rPr>
            <sz val="9"/>
            <color indexed="81"/>
            <rFont val="Tahoma"/>
            <family val="2"/>
          </rPr>
          <t>kN, kN-m or kN/m
RIGHT, UP or CCW is positive</t>
        </r>
      </text>
    </comment>
    <comment ref="F25" authorId="0" shapeId="0">
      <text>
        <r>
          <rPr>
            <sz val="9"/>
            <color indexed="81"/>
            <rFont val="Tahoma"/>
            <family val="2"/>
          </rPr>
          <t>m</t>
        </r>
      </text>
    </comment>
    <comment ref="G25" authorId="0" shapeId="0">
      <text>
        <r>
          <rPr>
            <sz val="9"/>
            <color indexed="81"/>
            <rFont val="Tahoma"/>
            <family val="2"/>
          </rPr>
          <t>kN/m
RIGHT or UP is positive</t>
        </r>
      </text>
    </comment>
    <comment ref="H25" authorId="0" shapeId="0">
      <text>
        <r>
          <rPr>
            <sz val="9"/>
            <color indexed="81"/>
            <rFont val="Tahoma"/>
            <family val="2"/>
          </rPr>
          <t>m</t>
        </r>
      </text>
    </comment>
    <comment ref="I25" authorId="0" shapeId="0">
      <text>
        <r>
          <rPr>
            <sz val="9"/>
            <color indexed="81"/>
            <rFont val="Tahoma"/>
            <family val="2"/>
          </rPr>
          <t>m</t>
        </r>
      </text>
    </comment>
    <comment ref="J25" authorId="0" shapeId="0">
      <text>
        <r>
          <rPr>
            <sz val="9"/>
            <color indexed="81"/>
            <rFont val="Tahoma"/>
            <family val="2"/>
          </rPr>
          <t>kN</t>
        </r>
      </text>
    </comment>
    <comment ref="K25" authorId="0" shapeId="0">
      <text>
        <r>
          <rPr>
            <sz val="9"/>
            <color indexed="81"/>
            <rFont val="Tahoma"/>
            <family val="2"/>
          </rPr>
          <t>kN</t>
        </r>
      </text>
    </comment>
    <comment ref="L25" authorId="0" shapeId="0">
      <text>
        <r>
          <rPr>
            <sz val="9"/>
            <color indexed="81"/>
            <rFont val="Tahoma"/>
            <family val="2"/>
          </rPr>
          <t>kN-m</t>
        </r>
      </text>
    </comment>
    <comment ref="M25" authorId="0" shapeId="0">
      <text>
        <r>
          <rPr>
            <sz val="9"/>
            <color indexed="81"/>
            <rFont val="Tahoma"/>
            <family val="2"/>
          </rPr>
          <t>kN</t>
        </r>
      </text>
    </comment>
    <comment ref="N25" authorId="0" shapeId="0">
      <text>
        <r>
          <rPr>
            <sz val="9"/>
            <color indexed="81"/>
            <rFont val="Tahoma"/>
            <family val="2"/>
          </rPr>
          <t>kN</t>
        </r>
      </text>
    </comment>
    <comment ref="O25" authorId="0" shapeId="0">
      <text>
        <r>
          <rPr>
            <sz val="9"/>
            <color indexed="81"/>
            <rFont val="Tahoma"/>
            <family val="2"/>
          </rPr>
          <t>kN-m</t>
        </r>
      </text>
    </comment>
  </commentList>
</comments>
</file>

<file path=xl/comments15.xml><?xml version="1.0" encoding="utf-8"?>
<comments xmlns="http://schemas.openxmlformats.org/spreadsheetml/2006/main">
  <authors>
    <author>Dave Orchard</author>
  </authors>
  <commentList>
    <comment ref="C3" authorId="0" shapeId="0">
      <text>
        <r>
          <rPr>
            <sz val="9"/>
            <color indexed="81"/>
            <rFont val="Tahoma"/>
            <family val="2"/>
          </rPr>
          <t>m</t>
        </r>
      </text>
    </comment>
    <comment ref="E3" authorId="0" shapeId="0">
      <text>
        <r>
          <rPr>
            <sz val="9"/>
            <color indexed="81"/>
            <rFont val="Tahoma"/>
            <family val="2"/>
          </rPr>
          <t>0 = free / unconstrained
1 = fixed / constrained
-1 = known, non-0 displacement / settlement</t>
        </r>
      </text>
    </comment>
    <comment ref="H3" authorId="0" shapeId="0">
      <text>
        <r>
          <rPr>
            <sz val="9"/>
            <color indexed="81"/>
            <rFont val="Tahoma"/>
            <family val="2"/>
          </rPr>
          <t>a.k.a. structure coordinates, [NSC] (Kassimali)
a.k.a. location matrix, [LM] (Annigeri)</t>
        </r>
      </text>
    </comment>
    <comment ref="K3" authorId="0" shapeId="0">
      <text>
        <r>
          <rPr>
            <sz val="9"/>
            <color indexed="81"/>
            <rFont val="Tahoma"/>
            <family val="2"/>
          </rPr>
          <t>values entered in table of nodal loads below</t>
        </r>
      </text>
    </comment>
    <comment ref="N3" authorId="0" shapeId="0">
      <text>
        <r>
          <rPr>
            <sz val="9"/>
            <color indexed="81"/>
            <rFont val="Tahoma"/>
            <family val="2"/>
          </rPr>
          <t>values entered in table of nodal displacements below</t>
        </r>
      </text>
    </comment>
    <comment ref="E4" authorId="0" shapeId="0">
      <text>
        <r>
          <rPr>
            <sz val="9"/>
            <color indexed="81"/>
            <rFont val="Tahoma"/>
            <family val="2"/>
          </rPr>
          <t>horizontal constraint</t>
        </r>
      </text>
    </comment>
    <comment ref="F4" authorId="0" shapeId="0">
      <text>
        <r>
          <rPr>
            <sz val="9"/>
            <color indexed="81"/>
            <rFont val="Tahoma"/>
            <family val="2"/>
          </rPr>
          <t>vertical constraint</t>
        </r>
      </text>
    </comment>
    <comment ref="G4" authorId="0" shapeId="0">
      <text>
        <r>
          <rPr>
            <sz val="9"/>
            <color indexed="81"/>
            <rFont val="Tahoma"/>
            <family val="2"/>
          </rPr>
          <t>rotational constraint</t>
        </r>
      </text>
    </comment>
    <comment ref="K4" authorId="0" shapeId="0">
      <text>
        <r>
          <rPr>
            <sz val="9"/>
            <color indexed="81"/>
            <rFont val="Tahoma"/>
            <family val="2"/>
          </rPr>
          <t>kN</t>
        </r>
      </text>
    </comment>
    <comment ref="L4" authorId="0" shapeId="0">
      <text>
        <r>
          <rPr>
            <sz val="9"/>
            <color indexed="81"/>
            <rFont val="Tahoma"/>
            <family val="2"/>
          </rPr>
          <t>kN</t>
        </r>
      </text>
    </comment>
    <comment ref="M4" authorId="0" shapeId="0">
      <text>
        <r>
          <rPr>
            <sz val="9"/>
            <color indexed="81"/>
            <rFont val="Tahoma"/>
            <family val="2"/>
          </rPr>
          <t>kN-m</t>
        </r>
      </text>
    </comment>
    <comment ref="N4" authorId="0" shapeId="0">
      <text>
        <r>
          <rPr>
            <sz val="9"/>
            <color indexed="81"/>
            <rFont val="Tahoma"/>
            <family val="2"/>
          </rPr>
          <t>m</t>
        </r>
      </text>
    </comment>
    <comment ref="O4" authorId="0" shapeId="0">
      <text>
        <r>
          <rPr>
            <sz val="9"/>
            <color indexed="81"/>
            <rFont val="Tahoma"/>
            <family val="2"/>
          </rPr>
          <t>m</t>
        </r>
      </text>
    </comment>
    <comment ref="P4" authorId="0" shapeId="0">
      <text>
        <r>
          <rPr>
            <sz val="9"/>
            <color indexed="81"/>
            <rFont val="Tahoma"/>
            <family val="2"/>
          </rPr>
          <t>radians</t>
        </r>
      </text>
    </comment>
    <comment ref="E11" authorId="0" shapeId="0">
      <text>
        <r>
          <rPr>
            <sz val="9"/>
            <color indexed="81"/>
            <rFont val="Tahoma"/>
            <family val="2"/>
          </rPr>
          <t>0 = rigid @ b, rigid @ e
1 = hinged @ b, rigid @ e
2 = rigid @ b, hinged @ e
3 = hinged @ b, hinged @ e</t>
        </r>
      </text>
    </comment>
    <comment ref="F11" authorId="0" shapeId="0">
      <text>
        <r>
          <rPr>
            <sz val="9"/>
            <color indexed="81"/>
            <rFont val="Tahoma"/>
            <family val="2"/>
          </rPr>
          <t>m</t>
        </r>
      </text>
    </comment>
    <comment ref="G11" authorId="0" shapeId="0">
      <text>
        <r>
          <rPr>
            <sz val="9"/>
            <color indexed="81"/>
            <rFont val="Tahoma"/>
            <family val="2"/>
          </rPr>
          <t>m^2</t>
        </r>
      </text>
    </comment>
    <comment ref="H11" authorId="0" shapeId="0">
      <text>
        <r>
          <rPr>
            <sz val="9"/>
            <color indexed="81"/>
            <rFont val="Tahoma"/>
            <family val="2"/>
          </rPr>
          <t>kPa</t>
        </r>
      </text>
    </comment>
    <comment ref="I11" authorId="0" shapeId="0">
      <text>
        <r>
          <rPr>
            <sz val="9"/>
            <color indexed="81"/>
            <rFont val="Tahoma"/>
            <family val="2"/>
          </rPr>
          <t>m^4</t>
        </r>
      </text>
    </comment>
    <comment ref="C17" authorId="0" shapeId="0">
      <text>
        <r>
          <rPr>
            <sz val="9"/>
            <color indexed="81"/>
            <rFont val="Tahoma"/>
            <family val="2"/>
          </rPr>
          <t>kPa, RIGHT is positive</t>
        </r>
      </text>
    </comment>
    <comment ref="D17" authorId="0" shapeId="0">
      <text>
        <r>
          <rPr>
            <sz val="9"/>
            <color indexed="81"/>
            <rFont val="Tahoma"/>
            <family val="2"/>
          </rPr>
          <t>kPa, UP is positive</t>
        </r>
      </text>
    </comment>
    <comment ref="E17" authorId="0" shapeId="0">
      <text>
        <r>
          <rPr>
            <sz val="9"/>
            <color indexed="81"/>
            <rFont val="Tahoma"/>
            <family val="2"/>
          </rPr>
          <t>kN-m, CCW is positive</t>
        </r>
      </text>
    </comment>
    <comment ref="F17" authorId="0" shapeId="0">
      <text>
        <r>
          <rPr>
            <sz val="9"/>
            <color indexed="81"/>
            <rFont val="Tahoma"/>
            <family val="2"/>
          </rPr>
          <t>m, RIGHT is positive</t>
        </r>
      </text>
    </comment>
    <comment ref="G17" authorId="0" shapeId="0">
      <text>
        <r>
          <rPr>
            <sz val="9"/>
            <color indexed="81"/>
            <rFont val="Tahoma"/>
            <family val="2"/>
          </rPr>
          <t>m, UP is positive</t>
        </r>
      </text>
    </comment>
    <comment ref="H17" authorId="0" shapeId="0">
      <text>
        <r>
          <rPr>
            <sz val="9"/>
            <color indexed="81"/>
            <rFont val="Tahoma"/>
            <family val="2"/>
          </rPr>
          <t>radians, CCW is positive</t>
        </r>
      </text>
    </comment>
    <comment ref="I17" authorId="0" shapeId="0">
      <text>
        <r>
          <rPr>
            <sz val="9"/>
            <color indexed="81"/>
            <rFont val="Tahoma"/>
            <family val="2"/>
          </rPr>
          <t>kN/m; set relevant constraints to zero</t>
        </r>
      </text>
    </comment>
    <comment ref="J17" authorId="0" shapeId="0">
      <text>
        <r>
          <rPr>
            <sz val="9"/>
            <color indexed="81"/>
            <rFont val="Tahoma"/>
            <family val="2"/>
          </rPr>
          <t>kN/m; set relevant constraints to zero</t>
        </r>
      </text>
    </comment>
    <comment ref="K17" authorId="0" shapeId="0">
      <text>
        <r>
          <rPr>
            <sz val="9"/>
            <color indexed="81"/>
            <rFont val="Tahoma"/>
            <family val="2"/>
          </rPr>
          <t>kN/radian; set relevant constraints to zero</t>
        </r>
      </text>
    </comment>
    <comment ref="C23" authorId="0" shapeId="0">
      <text>
        <r>
          <rPr>
            <sz val="9"/>
            <color indexed="81"/>
            <rFont val="Tahoma"/>
            <family val="2"/>
          </rPr>
          <t>M = moment @ a
P = point load @ a
UDL = distributed load w1 spanning from a to L-c
LDL = distributed load spanning from w1 @ a to w2 @ L-c</t>
        </r>
      </text>
    </comment>
    <comment ref="D23" authorId="0" shapeId="0">
      <text>
        <r>
          <rPr>
            <sz val="9"/>
            <color indexed="81"/>
            <rFont val="Tahoma"/>
            <family val="2"/>
          </rPr>
          <t>Loads must align with one of the following:
global X-axis
global Y-axis
local x-axis
local y-axis</t>
        </r>
      </text>
    </comment>
    <comment ref="E23" authorId="0" shapeId="0">
      <text>
        <r>
          <rPr>
            <sz val="9"/>
            <color indexed="81"/>
            <rFont val="Tahoma"/>
            <family val="2"/>
          </rPr>
          <t>kN, kN-m or kN/m
RIGHT, UP or CCW is positive</t>
        </r>
      </text>
    </comment>
    <comment ref="F23" authorId="0" shapeId="0">
      <text>
        <r>
          <rPr>
            <sz val="9"/>
            <color indexed="81"/>
            <rFont val="Tahoma"/>
            <family val="2"/>
          </rPr>
          <t>m</t>
        </r>
      </text>
    </comment>
    <comment ref="G23" authorId="0" shapeId="0">
      <text>
        <r>
          <rPr>
            <sz val="9"/>
            <color indexed="81"/>
            <rFont val="Tahoma"/>
            <family val="2"/>
          </rPr>
          <t>kN/m
RIGHT or UP is positive</t>
        </r>
      </text>
    </comment>
    <comment ref="H23" authorId="0" shapeId="0">
      <text>
        <r>
          <rPr>
            <sz val="9"/>
            <color indexed="81"/>
            <rFont val="Tahoma"/>
            <family val="2"/>
          </rPr>
          <t>m</t>
        </r>
      </text>
    </comment>
    <comment ref="I23" authorId="0" shapeId="0">
      <text>
        <r>
          <rPr>
            <sz val="9"/>
            <color indexed="81"/>
            <rFont val="Tahoma"/>
            <family val="2"/>
          </rPr>
          <t>m</t>
        </r>
      </text>
    </comment>
    <comment ref="J23" authorId="0" shapeId="0">
      <text>
        <r>
          <rPr>
            <sz val="9"/>
            <color indexed="81"/>
            <rFont val="Tahoma"/>
            <family val="2"/>
          </rPr>
          <t>kN</t>
        </r>
      </text>
    </comment>
    <comment ref="K23" authorId="0" shapeId="0">
      <text>
        <r>
          <rPr>
            <sz val="9"/>
            <color indexed="81"/>
            <rFont val="Tahoma"/>
            <family val="2"/>
          </rPr>
          <t>kN</t>
        </r>
      </text>
    </comment>
    <comment ref="L23" authorId="0" shapeId="0">
      <text>
        <r>
          <rPr>
            <sz val="9"/>
            <color indexed="81"/>
            <rFont val="Tahoma"/>
            <family val="2"/>
          </rPr>
          <t>kN-m</t>
        </r>
      </text>
    </comment>
    <comment ref="M23" authorId="0" shapeId="0">
      <text>
        <r>
          <rPr>
            <sz val="9"/>
            <color indexed="81"/>
            <rFont val="Tahoma"/>
            <family val="2"/>
          </rPr>
          <t>kN</t>
        </r>
      </text>
    </comment>
    <comment ref="N23" authorId="0" shapeId="0">
      <text>
        <r>
          <rPr>
            <sz val="9"/>
            <color indexed="81"/>
            <rFont val="Tahoma"/>
            <family val="2"/>
          </rPr>
          <t>kN</t>
        </r>
      </text>
    </comment>
    <comment ref="O23" authorId="0" shapeId="0">
      <text>
        <r>
          <rPr>
            <sz val="9"/>
            <color indexed="81"/>
            <rFont val="Tahoma"/>
            <family val="2"/>
          </rPr>
          <t>kN-m</t>
        </r>
      </text>
    </comment>
  </commentList>
</comments>
</file>

<file path=xl/sharedStrings.xml><?xml version="1.0" encoding="utf-8"?>
<sst xmlns="http://schemas.openxmlformats.org/spreadsheetml/2006/main" count="2255" uniqueCount="179">
  <si>
    <t>P</t>
  </si>
  <si>
    <t>q</t>
  </si>
  <si>
    <t>d</t>
  </si>
  <si>
    <t>a</t>
  </si>
  <si>
    <t>c</t>
  </si>
  <si>
    <t>X</t>
  </si>
  <si>
    <t>Y</t>
  </si>
  <si>
    <t>M1</t>
  </si>
  <si>
    <r>
      <t>FM</t>
    </r>
    <r>
      <rPr>
        <vertAlign val="subscript"/>
        <sz val="11"/>
        <color theme="1"/>
        <rFont val="Calibri"/>
        <family val="2"/>
        <scheme val="minor"/>
      </rPr>
      <t>e</t>
    </r>
  </si>
  <si>
    <r>
      <t>FS</t>
    </r>
    <r>
      <rPr>
        <vertAlign val="subscript"/>
        <sz val="11"/>
        <color theme="1"/>
        <rFont val="Calibri"/>
        <family val="2"/>
        <scheme val="minor"/>
      </rPr>
      <t>e</t>
    </r>
  </si>
  <si>
    <r>
      <t>FM</t>
    </r>
    <r>
      <rPr>
        <vertAlign val="subscript"/>
        <sz val="11"/>
        <color theme="1"/>
        <rFont val="Calibri"/>
        <family val="2"/>
        <scheme val="minor"/>
      </rPr>
      <t>b</t>
    </r>
  </si>
  <si>
    <r>
      <t>FS</t>
    </r>
    <r>
      <rPr>
        <vertAlign val="subscript"/>
        <sz val="11"/>
        <color theme="1"/>
        <rFont val="Calibri"/>
        <family val="2"/>
        <scheme val="minor"/>
      </rPr>
      <t>b</t>
    </r>
  </si>
  <si>
    <t>L</t>
  </si>
  <si>
    <r>
      <t>w</t>
    </r>
    <r>
      <rPr>
        <vertAlign val="subscript"/>
        <sz val="11"/>
        <color theme="1"/>
        <rFont val="Calibri"/>
        <family val="2"/>
        <scheme val="minor"/>
      </rPr>
      <t>2</t>
    </r>
  </si>
  <si>
    <t>Type</t>
  </si>
  <si>
    <t>Member</t>
  </si>
  <si>
    <t>Applied member loads</t>
  </si>
  <si>
    <t>N1</t>
  </si>
  <si>
    <t>Node</t>
  </si>
  <si>
    <t>N2</t>
  </si>
  <si>
    <t>I</t>
  </si>
  <si>
    <t>E</t>
  </si>
  <si>
    <t>Member data</t>
  </si>
  <si>
    <t>Constraints</t>
  </si>
  <si>
    <t>Node data</t>
  </si>
  <si>
    <t>Coordinates</t>
  </si>
  <si>
    <r>
      <t>u</t>
    </r>
    <r>
      <rPr>
        <vertAlign val="subscript"/>
        <sz val="11"/>
        <color theme="1"/>
        <rFont val="Calibri"/>
        <family val="2"/>
        <scheme val="minor"/>
      </rPr>
      <t>Y</t>
    </r>
  </si>
  <si>
    <r>
      <t>u</t>
    </r>
    <r>
      <rPr>
        <vertAlign val="subscript"/>
        <sz val="11"/>
        <color theme="1"/>
        <rFont val="Calibri"/>
        <family val="2"/>
        <scheme val="minor"/>
      </rPr>
      <t>X</t>
    </r>
  </si>
  <si>
    <r>
      <t>r</t>
    </r>
    <r>
      <rPr>
        <vertAlign val="subscript"/>
        <sz val="11"/>
        <color theme="1"/>
        <rFont val="Calibri"/>
        <family val="2"/>
        <scheme val="minor"/>
      </rPr>
      <t>Z</t>
    </r>
  </si>
  <si>
    <t>N3</t>
  </si>
  <si>
    <t>M2</t>
  </si>
  <si>
    <r>
      <t>P,M,w</t>
    </r>
    <r>
      <rPr>
        <vertAlign val="subscript"/>
        <sz val="11"/>
        <color theme="1"/>
        <rFont val="Calibri"/>
        <family val="2"/>
        <scheme val="minor"/>
      </rPr>
      <t>1</t>
    </r>
  </si>
  <si>
    <r>
      <t>FA</t>
    </r>
    <r>
      <rPr>
        <vertAlign val="subscript"/>
        <sz val="11"/>
        <color theme="1"/>
        <rFont val="Calibri"/>
        <family val="2"/>
        <scheme val="minor"/>
      </rPr>
      <t>b</t>
    </r>
  </si>
  <si>
    <r>
      <t>FA</t>
    </r>
    <r>
      <rPr>
        <vertAlign val="subscript"/>
        <sz val="11"/>
        <color theme="1"/>
        <rFont val="Calibri"/>
        <family val="2"/>
        <scheme val="minor"/>
      </rPr>
      <t>e</t>
    </r>
  </si>
  <si>
    <t>A</t>
  </si>
  <si>
    <r>
      <t>P</t>
    </r>
    <r>
      <rPr>
        <vertAlign val="subscript"/>
        <sz val="11"/>
        <color theme="1"/>
        <rFont val="Calibri"/>
        <family val="2"/>
        <scheme val="minor"/>
      </rPr>
      <t>X</t>
    </r>
  </si>
  <si>
    <r>
      <t>P</t>
    </r>
    <r>
      <rPr>
        <vertAlign val="subscript"/>
        <sz val="11"/>
        <color theme="1"/>
        <rFont val="Calibri"/>
        <family val="2"/>
        <scheme val="minor"/>
      </rPr>
      <t>Y</t>
    </r>
  </si>
  <si>
    <r>
      <t>M</t>
    </r>
    <r>
      <rPr>
        <vertAlign val="subscript"/>
        <sz val="11"/>
        <color theme="1"/>
        <rFont val="Calibri"/>
        <family val="2"/>
        <scheme val="minor"/>
      </rPr>
      <t>Z</t>
    </r>
  </si>
  <si>
    <r>
      <t>F</t>
    </r>
    <r>
      <rPr>
        <vertAlign val="subscript"/>
        <sz val="11"/>
        <color theme="1"/>
        <rFont val="Calibri"/>
        <family val="2"/>
        <scheme val="minor"/>
      </rPr>
      <t>Y</t>
    </r>
  </si>
  <si>
    <r>
      <t>F</t>
    </r>
    <r>
      <rPr>
        <vertAlign val="subscript"/>
        <sz val="11"/>
        <color theme="1"/>
        <rFont val="Calibri"/>
        <family val="2"/>
        <scheme val="minor"/>
      </rPr>
      <t>X</t>
    </r>
  </si>
  <si>
    <t>Prioritized DOF</t>
  </si>
  <si>
    <t>Known nodal loads</t>
  </si>
  <si>
    <t>Known displacements</t>
  </si>
  <si>
    <t>b_Node</t>
  </si>
  <si>
    <t>e_Node</t>
  </si>
  <si>
    <t>Dir.</t>
  </si>
  <si>
    <t>Solution by stiffness method</t>
  </si>
  <si>
    <r>
      <t xml:space="preserve">Member displacement transformation matrices, </t>
    </r>
    <r>
      <rPr>
        <b/>
        <sz val="11"/>
        <color theme="1"/>
        <rFont val="Calibri"/>
        <family val="2"/>
        <scheme val="minor"/>
      </rPr>
      <t>T</t>
    </r>
  </si>
  <si>
    <t>DOF</t>
  </si>
  <si>
    <r>
      <t>Member global stiffness matrices,</t>
    </r>
    <r>
      <rPr>
        <b/>
        <sz val="11"/>
        <color theme="1"/>
        <rFont val="Calibri"/>
        <family val="2"/>
        <scheme val="minor"/>
      </rPr>
      <t xml:space="preserve"> k = T</t>
    </r>
    <r>
      <rPr>
        <b/>
        <vertAlign val="superscript"/>
        <sz val="11"/>
        <color theme="1"/>
        <rFont val="Calibri"/>
        <family val="2"/>
        <scheme val="minor"/>
      </rPr>
      <t>T</t>
    </r>
    <r>
      <rPr>
        <b/>
        <sz val="11"/>
        <color theme="1"/>
        <rFont val="Calibri"/>
        <family val="2"/>
        <scheme val="minor"/>
      </rPr>
      <t xml:space="preserve"> k' T</t>
    </r>
  </si>
  <si>
    <t>Member's contribution to global stiffness matrix</t>
  </si>
  <si>
    <r>
      <t xml:space="preserve">Global stiffness matrix, </t>
    </r>
    <r>
      <rPr>
        <b/>
        <sz val="11"/>
        <color theme="1"/>
        <rFont val="Calibri"/>
        <family val="2"/>
        <scheme val="minor"/>
      </rPr>
      <t>K</t>
    </r>
  </si>
  <si>
    <r>
      <t>Q</t>
    </r>
    <r>
      <rPr>
        <b/>
        <vertAlign val="subscript"/>
        <sz val="11"/>
        <color theme="1"/>
        <rFont val="Calibri"/>
        <family val="2"/>
        <scheme val="minor"/>
      </rPr>
      <t>k</t>
    </r>
  </si>
  <si>
    <r>
      <t>D</t>
    </r>
    <r>
      <rPr>
        <b/>
        <vertAlign val="subscript"/>
        <sz val="11"/>
        <color theme="1"/>
        <rFont val="Calibri"/>
        <family val="2"/>
        <scheme val="minor"/>
      </rPr>
      <t>k</t>
    </r>
  </si>
  <si>
    <r>
      <t>D</t>
    </r>
    <r>
      <rPr>
        <b/>
        <vertAlign val="subscript"/>
        <sz val="11"/>
        <color theme="1"/>
        <rFont val="Calibri"/>
        <family val="2"/>
        <scheme val="minor"/>
      </rPr>
      <t>u</t>
    </r>
  </si>
  <si>
    <r>
      <t>Q</t>
    </r>
    <r>
      <rPr>
        <b/>
        <vertAlign val="subscript"/>
        <sz val="11"/>
        <color theme="1"/>
        <rFont val="Calibri"/>
        <family val="2"/>
        <scheme val="minor"/>
      </rPr>
      <t>u</t>
    </r>
  </si>
  <si>
    <t>R</t>
  </si>
  <si>
    <r>
      <t>q</t>
    </r>
    <r>
      <rPr>
        <b/>
        <vertAlign val="subscript"/>
        <sz val="11"/>
        <color theme="1"/>
        <rFont val="Calibri"/>
        <family val="2"/>
        <scheme val="minor"/>
      </rPr>
      <t>f</t>
    </r>
  </si>
  <si>
    <r>
      <t>R</t>
    </r>
    <r>
      <rPr>
        <vertAlign val="subscript"/>
        <sz val="11"/>
        <color theme="1"/>
        <rFont val="Calibri"/>
        <family val="2"/>
        <scheme val="minor"/>
      </rPr>
      <t>FY</t>
    </r>
  </si>
  <si>
    <r>
      <t>R</t>
    </r>
    <r>
      <rPr>
        <vertAlign val="subscript"/>
        <sz val="11"/>
        <color theme="1"/>
        <rFont val="Calibri"/>
        <family val="2"/>
        <scheme val="minor"/>
      </rPr>
      <t>MZ</t>
    </r>
  </si>
  <si>
    <r>
      <t>R</t>
    </r>
    <r>
      <rPr>
        <vertAlign val="subscript"/>
        <sz val="11"/>
        <color theme="1"/>
        <rFont val="Calibri"/>
        <family val="2"/>
        <scheme val="minor"/>
      </rPr>
      <t>FX</t>
    </r>
  </si>
  <si>
    <t>N4</t>
  </si>
  <si>
    <t>M3</t>
  </si>
  <si>
    <r>
      <t>Q</t>
    </r>
    <r>
      <rPr>
        <b/>
        <vertAlign val="subscript"/>
        <sz val="11"/>
        <color theme="1"/>
        <rFont val="Calibri"/>
        <family val="2"/>
        <scheme val="minor"/>
      </rPr>
      <t>f</t>
    </r>
  </si>
  <si>
    <r>
      <t>D</t>
    </r>
    <r>
      <rPr>
        <vertAlign val="subscript"/>
        <sz val="11"/>
        <color theme="1"/>
        <rFont val="Calibri"/>
        <family val="2"/>
        <scheme val="minor"/>
      </rPr>
      <t>X</t>
    </r>
  </si>
  <si>
    <r>
      <t>D</t>
    </r>
    <r>
      <rPr>
        <vertAlign val="subscript"/>
        <sz val="11"/>
        <color theme="1"/>
        <rFont val="Calibri"/>
        <family val="2"/>
        <scheme val="minor"/>
      </rPr>
      <t>Y</t>
    </r>
  </si>
  <si>
    <r>
      <t>D</t>
    </r>
    <r>
      <rPr>
        <vertAlign val="subscript"/>
        <sz val="11"/>
        <color theme="1"/>
        <rFont val="Calibri"/>
        <family val="2"/>
        <scheme val="minor"/>
      </rPr>
      <t>θZ</t>
    </r>
  </si>
  <si>
    <t>N5</t>
  </si>
  <si>
    <t>M4</t>
  </si>
  <si>
    <t>M5</t>
  </si>
  <si>
    <t>Reactions &amp; Deflections</t>
  </si>
  <si>
    <r>
      <t>Q</t>
    </r>
    <r>
      <rPr>
        <b/>
        <vertAlign val="subscript"/>
        <sz val="11"/>
        <color theme="1"/>
        <rFont val="Calibri"/>
        <family val="2"/>
        <scheme val="minor"/>
      </rPr>
      <t>m</t>
    </r>
  </si>
  <si>
    <r>
      <t xml:space="preserve">Member local stiffness matrices, </t>
    </r>
    <r>
      <rPr>
        <b/>
        <sz val="11"/>
        <color theme="1"/>
        <rFont val="Calibri"/>
        <family val="2"/>
        <scheme val="minor"/>
      </rPr>
      <t>k</t>
    </r>
    <r>
      <rPr>
        <sz val="11"/>
        <color theme="1"/>
        <rFont val="Calibri"/>
        <family val="2"/>
        <scheme val="minor"/>
      </rPr>
      <t>'</t>
    </r>
  </si>
  <si>
    <r>
      <t>k</t>
    </r>
    <r>
      <rPr>
        <vertAlign val="subscript"/>
        <sz val="11"/>
        <color theme="1"/>
        <rFont val="Calibri"/>
        <family val="2"/>
        <scheme val="minor"/>
      </rPr>
      <t>Y</t>
    </r>
  </si>
  <si>
    <r>
      <t>k</t>
    </r>
    <r>
      <rPr>
        <vertAlign val="subscript"/>
        <sz val="11"/>
        <color theme="1"/>
        <rFont val="Calibri"/>
        <family val="2"/>
        <scheme val="minor"/>
      </rPr>
      <t>θZ</t>
    </r>
  </si>
  <si>
    <r>
      <t>k</t>
    </r>
    <r>
      <rPr>
        <vertAlign val="subscript"/>
        <sz val="11"/>
        <color theme="1"/>
        <rFont val="Calibri"/>
        <family val="2"/>
        <scheme val="minor"/>
      </rPr>
      <t>X</t>
    </r>
  </si>
  <si>
    <t>Applied nodal loads, displacements &amp; spring supports</t>
  </si>
  <si>
    <t>y</t>
  </si>
  <si>
    <t>UDL</t>
  </si>
  <si>
    <t>P(x), V(x), M(x), slope &amp; deflection diagrams</t>
  </si>
  <si>
    <t>x =</t>
  </si>
  <si>
    <t>P(x) =</t>
  </si>
  <si>
    <t>V(x) =</t>
  </si>
  <si>
    <t>M(x) =</t>
  </si>
  <si>
    <t xml:space="preserve"> =</t>
  </si>
  <si>
    <r>
      <t xml:space="preserve">Member local stiffness matrix (MT = 0): </t>
    </r>
    <r>
      <rPr>
        <sz val="11"/>
        <color rgb="FFC00000"/>
        <rFont val="Calibri"/>
        <family val="2"/>
        <scheme val="minor"/>
      </rPr>
      <t xml:space="preserve"> Kassimali's Eq. 6.6 p.260</t>
    </r>
    <r>
      <rPr>
        <sz val="11"/>
        <color theme="1"/>
        <rFont val="Calibri"/>
        <family val="2"/>
        <scheme val="minor"/>
      </rPr>
      <t xml:space="preserve">, </t>
    </r>
    <r>
      <rPr>
        <sz val="11"/>
        <color theme="4"/>
        <rFont val="Calibri"/>
        <family val="2"/>
        <scheme val="minor"/>
      </rPr>
      <t>Hibbeler's Eq. 16-1 p,586 (6th Ed)</t>
    </r>
  </si>
  <si>
    <r>
      <t xml:space="preserve">Fixed-end force vector (MT = 0):  </t>
    </r>
    <r>
      <rPr>
        <sz val="11"/>
        <color rgb="FFC00000"/>
        <rFont val="Calibri"/>
        <family val="2"/>
        <scheme val="minor"/>
      </rPr>
      <t>Kassimali's Eq. 6.15 p.264</t>
    </r>
  </si>
  <si>
    <t>MT = 0</t>
  </si>
  <si>
    <t xml:space="preserve"> </t>
  </si>
  <si>
    <r>
      <t xml:space="preserve">Member local stiffness matrix (MT = 1): </t>
    </r>
    <r>
      <rPr>
        <sz val="11"/>
        <color rgb="FFC00000"/>
        <rFont val="Calibri"/>
        <family val="2"/>
        <scheme val="minor"/>
      </rPr>
      <t xml:space="preserve"> Kassimali's Eq. 7.5 p.344</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</si>
  <si>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1):  </t>
    </r>
    <r>
      <rPr>
        <sz val="11"/>
        <color rgb="FFC00000"/>
        <rFont val="Calibri"/>
        <family val="2"/>
        <scheme val="minor"/>
      </rPr>
      <t>Kassimali's Eq. 7.6 p.345</t>
    </r>
  </si>
  <si>
    <t>MT = 1</t>
  </si>
  <si>
    <r>
      <t xml:space="preserve">Member local stiffness matrix (MT = 2): </t>
    </r>
    <r>
      <rPr>
        <sz val="11"/>
        <color rgb="FFC00000"/>
        <rFont val="Calibri"/>
        <family val="2"/>
        <scheme val="minor"/>
      </rPr>
      <t xml:space="preserve"> Kassimali's Eq. 7.9 p.346</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</si>
  <si>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2):  </t>
    </r>
    <r>
      <rPr>
        <sz val="11"/>
        <color rgb="FFC00000"/>
        <rFont val="Calibri"/>
        <family val="2"/>
        <scheme val="minor"/>
      </rPr>
      <t>Kassimali's Eq. 7.10 p.346</t>
    </r>
  </si>
  <si>
    <t>MT = 2</t>
  </si>
  <si>
    <r>
      <t xml:space="preserve">Member local stiffness matrix (MT = 3): </t>
    </r>
    <r>
      <rPr>
        <sz val="11"/>
        <color rgb="FFC00000"/>
        <rFont val="Calibri"/>
        <family val="2"/>
        <scheme val="minor"/>
      </rPr>
      <t xml:space="preserve"> Kassimali's Eq. 7.13 p.347</t>
    </r>
    <r>
      <rPr>
        <sz val="11"/>
        <color theme="1"/>
        <rFont val="Calibri"/>
        <family val="2"/>
        <scheme val="minor"/>
      </rPr>
      <t xml:space="preserve">, </t>
    </r>
    <r>
      <rPr>
        <sz val="11"/>
        <color theme="4"/>
        <rFont val="Calibri"/>
        <family val="2"/>
        <scheme val="minor"/>
      </rPr>
      <t>Hibbeler's notation determined by comparison</t>
    </r>
  </si>
  <si>
    <r>
      <t xml:space="preserve">Fixed-end force vector (MT = 3):  </t>
    </r>
    <r>
      <rPr>
        <sz val="11"/>
        <color rgb="FFC00000"/>
        <rFont val="Calibri"/>
        <family val="2"/>
        <scheme val="minor"/>
      </rPr>
      <t>Kassimali's Eq. 7.14 p.347</t>
    </r>
  </si>
  <si>
    <t>MT = 3</t>
  </si>
  <si>
    <t>For plane frames:</t>
  </si>
  <si>
    <r>
      <t xml:space="preserve">Using </t>
    </r>
    <r>
      <rPr>
        <b/>
        <i/>
        <sz val="10"/>
        <color theme="5"/>
        <rFont val="Calibri"/>
        <family val="2"/>
        <scheme val="minor"/>
      </rPr>
      <t>Application.Volatile True</t>
    </r>
    <r>
      <rPr>
        <sz val="10"/>
        <color theme="1"/>
        <rFont val="Calibri"/>
        <family val="2"/>
        <scheme val="minor"/>
      </rPr>
      <t xml:space="preserve"> to force cells containing UDF to update doesn't seem to be the best solution; problems stem from references to cells that are not included in the UDF’s argument list.  See…</t>
    </r>
  </si>
  <si>
    <t>http://www.decisionmodels.com/calcsecretsj.htm</t>
  </si>
  <si>
    <r>
      <rPr>
        <b/>
        <sz val="10"/>
        <color theme="1"/>
        <rFont val="Calibri"/>
        <family val="2"/>
        <scheme val="minor"/>
      </rPr>
      <t>Auto-recalculation</t>
    </r>
    <r>
      <rPr>
        <sz val="10"/>
        <color theme="1"/>
        <rFont val="Calibri"/>
        <family val="2"/>
        <scheme val="minor"/>
      </rPr>
      <t>:
Sheets "forget" their values.  Shortcut keys to force re-calc: CTRL + ALT + F9</t>
    </r>
  </si>
  <si>
    <t>NBCC load categories &amp; combinations</t>
  </si>
  <si>
    <t>Unable to deal with 0 free DOFs, i.e. 1 span, fixed-fixed; partitioning of [K] fails</t>
  </si>
  <si>
    <r>
      <rPr>
        <b/>
        <sz val="10"/>
        <color theme="1"/>
        <rFont val="Calibri"/>
        <family val="2"/>
        <scheme val="minor"/>
      </rPr>
      <t>Error trapping</t>
    </r>
    <r>
      <rPr>
        <sz val="10"/>
        <color theme="1"/>
        <rFont val="Calibri"/>
        <family val="2"/>
        <scheme val="minor"/>
      </rPr>
      <t>:
- warn of missing AEI values prior to solution, or prior to DIAGRAMS; prompt to end execution or set missing values to 1
- warn of redundancies b/t pinned constraints &amp; hinged member types</t>
    </r>
  </si>
  <si>
    <r>
      <rPr>
        <b/>
        <sz val="10"/>
        <color theme="1"/>
        <rFont val="Calibri"/>
        <family val="2"/>
        <scheme val="minor"/>
      </rPr>
      <t>Clean up VBA code</t>
    </r>
    <r>
      <rPr>
        <sz val="10"/>
        <color theme="1"/>
        <rFont val="Calibri"/>
        <family val="2"/>
        <scheme val="minor"/>
      </rPr>
      <t>:</t>
    </r>
  </si>
  <si>
    <t>Re-work BUILD_MEMBER and various solution subs to incorporate global Qf; current use of local qf in solution is one reason for fixed-end forces appearing to be assigned to incorrect DOF</t>
  </si>
  <si>
    <t>Add "displacements by node" to solution section.  Also capitalize various "d" references in "Node data" &amp; "Nodal applications" to further distinguish them as being in global coordinates.</t>
  </si>
  <si>
    <t>It'd sure be nice to incorporate calculation of local max/min values into SHEAR_AND_MOMENT.  Note that x-intercepts of V(x) correspond to min/max values of M(x); use Excel's Solver add-on (see Numerical Methods, V.J. Law pdf)</t>
  </si>
  <si>
    <t>Max/min/root solutions for V(x) &amp; M(x) could use some fine-tuning; max/min values are absolute and only the first root is found.  It'd be nice to have lesser, local max/min values identified as well as subsequent roots.</t>
  </si>
  <si>
    <t>Reconcile the discrepancy in sign of V(x) between Lardner and Hibbeler.  Hibbeler's is more intuitive.</t>
  </si>
  <si>
    <t>Formulas for qf and/or Qk incorrectly assign fixed-end loads to DOF references for non-horizontal members, i.e. on vertical members, loads in local-y or global-X direction are assigned to the DOF associated with FY rather than FX.  Issue can be avoided when loads are applied nodally, but then other issues arise... can't recall what those are at the moment...</t>
  </si>
  <si>
    <t>Confirm fixed-end forces are being calculated properly (resolution into components) &amp; appropriately (global/local?).  Re-check FA_GLBL, FS_GLBL &amp; FM_GLBL… they're behaving for horizontal members, but for sloped??</t>
  </si>
  <si>
    <t>Graph applied loads, 1-per series c/w appropriate arrows.  P = 2 points, UDL = 4 points, LDL = 3 pionts, M = special shape.  This will likely work best on "member only" graphs with loads having a separate Y-axis from nodes; however axial load magnitudes may be problematic - consider removing graphical magnitude and displaying it via .DataLabels.ShowRange instead, located at tail-end.</t>
  </si>
  <si>
    <t>Reconcile the discrepancy in sign between loads added nodally and loads added to members.  Most intuitively, simply reverse the sign of Kassimali's FA(?) FS &amp; FM formulas.  Be sure to update "process applied loads" section of SHEAR_AND_MOMENT as well as cell comments added by subs of the DMO_setup module.</t>
  </si>
  <si>
    <r>
      <rPr>
        <b/>
        <sz val="10"/>
        <color theme="1"/>
        <rFont val="Calibri"/>
        <family val="2"/>
        <scheme val="minor"/>
      </rPr>
      <t>V(x) &amp; M(x)</t>
    </r>
    <r>
      <rPr>
        <sz val="10"/>
        <color theme="1"/>
        <rFont val="Calibri"/>
        <family val="2"/>
        <scheme val="minor"/>
      </rPr>
      <t>:  Show (x,y) above critical points, ideally only on relevant graphs, i.e. don't bother IDing M(x)'s roots on the V(x) graph.  Consider removing all major gridlines.</t>
    </r>
  </si>
  <si>
    <t>Make q(x), V(x) &amp; M(x) diagrams specific to members rather than trying to graph the entire structure - perhaps with an option to change between local and global coordinates.</t>
  </si>
  <si>
    <r>
      <rPr>
        <b/>
        <sz val="10"/>
        <color theme="1"/>
        <rFont val="Calibri"/>
        <family val="2"/>
        <scheme val="minor"/>
      </rPr>
      <t>Structure drawing</t>
    </r>
    <r>
      <rPr>
        <sz val="10"/>
        <color theme="1"/>
        <rFont val="Calibri"/>
        <family val="2"/>
        <scheme val="minor"/>
      </rPr>
      <t>: restrict the range of member colours so it doesn't overlap that of loads RGB(192, 0, 0).  For the timebeing RGB((128 * Rnd), (255 * Rnd), (255 * Rnd)) serves to restrict the R component to the lower 50% of its range.</t>
    </r>
  </si>
  <si>
    <r>
      <rPr>
        <b/>
        <sz val="10"/>
        <color theme="1"/>
        <rFont val="Calibri"/>
        <family val="2"/>
        <scheme val="minor"/>
      </rPr>
      <t>qPVM diagrams</t>
    </r>
    <r>
      <rPr>
        <sz val="10"/>
        <color theme="1"/>
        <rFont val="Calibri"/>
        <family val="2"/>
        <scheme val="minor"/>
      </rPr>
      <t>:
- solve issue of Excel/VBA bin-dec roundoff; use Application.Round at 3 decimal points when building qPVM formulas?  Passed arrays of chart X &amp; Y values to excel as strings.</t>
    </r>
  </si>
  <si>
    <r>
      <rPr>
        <b/>
        <sz val="10"/>
        <color theme="1"/>
        <rFont val="Calibri"/>
        <family val="2"/>
        <scheme val="minor"/>
      </rPr>
      <t>Structure drawing</t>
    </r>
    <r>
      <rPr>
        <sz val="10"/>
        <color theme="1"/>
        <rFont val="Calibri"/>
        <family val="2"/>
        <scheme val="minor"/>
      </rPr>
      <t>: move node lables to the side i.e. "top-right" justification for less conflict with load in the X &amp; Y directions.  This isn't possible using default settings for .Position, .HorizontalAlignment or .VerticalAlignment properties (see "nudge" solution in qPVM diagrams)</t>
    </r>
  </si>
  <si>
    <r>
      <rPr>
        <b/>
        <sz val="10"/>
        <color theme="1"/>
        <rFont val="Calibri"/>
        <family val="2"/>
        <scheme val="minor"/>
      </rPr>
      <t>Structure drawing</t>
    </r>
    <r>
      <rPr>
        <sz val="10"/>
        <color theme="1"/>
        <rFont val="Calibri"/>
        <family val="2"/>
        <scheme val="minor"/>
      </rPr>
      <t>:
- for series representing loads: .Name = TYPE &amp; MAGNITUDE, with MAGNITUDE rounded/truncated to 2 decimal places</t>
    </r>
  </si>
  <si>
    <r>
      <rPr>
        <b/>
        <sz val="10"/>
        <color theme="1"/>
        <rFont val="Calibri"/>
        <family val="2"/>
        <scheme val="minor"/>
      </rPr>
      <t>qPVM diagrams</t>
    </r>
    <r>
      <rPr>
        <sz val="10"/>
        <color theme="1"/>
        <rFont val="Calibri"/>
        <family val="2"/>
        <scheme val="minor"/>
      </rPr>
      <t>:
- incorporate rotation(x) and deflection(x) into SHEAR_AND_MOMENT</t>
    </r>
  </si>
  <si>
    <r>
      <rPr>
        <b/>
        <sz val="10"/>
        <color theme="1"/>
        <rFont val="Calibri"/>
        <family val="2"/>
        <scheme val="minor"/>
      </rPr>
      <t>qPVM diagrams</t>
    </r>
    <r>
      <rPr>
        <sz val="10"/>
        <color theme="1"/>
        <rFont val="Calibri"/>
        <family val="2"/>
        <scheme val="minor"/>
      </rPr>
      <t>:
- trouble finding roots if a root exists @ x=0</t>
    </r>
  </si>
  <si>
    <r>
      <rPr>
        <b/>
        <sz val="10"/>
        <color theme="1"/>
        <rFont val="Calibri"/>
        <family val="2"/>
        <scheme val="minor"/>
      </rPr>
      <t>qPVMrd diagrams</t>
    </r>
    <r>
      <rPr>
        <sz val="10"/>
        <color theme="1"/>
        <rFont val="Calibri"/>
        <family val="2"/>
        <scheme val="minor"/>
      </rPr>
      <t>:
tested known beam formulas listed in O86; all work except fixed-fixed, single spans because there are no free DOFs left with which to  partition [K]</t>
    </r>
  </si>
  <si>
    <r>
      <rPr>
        <b/>
        <sz val="10"/>
        <color theme="1"/>
        <rFont val="Calibri"/>
        <family val="2"/>
        <scheme val="minor"/>
      </rPr>
      <t>SOLVER_EXEC and/or FIND_CRIT</t>
    </r>
    <r>
      <rPr>
        <sz val="10"/>
        <color theme="1"/>
        <rFont val="Calibri"/>
        <family val="2"/>
        <scheme val="minor"/>
      </rPr>
      <t>: steps of 0-magnitude at the Nb end of a member (also shallow curves starting at Y=0) were trapping root-finding subroutines; new code skips to a new x-value after Solver finds roots at 4 successive increments of x_min</t>
    </r>
  </si>
  <si>
    <r>
      <rPr>
        <b/>
        <sz val="10"/>
        <color theme="1"/>
        <rFont val="Calibri"/>
        <family val="2"/>
        <scheme val="minor"/>
      </rPr>
      <t>Structure dwg</t>
    </r>
    <r>
      <rPr>
        <sz val="10"/>
        <color theme="1"/>
        <rFont val="Calibri"/>
        <family val="2"/>
        <scheme val="minor"/>
      </rPr>
      <t>:
Fix scaling sub</t>
    </r>
  </si>
  <si>
    <r>
      <t>q</t>
    </r>
    <r>
      <rPr>
        <vertAlign val="subscript"/>
        <sz val="11"/>
        <color theme="1"/>
        <rFont val="Calibri"/>
        <family val="2"/>
        <scheme val="minor"/>
      </rPr>
      <t>f</t>
    </r>
  </si>
  <si>
    <r>
      <t>Q</t>
    </r>
    <r>
      <rPr>
        <vertAlign val="subscript"/>
        <sz val="11"/>
        <color theme="1"/>
        <rFont val="Calibri"/>
        <family val="2"/>
        <scheme val="minor"/>
      </rPr>
      <t>f</t>
    </r>
  </si>
  <si>
    <r>
      <t>Q</t>
    </r>
    <r>
      <rPr>
        <vertAlign val="subscript"/>
        <sz val="11"/>
        <color theme="1"/>
        <rFont val="Calibri"/>
        <family val="2"/>
        <scheme val="minor"/>
      </rPr>
      <t>m</t>
    </r>
  </si>
  <si>
    <t>Example 4.14 p.158 6th ed.</t>
  </si>
  <si>
    <t>Example 4.15 p.166 8th ed.</t>
  </si>
  <si>
    <t>Example 4.15 p.161 6th ed.</t>
  </si>
  <si>
    <t>Example 4.14 p.165 8th ed.</t>
  </si>
  <si>
    <t>Ex. 11-2 p.444 (6th ed)</t>
  </si>
  <si>
    <t>Ex. 16-1 p.591 (6th ed)</t>
  </si>
  <si>
    <t>Ex. 16-1 p.601 (8th ed)</t>
  </si>
  <si>
    <t>Ex. 16-2 p.595 (6th ed)</t>
  </si>
  <si>
    <t>Ex. 16-2 p.605 (8th ed)</t>
  </si>
  <si>
    <t>Ex. 7.1 p.353 (2nd metric ed)</t>
  </si>
  <si>
    <t>Ex. 7.1 p.352 (Imperial ed)</t>
  </si>
  <si>
    <t>Ex. 7.2 p.371 (2nd metric ed)</t>
  </si>
  <si>
    <t>Ex. 6.7 p.308 (2nd metric ed)</t>
  </si>
  <si>
    <t>Ex. 7.2 p.370 (Imperial ed)</t>
  </si>
  <si>
    <t>E7.3 p.376 (metric ed)</t>
  </si>
  <si>
    <r>
      <rPr>
        <b/>
        <sz val="10"/>
        <color theme="1"/>
        <rFont val="Calibri"/>
        <family val="2"/>
        <scheme val="minor"/>
      </rPr>
      <t>Sub PROCESS_XY() - subscript out of range error</t>
    </r>
    <r>
      <rPr>
        <sz val="10"/>
        <color theme="1"/>
        <rFont val="Calibri"/>
        <family val="2"/>
        <scheme val="minor"/>
      </rPr>
      <t>:
H_E4.15, H_16.2, K_E6.7; can't complete the PVMrd diagrams</t>
    </r>
  </si>
  <si>
    <r>
      <rPr>
        <b/>
        <sz val="10"/>
        <color theme="1"/>
        <rFont val="Calibri"/>
        <family val="2"/>
        <scheme val="minor"/>
      </rPr>
      <t>SOLVER_EXEC</t>
    </r>
    <r>
      <rPr>
        <sz val="10"/>
        <color theme="1"/>
        <rFont val="Calibri"/>
        <family val="2"/>
        <scheme val="minor"/>
      </rPr>
      <t>:
Solver will sometimes exceed its time limit and then prompt the user to CONTINUE or STOP; the VBA code is halted.  I thought I'd taken steps to suppress that dialog and automatically STOP the current soler run, skipping to the next run :/</t>
    </r>
  </si>
  <si>
    <t>N6</t>
  </si>
  <si>
    <t>N7</t>
  </si>
  <si>
    <t>N8</t>
  </si>
  <si>
    <t>N9</t>
  </si>
  <si>
    <t>N10</t>
  </si>
  <si>
    <t>N11</t>
  </si>
  <si>
    <t>M6</t>
  </si>
  <si>
    <t>M7</t>
  </si>
  <si>
    <t>M8</t>
  </si>
  <si>
    <t>M9</t>
  </si>
  <si>
    <t>M10</t>
  </si>
  <si>
    <t>Spring Supports</t>
  </si>
  <si>
    <r>
      <rPr>
        <b/>
        <sz val="8"/>
        <color theme="1"/>
        <rFont val="Calibri"/>
        <family val="2"/>
        <scheme val="minor"/>
      </rPr>
      <t>PVMrd diagrams</t>
    </r>
    <r>
      <rPr>
        <sz val="8"/>
        <color theme="1"/>
        <rFont val="Calibri"/>
        <family val="2"/>
        <scheme val="minor"/>
      </rPr>
      <t>:
- duplicate datalabels at discontinuities &amp; extremes; consider scaling "zero sensitivity"  with max-min range for each diagram
- aside from roots, don't bother with datalabels where Y=0 (i.e. if one end of a discontinuity is Y=0 then don't label it)
- missing some roots (see H_E16.1, M2 rotation)</t>
    </r>
  </si>
  <si>
    <r>
      <rPr>
        <b/>
        <sz val="10"/>
        <color theme="1"/>
        <rFont val="Calibri"/>
        <family val="2"/>
        <scheme val="minor"/>
      </rPr>
      <t>structure drawing</t>
    </r>
    <r>
      <rPr>
        <sz val="10"/>
        <color theme="1"/>
        <rFont val="Calibri"/>
        <family val="2"/>
        <scheme val="minor"/>
      </rPr>
      <t>:
- absence of or incomplete member loads causes issues; need to recognize when user desires no input from that section</t>
    </r>
  </si>
  <si>
    <r>
      <rPr>
        <b/>
        <sz val="10"/>
        <color theme="1"/>
        <rFont val="Calibri"/>
        <family val="2"/>
        <scheme val="minor"/>
      </rPr>
      <t>PVMrd diagrams</t>
    </r>
    <r>
      <rPr>
        <sz val="10"/>
        <color theme="1"/>
        <rFont val="Calibri"/>
        <family val="2"/>
        <scheme val="minor"/>
      </rPr>
      <t>:
- Make full model diagrams optional; give ability to select a short list of members to diagram c/w a "draw/re-draw" button</t>
    </r>
  </si>
  <si>
    <r>
      <rPr>
        <b/>
        <sz val="10"/>
        <color theme="1"/>
        <rFont val="Calibri"/>
        <family val="2"/>
        <scheme val="minor"/>
      </rPr>
      <t>PVMrd diagrams</t>
    </r>
    <r>
      <rPr>
        <sz val="10"/>
        <color theme="1"/>
        <rFont val="Calibri"/>
        <family val="2"/>
        <scheme val="minor"/>
      </rPr>
      <t>:
- Allow for combined diagrams in cases where multiple modeled members represent a continuous real-world member; these would need to be declared somewhere</t>
    </r>
  </si>
  <si>
    <t>Cont.</t>
  </si>
  <si>
    <t>Diag.</t>
  </si>
  <si>
    <r>
      <rPr>
        <b/>
        <sz val="10"/>
        <color theme="1"/>
        <rFont val="Calibri"/>
        <family val="2"/>
        <scheme val="minor"/>
      </rPr>
      <t>Multi file weirdness</t>
    </r>
    <r>
      <rPr>
        <sz val="10"/>
        <color theme="1"/>
        <rFont val="Calibri"/>
        <family val="2"/>
        <scheme val="minor"/>
      </rPr>
      <t>:
If an existing sheet is moved/copied from a different spreadsheet button macros remain linked to the old file rather than linking to local macros of the same name</t>
    </r>
  </si>
  <si>
    <t>Reactions &amp; Displacements</t>
  </si>
  <si>
    <t>kx * Dx</t>
  </si>
  <si>
    <t>N22</t>
  </si>
  <si>
    <t>N20</t>
  </si>
  <si>
    <t>N18</t>
  </si>
  <si>
    <t>N16</t>
  </si>
  <si>
    <t>N14</t>
  </si>
  <si>
    <t>N12</t>
  </si>
  <si>
    <t>Risa</t>
  </si>
  <si>
    <t>force</t>
  </si>
  <si>
    <t>Dx</t>
  </si>
  <si>
    <r>
      <t xml:space="preserve">Switch between SI and Imperial systems of units, including individually changing the base units of length, area etc. such that L is given in ft while A given in in^2.  Plan of attack: multiply input values by conversion factors whenever they are read into VBA code, and do the same with output values whenever they are written back into the spreadsheet.  The VBA code will be based on a consistent system of SI units, whereas spreadsheet values can be a mixture of SI and Imperial units of various magnitudes.  Expect the number of instances requiring conversion to be numerous; try producing a function to keep code to a minimum.  </t>
    </r>
    <r>
      <rPr>
        <b/>
        <sz val="10"/>
        <color rgb="FFFF0000"/>
        <rFont val="Calibri"/>
        <family val="2"/>
        <scheme val="minor"/>
      </rPr>
      <t>This approach runs into trouble wherever VBA code writes worksheet functions back to the spreadsheet - conversion factors need to be included in these and need to be dynamic enough to update the conversion factor if the input units are changed post-solution.</t>
    </r>
  </si>
  <si>
    <r>
      <rPr>
        <b/>
        <sz val="8"/>
        <color theme="1"/>
        <rFont val="Calibri"/>
        <family val="2"/>
        <scheme val="minor"/>
      </rPr>
      <t>spring-supports, unable to reproduce results in RISA</t>
    </r>
    <r>
      <rPr>
        <sz val="8"/>
        <color theme="1"/>
        <rFont val="Calibri"/>
        <family val="2"/>
        <scheme val="minor"/>
      </rPr>
      <t>:
By default RISA solutions include effect of shear deformation.  This produces very different results in some cases, i.e. GUC_E4.3 which has a spring support.  Disabling that feature in RISA caused agreement between RISA, published examples and this PFSA calculator.  Alternatively, set RISA members' A = 10^6 (i.e. "infinity") whenever A is unspecified in the published example</t>
    </r>
  </si>
  <si>
    <t>Ex. 15-4 p.588 (8th 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</si>
</sst>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E+0"/>
    <numFmt numFmtId="165" formatCode="0.0000"/>
  </numFmts>
  <fonts count="19" x14ac:knownFonts="1">
    <font>
      <sz val="11"/>
      <color theme="1"/>
      <name val="Calibri"/>
      <family val="2"/>
      <scheme val="minor"/>
    </font>
    <font>
      <b/>
      <sz val="11"/>
      <color theme="1"/>
      <name val="Calibri"/>
      <family val="2"/>
      <scheme val="minor"/>
    </font>
    <font>
      <sz val="11"/>
      <color rgb="FF0070C0"/>
      <name val="Calibri"/>
      <family val="2"/>
      <scheme val="minor"/>
    </font>
    <font>
      <vertAlign val="subscript"/>
      <sz val="11"/>
      <color theme="1"/>
      <name val="Calibri"/>
      <family val="2"/>
      <scheme val="minor"/>
    </font>
    <font>
      <sz val="9"/>
      <color indexed="81"/>
      <name val="Tahoma"/>
      <family val="2"/>
    </font>
    <font>
      <b/>
      <vertAlign val="superscript"/>
      <sz val="11"/>
      <color theme="1"/>
      <name val="Calibri"/>
      <family val="2"/>
      <scheme val="minor"/>
    </font>
    <font>
      <b/>
      <vertAlign val="subscript"/>
      <sz val="11"/>
      <color theme="1"/>
      <name val="Calibri"/>
      <family val="2"/>
      <scheme val="minor"/>
    </font>
    <font>
      <b/>
      <sz val="9"/>
      <color indexed="81"/>
      <name val="Tahoma"/>
      <family val="2"/>
    </font>
    <font>
      <u/>
      <sz val="11"/>
      <color theme="10"/>
      <name val="Calibri"/>
      <family val="2"/>
      <scheme val="minor"/>
    </font>
    <font>
      <sz val="11"/>
      <color rgb="FFC00000"/>
      <name val="Calibri"/>
      <family val="2"/>
      <scheme val="minor"/>
    </font>
    <font>
      <sz val="11"/>
      <color theme="4"/>
      <name val="Calibri"/>
      <family val="2"/>
      <scheme val="minor"/>
    </font>
    <font>
      <b/>
      <sz val="10"/>
      <color theme="1"/>
      <name val="Calibri"/>
      <family val="2"/>
      <scheme val="minor"/>
    </font>
    <font>
      <sz val="10"/>
      <color theme="1"/>
      <name val="Calibri"/>
      <family val="2"/>
      <scheme val="minor"/>
    </font>
    <font>
      <b/>
      <i/>
      <sz val="10"/>
      <color theme="5"/>
      <name val="Calibri"/>
      <family val="2"/>
      <scheme val="minor"/>
    </font>
    <font>
      <u/>
      <sz val="10"/>
      <color theme="10"/>
      <name val="Calibri"/>
      <family val="2"/>
      <scheme val="minor"/>
    </font>
    <font>
      <sz val="8"/>
      <color theme="1"/>
      <name val="Calibri"/>
      <family val="2"/>
      <scheme val="minor"/>
    </font>
    <font>
      <b/>
      <sz val="8"/>
      <color theme="1"/>
      <name val="Calibri"/>
      <family val="2"/>
      <scheme val="minor"/>
    </font>
    <font>
      <b/>
      <sz val="12"/>
      <color rgb="FF0000FF"/>
      <name val="Calibri"/>
      <family val="2"/>
    </font>
    <font>
      <b/>
      <sz val="10"/>
      <color rgb="FFFF0000"/>
      <name val="Calibri"/>
      <family val="2"/>
      <scheme val="minor"/>
    </font>
  </fonts>
  <fills count="9">
    <fill>
      <patternFill patternType="none"/>
    </fill>
    <fill>
      <patternFill patternType="gray125"/>
    </fill>
    <fill>
      <patternFill patternType="solid">
        <fgColor indexed="65" tint="-9.9978637043366805E-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92D050"/>
        <bgColor indexed="64"/>
      </patternFill>
    </fill>
  </fills>
  <borders count="78">
    <border>
      <left/>
      <right/>
      <top/>
      <bottom/>
      <diagonal/>
    </border>
    <border>
      <left/>
      <right/>
      <top/>
      <bottom style="medium">
        <color indexed="64"/>
      </bottom>
      <diagonal/>
    </border>
    <border>
      <left style="thin">
        <color auto="1"/>
      </left>
      <right style="thin">
        <color auto="1"/>
      </right>
      <top style="medium">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dashed">
        <color indexed="64"/>
      </bottom>
      <diagonal/>
    </border>
    <border>
      <left/>
      <right style="dashed">
        <color indexed="64"/>
      </right>
      <top/>
      <bottom/>
      <diagonal/>
    </border>
    <border>
      <left style="dashed">
        <color indexed="64"/>
      </left>
      <right/>
      <top/>
      <bottom/>
      <diagonal/>
    </border>
    <border>
      <left/>
      <right style="dashed">
        <color indexed="64"/>
      </right>
      <top/>
      <bottom style="dashed">
        <color indexed="64"/>
      </bottom>
      <diagonal/>
    </border>
    <border>
      <left style="dashed">
        <color indexed="64"/>
      </left>
      <right/>
      <top/>
      <bottom style="dashed">
        <color indexed="64"/>
      </bottom>
      <diagonal/>
    </border>
    <border>
      <left/>
      <right style="thin">
        <color indexed="64"/>
      </right>
      <top/>
      <bottom/>
      <diagonal/>
    </border>
    <border>
      <left/>
      <right style="thin">
        <color indexed="64"/>
      </right>
      <top style="thin">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style="dashed">
        <color indexed="64"/>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64"/>
      </left>
      <right style="thin">
        <color indexed="64"/>
      </right>
      <top style="thin">
        <color auto="1"/>
      </top>
      <bottom style="thin">
        <color indexed="64"/>
      </bottom>
      <diagonal/>
    </border>
    <border>
      <left style="medium">
        <color auto="1"/>
      </left>
      <right style="thin">
        <color indexed="64"/>
      </right>
      <top style="thin">
        <color auto="1"/>
      </top>
      <bottom style="thin">
        <color indexed="64"/>
      </bottom>
      <diagonal/>
    </border>
    <border>
      <left style="medium">
        <color auto="1"/>
      </left>
      <right/>
      <top/>
      <bottom/>
      <diagonal/>
    </border>
    <border>
      <left style="medium">
        <color auto="1"/>
      </left>
      <right style="thin">
        <color indexed="64"/>
      </right>
      <top style="medium">
        <color auto="1"/>
      </top>
      <bottom style="thin">
        <color indexed="64"/>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indexed="64"/>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
      <left style="medium">
        <color auto="1"/>
      </left>
      <right style="thin">
        <color indexed="64"/>
      </right>
      <top style="thin">
        <color auto="1"/>
      </top>
      <bottom style="thin">
        <color indexed="64"/>
      </bottom>
      <diagonal/>
    </border>
    <border>
      <left style="medium">
        <color auto="1"/>
      </left>
      <right/>
      <top/>
      <bottom/>
      <diagonal/>
    </border>
    <border>
      <left style="medium">
        <color auto="1"/>
      </left>
      <right style="thin">
        <color indexed="64"/>
      </right>
      <top style="medium">
        <color auto="1"/>
      </top>
      <bottom style="thin">
        <color indexed="64"/>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indexed="64"/>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medium">
        <color auto="1"/>
      </left>
      <right style="thin">
        <color indexed="64"/>
      </right>
      <top style="thin">
        <color auto="1"/>
      </top>
      <bottom style="thin">
        <color auto="1"/>
      </bottom>
      <diagonal/>
    </border>
    <border>
      <left style="medium">
        <color auto="1"/>
      </left>
      <right/>
      <top/>
      <bottom/>
      <diagonal/>
    </border>
    <border>
      <left style="medium">
        <color auto="1"/>
      </left>
      <right style="thin">
        <color indexed="64"/>
      </right>
      <top style="medium">
        <color auto="1"/>
      </top>
      <bottom style="thin">
        <color auto="1"/>
      </bottom>
      <diagonal/>
    </border>
    <border>
      <left style="medium">
        <color auto="1"/>
      </left>
      <right/>
      <top/>
      <bottom style="medium">
        <color auto="1"/>
      </bottom>
      <diagonal/>
    </border>
    <border>
      <left style="thin">
        <color auto="1"/>
      </left>
      <right style="medium">
        <color auto="1"/>
      </right>
      <top style="medium">
        <color auto="1"/>
      </top>
      <bottom style="thin">
        <color indexed="64"/>
      </bottom>
      <diagonal/>
    </border>
    <border>
      <left style="thin">
        <color indexed="64"/>
      </left>
      <right style="medium">
        <color auto="1"/>
      </right>
      <top style="thin">
        <color auto="1"/>
      </top>
      <bottom style="thin">
        <color auto="1"/>
      </bottom>
      <diagonal/>
    </border>
    <border>
      <left/>
      <right style="medium">
        <color auto="1"/>
      </right>
      <top/>
      <bottom/>
      <diagonal/>
    </border>
    <border>
      <left/>
      <right style="medium">
        <color auto="1"/>
      </right>
      <top/>
      <bottom style="medium">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right/>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right/>
      <top/>
      <bottom style="thin">
        <color auto="1"/>
      </bottom>
      <diagonal/>
    </border>
    <border>
      <left/>
      <right style="dashed">
        <color indexed="64"/>
      </right>
      <top/>
      <bottom style="thin">
        <color auto="1"/>
      </bottom>
      <diagonal/>
    </border>
    <border>
      <left style="dashed">
        <color indexed="64"/>
      </left>
      <right/>
      <top/>
      <bottom style="thin">
        <color auto="1"/>
      </bottom>
      <diagonal/>
    </border>
    <border>
      <left style="thin">
        <color indexed="64"/>
      </left>
      <right style="thin">
        <color indexed="64"/>
      </right>
      <top style="thin">
        <color auto="1"/>
      </top>
      <bottom style="thin">
        <color indexed="64"/>
      </bottom>
      <diagonal/>
    </border>
  </borders>
  <cellStyleXfs count="2">
    <xf numFmtId="0" fontId="0" fillId="0" borderId="0"/>
    <xf numFmtId="0" fontId="8" fillId="0" borderId="0" applyNumberFormat="0" applyFill="0" applyBorder="0" applyAlignment="0" applyProtection="0"/>
  </cellStyleXfs>
  <cellXfs count="217">
    <xf numFmtId="0" fontId="0" fillId="0" borderId="0" xfId="0"/>
    <xf numFmtId="0" fontId="0" fillId="0" borderId="0" xfId="0" applyFill="1" applyBorder="1" applyAlignment="1">
      <alignment horizontal="center" vertical="center"/>
    </xf>
    <xf numFmtId="0" fontId="2" fillId="2" borderId="0" xfId="0" applyFont="1" applyFill="1" applyBorder="1" applyAlignment="1">
      <alignment horizontal="center" vertical="center"/>
    </xf>
    <xf numFmtId="0" fontId="0" fillId="0" borderId="0" xfId="0" applyBorder="1"/>
    <xf numFmtId="0" fontId="2" fillId="2" borderId="5" xfId="0" applyFont="1" applyFill="1" applyBorder="1" applyAlignment="1">
      <alignment horizontal="center" vertical="center"/>
    </xf>
    <xf numFmtId="0" fontId="0" fillId="0" borderId="5" xfId="0"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0" fillId="0" borderId="5" xfId="0" applyBorder="1"/>
    <xf numFmtId="0" fontId="2" fillId="2" borderId="3"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3"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vertical="center"/>
    </xf>
    <xf numFmtId="164" fontId="0" fillId="2" borderId="1" xfId="0" applyNumberFormat="1" applyFill="1" applyBorder="1" applyAlignment="1">
      <alignment horizontal="center" vertical="center"/>
    </xf>
    <xf numFmtId="48" fontId="0" fillId="0" borderId="0" xfId="0" applyNumberForma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0" xfId="0" applyFill="1" applyAlignment="1">
      <alignment horizontal="center" vertical="center"/>
    </xf>
    <xf numFmtId="0" fontId="2" fillId="0" borderId="0" xfId="0" applyFont="1" applyFill="1" applyAlignment="1">
      <alignment horizontal="center" vertical="center"/>
    </xf>
    <xf numFmtId="0" fontId="0" fillId="0" borderId="19" xfId="0" applyFill="1" applyBorder="1" applyAlignment="1">
      <alignment horizontal="center" vertical="center"/>
    </xf>
    <xf numFmtId="0" fontId="2" fillId="2" borderId="19" xfId="0" applyFont="1" applyFill="1" applyBorder="1" applyAlignment="1">
      <alignment horizontal="center" vertical="center"/>
    </xf>
    <xf numFmtId="0" fontId="0" fillId="0" borderId="19" xfId="0" applyBorder="1"/>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0" xfId="0" applyAlignment="1">
      <alignment horizontal="center" vertical="center" textRotation="90"/>
    </xf>
    <xf numFmtId="0" fontId="9" fillId="0" borderId="0" xfId="0" applyFont="1"/>
    <xf numFmtId="0" fontId="1" fillId="0" borderId="0" xfId="0" applyFont="1" applyBorder="1" applyAlignment="1">
      <alignment horizontal="center" vertical="top"/>
    </xf>
    <xf numFmtId="0" fontId="11" fillId="0" borderId="0" xfId="0" applyFont="1" applyBorder="1"/>
    <xf numFmtId="0" fontId="12" fillId="0" borderId="0" xfId="0" applyFont="1"/>
    <xf numFmtId="0" fontId="0" fillId="0" borderId="0" xfId="0" applyAlignment="1">
      <alignment horizontal="center" vertical="top"/>
    </xf>
    <xf numFmtId="0" fontId="0" fillId="2" borderId="20" xfId="0" applyFill="1" applyBorder="1" applyAlignment="1">
      <alignment horizontal="center" vertical="center"/>
    </xf>
    <xf numFmtId="0" fontId="0" fillId="0" borderId="22" xfId="0" applyFill="1" applyBorder="1" applyAlignment="1">
      <alignment horizontal="center" vertical="center"/>
    </xf>
    <xf numFmtId="0" fontId="0" fillId="2" borderId="24" xfId="0" applyFill="1" applyBorder="1" applyAlignment="1">
      <alignment horizontal="center" vertical="center"/>
    </xf>
    <xf numFmtId="0" fontId="0" fillId="2" borderId="26" xfId="0" applyFill="1" applyBorder="1" applyAlignment="1">
      <alignment horizontal="center" vertical="center"/>
    </xf>
    <xf numFmtId="0" fontId="2" fillId="0" borderId="27" xfId="0" applyFont="1" applyFill="1" applyBorder="1" applyAlignment="1">
      <alignment horizontal="center" vertical="center"/>
    </xf>
    <xf numFmtId="0" fontId="2" fillId="2" borderId="28" xfId="0" applyFont="1" applyFill="1" applyBorder="1" applyAlignment="1">
      <alignment horizontal="center" vertical="center"/>
    </xf>
    <xf numFmtId="164" fontId="0" fillId="0" borderId="0" xfId="0" applyNumberFormat="1" applyFill="1" applyBorder="1" applyAlignment="1">
      <alignment horizontal="center" vertical="center"/>
    </xf>
    <xf numFmtId="0" fontId="0" fillId="2" borderId="21" xfId="0" applyFill="1" applyBorder="1" applyAlignment="1">
      <alignment horizontal="center" vertical="center"/>
    </xf>
    <xf numFmtId="164" fontId="0" fillId="0" borderId="27" xfId="0" applyNumberFormat="1" applyFill="1" applyBorder="1" applyAlignment="1">
      <alignment horizontal="center" vertical="center"/>
    </xf>
    <xf numFmtId="164" fontId="0" fillId="2" borderId="28" xfId="0" applyNumberFormat="1" applyFill="1" applyBorder="1" applyAlignment="1">
      <alignment horizontal="center" vertical="center"/>
    </xf>
    <xf numFmtId="0" fontId="0" fillId="0" borderId="27" xfId="0" applyFill="1" applyBorder="1" applyAlignment="1">
      <alignment horizontal="center" vertical="center"/>
    </xf>
    <xf numFmtId="0" fontId="0" fillId="2" borderId="28" xfId="0" applyFill="1" applyBorder="1" applyAlignment="1">
      <alignment horizontal="center" vertical="center"/>
    </xf>
    <xf numFmtId="0" fontId="1" fillId="2" borderId="20" xfId="0" applyFont="1" applyFill="1" applyBorder="1" applyAlignment="1">
      <alignment horizontal="center" vertical="center"/>
    </xf>
    <xf numFmtId="0" fontId="0" fillId="0" borderId="30" xfId="0" applyFill="1" applyBorder="1" applyAlignment="1">
      <alignment horizontal="center" vertical="center"/>
    </xf>
    <xf numFmtId="0" fontId="2" fillId="0" borderId="30" xfId="0" applyFont="1" applyFill="1" applyBorder="1" applyAlignment="1">
      <alignment horizontal="center" vertical="center"/>
    </xf>
    <xf numFmtId="0" fontId="2" fillId="2" borderId="30" xfId="0" applyFont="1" applyFill="1" applyBorder="1" applyAlignment="1">
      <alignment horizontal="center" vertical="center"/>
    </xf>
    <xf numFmtId="0" fontId="0" fillId="0" borderId="30" xfId="0" applyBorder="1"/>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164" fontId="0" fillId="0" borderId="18" xfId="0" applyNumberFormat="1" applyFill="1" applyBorder="1" applyAlignment="1">
      <alignment horizontal="center" vertical="center"/>
    </xf>
    <xf numFmtId="0" fontId="12" fillId="0" borderId="0" xfId="0" applyFont="1" applyAlignment="1">
      <alignment wrapText="1"/>
    </xf>
    <xf numFmtId="12" fontId="0" fillId="0" borderId="0" xfId="0" applyNumberFormat="1" applyFill="1" applyBorder="1" applyAlignment="1">
      <alignment horizontal="center" vertical="center"/>
    </xf>
    <xf numFmtId="0" fontId="0" fillId="0" borderId="18" xfId="0" applyNumberFormat="1" applyFill="1" applyBorder="1" applyAlignment="1">
      <alignment horizontal="center" vertical="center"/>
    </xf>
    <xf numFmtId="0" fontId="0" fillId="2" borderId="33" xfId="0" applyFill="1" applyBorder="1" applyAlignment="1">
      <alignment horizontal="center" vertical="center"/>
    </xf>
    <xf numFmtId="0" fontId="1" fillId="2" borderId="33" xfId="0" applyFont="1" applyFill="1" applyBorder="1" applyAlignment="1">
      <alignment horizontal="center" vertical="center"/>
    </xf>
    <xf numFmtId="0" fontId="0" fillId="0" borderId="35" xfId="0" applyFill="1" applyBorder="1" applyAlignment="1">
      <alignment horizontal="center" vertical="center"/>
    </xf>
    <xf numFmtId="0" fontId="2" fillId="0" borderId="35" xfId="0" applyFont="1" applyFill="1" applyBorder="1" applyAlignment="1">
      <alignment horizontal="center" vertical="center"/>
    </xf>
    <xf numFmtId="0" fontId="2" fillId="2" borderId="35" xfId="0" applyFont="1" applyFill="1" applyBorder="1" applyAlignment="1">
      <alignment horizontal="center" vertical="center"/>
    </xf>
    <xf numFmtId="0" fontId="0" fillId="0" borderId="35" xfId="0" applyBorder="1"/>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0" fillId="2" borderId="21" xfId="0" applyFill="1" applyBorder="1" applyAlignment="1">
      <alignment horizontal="center" vertical="center"/>
    </xf>
    <xf numFmtId="0" fontId="0" fillId="2" borderId="26" xfId="0"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2" borderId="38" xfId="0" applyFill="1" applyBorder="1" applyAlignment="1">
      <alignment horizontal="center" vertical="center"/>
    </xf>
    <xf numFmtId="164" fontId="2" fillId="0" borderId="0" xfId="0" applyNumberFormat="1" applyFont="1" applyFill="1" applyBorder="1" applyAlignment="1">
      <alignment horizontal="center" vertical="center"/>
    </xf>
    <xf numFmtId="164" fontId="2" fillId="0" borderId="27" xfId="0" applyNumberFormat="1" applyFont="1" applyFill="1" applyBorder="1" applyAlignment="1">
      <alignment horizontal="center" vertical="center"/>
    </xf>
    <xf numFmtId="0" fontId="2" fillId="0" borderId="0" xfId="0" applyFont="1"/>
    <xf numFmtId="3" fontId="0" fillId="0" borderId="0" xfId="0" applyNumberFormat="1" applyFill="1" applyBorder="1" applyAlignment="1">
      <alignment horizontal="center" vertical="center"/>
    </xf>
    <xf numFmtId="0" fontId="2" fillId="0" borderId="0" xfId="0" applyNumberFormat="1" applyFont="1" applyFill="1" applyBorder="1" applyAlignment="1">
      <alignment horizontal="center" vertical="center"/>
    </xf>
    <xf numFmtId="0" fontId="1" fillId="2" borderId="38" xfId="0" applyFont="1" applyFill="1" applyBorder="1" applyAlignment="1">
      <alignment horizontal="center" vertical="center"/>
    </xf>
    <xf numFmtId="0" fontId="0" fillId="0" borderId="40" xfId="0" applyFill="1" applyBorder="1" applyAlignment="1">
      <alignment horizontal="center" vertical="center"/>
    </xf>
    <xf numFmtId="0" fontId="0" fillId="2" borderId="42" xfId="0" applyFill="1" applyBorder="1" applyAlignment="1">
      <alignment horizontal="center" vertical="center"/>
    </xf>
    <xf numFmtId="0" fontId="0" fillId="2" borderId="44" xfId="0" applyFill="1" applyBorder="1" applyAlignment="1">
      <alignment horizontal="center" vertical="center"/>
    </xf>
    <xf numFmtId="0" fontId="2" fillId="0" borderId="45" xfId="0" applyFont="1" applyFill="1" applyBorder="1" applyAlignment="1">
      <alignment horizontal="center" vertical="center"/>
    </xf>
    <xf numFmtId="0" fontId="2" fillId="2" borderId="46" xfId="0" applyFont="1" applyFill="1" applyBorder="1" applyAlignment="1">
      <alignment horizontal="center" vertical="center"/>
    </xf>
    <xf numFmtId="0" fontId="0" fillId="2" borderId="39" xfId="0" applyFill="1" applyBorder="1" applyAlignment="1">
      <alignment horizontal="center" vertical="center"/>
    </xf>
    <xf numFmtId="0" fontId="0" fillId="0" borderId="45" xfId="0" applyFill="1" applyBorder="1" applyAlignment="1">
      <alignment horizontal="center" vertical="center"/>
    </xf>
    <xf numFmtId="0" fontId="0" fillId="2" borderId="46" xfId="0"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47" xfId="0" applyFill="1" applyBorder="1" applyAlignment="1">
      <alignment horizontal="center" vertical="center"/>
    </xf>
    <xf numFmtId="0" fontId="0" fillId="0" borderId="49" xfId="0" applyFill="1" applyBorder="1" applyAlignment="1">
      <alignment horizontal="center" vertical="center"/>
    </xf>
    <xf numFmtId="0" fontId="2" fillId="2" borderId="49" xfId="0" applyFont="1" applyFill="1" applyBorder="1" applyAlignment="1">
      <alignment horizontal="center" vertical="center"/>
    </xf>
    <xf numFmtId="0" fontId="0" fillId="0" borderId="49" xfId="0" applyBorder="1"/>
    <xf numFmtId="0" fontId="0" fillId="0" borderId="0" xfId="0" applyBorder="1" applyAlignment="1">
      <alignment horizontal="center"/>
    </xf>
    <xf numFmtId="0" fontId="0" fillId="0" borderId="0" xfId="0" applyFill="1" applyBorder="1" applyAlignment="1">
      <alignment horizontal="center"/>
    </xf>
    <xf numFmtId="0" fontId="0" fillId="0" borderId="49" xfId="0" applyBorder="1" applyAlignment="1">
      <alignment horizontal="center"/>
    </xf>
    <xf numFmtId="2" fontId="0" fillId="7" borderId="0" xfId="0" applyNumberFormat="1" applyFill="1" applyBorder="1"/>
    <xf numFmtId="165" fontId="0" fillId="7" borderId="0" xfId="0" applyNumberFormat="1" applyFill="1"/>
    <xf numFmtId="0" fontId="0" fillId="7" borderId="0" xfId="0" applyNumberFormat="1" applyFill="1"/>
    <xf numFmtId="0" fontId="0" fillId="2" borderId="48" xfId="0" applyFill="1" applyBorder="1" applyAlignment="1">
      <alignment horizontal="center" vertical="center"/>
    </xf>
    <xf numFmtId="0" fontId="1" fillId="2" borderId="48" xfId="0" applyFont="1" applyFill="1" applyBorder="1" applyAlignment="1">
      <alignment horizontal="center" vertical="center"/>
    </xf>
    <xf numFmtId="0" fontId="0" fillId="2" borderId="50" xfId="0" applyFill="1" applyBorder="1" applyAlignment="1">
      <alignment horizontal="center" vertical="center"/>
    </xf>
    <xf numFmtId="0" fontId="0" fillId="0" borderId="52" xfId="0" applyFill="1" applyBorder="1" applyAlignment="1">
      <alignment horizontal="center" vertical="center"/>
    </xf>
    <xf numFmtId="0" fontId="2" fillId="0" borderId="52" xfId="0" applyFont="1" applyFill="1" applyBorder="1" applyAlignment="1">
      <alignment horizontal="center" vertical="center"/>
    </xf>
    <xf numFmtId="0" fontId="2" fillId="2" borderId="52" xfId="0" applyFont="1" applyFill="1" applyBorder="1" applyAlignment="1">
      <alignment horizontal="center" vertical="center"/>
    </xf>
    <xf numFmtId="0" fontId="0" fillId="0" borderId="52" xfId="0" applyBorder="1"/>
    <xf numFmtId="0" fontId="2" fillId="2" borderId="53" xfId="0" applyFont="1" applyFill="1" applyBorder="1" applyAlignment="1">
      <alignment horizontal="center" vertical="center"/>
    </xf>
    <xf numFmtId="0" fontId="2" fillId="2" borderId="54" xfId="0" applyFont="1" applyFill="1" applyBorder="1" applyAlignment="1">
      <alignment horizontal="center" vertical="center"/>
    </xf>
    <xf numFmtId="0" fontId="0" fillId="3" borderId="48" xfId="0" applyFill="1" applyBorder="1" applyAlignment="1">
      <alignment horizont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51" xfId="0" applyFill="1" applyBorder="1" applyAlignment="1">
      <alignment horizontal="center" vertical="center"/>
    </xf>
    <xf numFmtId="0" fontId="0" fillId="0" borderId="56" xfId="0" applyFill="1" applyBorder="1" applyAlignment="1">
      <alignment horizontal="center" vertical="center"/>
    </xf>
    <xf numFmtId="0" fontId="0" fillId="2" borderId="58" xfId="0" applyFill="1" applyBorder="1" applyAlignment="1">
      <alignment horizontal="center" vertical="center"/>
    </xf>
    <xf numFmtId="0" fontId="0" fillId="2" borderId="60" xfId="0" applyFill="1" applyBorder="1" applyAlignment="1">
      <alignment horizontal="center" vertical="center"/>
    </xf>
    <xf numFmtId="0" fontId="2" fillId="0" borderId="61" xfId="0" applyFont="1" applyFill="1" applyBorder="1" applyAlignment="1">
      <alignment horizontal="center" vertical="center"/>
    </xf>
    <xf numFmtId="0" fontId="2" fillId="2" borderId="62" xfId="0" applyFont="1" applyFill="1" applyBorder="1" applyAlignment="1">
      <alignment horizontal="center" vertical="center"/>
    </xf>
    <xf numFmtId="0" fontId="0" fillId="2" borderId="55" xfId="0" applyFill="1" applyBorder="1" applyAlignment="1">
      <alignment horizontal="center" vertical="center"/>
    </xf>
    <xf numFmtId="0" fontId="0" fillId="0" borderId="61" xfId="0" applyFill="1" applyBorder="1" applyAlignment="1">
      <alignment horizontal="center" vertical="center"/>
    </xf>
    <xf numFmtId="0" fontId="0" fillId="2" borderId="62" xfId="0" applyFill="1" applyBorder="1" applyAlignment="1">
      <alignment horizontal="center" vertical="center"/>
    </xf>
    <xf numFmtId="0" fontId="1" fillId="2" borderId="51" xfId="0" applyFont="1" applyFill="1" applyBorder="1" applyAlignment="1">
      <alignment horizontal="center" vertical="center"/>
    </xf>
    <xf numFmtId="0" fontId="0" fillId="0" borderId="64" xfId="0" applyFill="1" applyBorder="1" applyAlignment="1">
      <alignment horizontal="center" vertical="center"/>
    </xf>
    <xf numFmtId="0" fontId="2" fillId="0" borderId="64" xfId="0" applyFont="1" applyFill="1" applyBorder="1" applyAlignment="1">
      <alignment horizontal="center" vertical="center"/>
    </xf>
    <xf numFmtId="0" fontId="2" fillId="2" borderId="64" xfId="0" applyFont="1" applyFill="1" applyBorder="1" applyAlignment="1">
      <alignment horizontal="center" vertical="center"/>
    </xf>
    <xf numFmtId="0" fontId="0" fillId="0" borderId="64" xfId="0" applyBorder="1"/>
    <xf numFmtId="0" fontId="2" fillId="2" borderId="65" xfId="0" applyFont="1" applyFill="1" applyBorder="1" applyAlignment="1">
      <alignment horizontal="center" vertical="center"/>
    </xf>
    <xf numFmtId="0" fontId="2" fillId="2" borderId="66" xfId="0" applyFont="1" applyFill="1" applyBorder="1" applyAlignment="1">
      <alignment horizontal="center" vertical="center"/>
    </xf>
    <xf numFmtId="0" fontId="2" fillId="8" borderId="0" xfId="0" applyFont="1" applyFill="1" applyBorder="1" applyAlignment="1">
      <alignment horizontal="center"/>
    </xf>
    <xf numFmtId="0" fontId="2" fillId="8" borderId="0" xfId="0" quotePrefix="1" applyFont="1" applyFill="1" applyBorder="1" applyAlignment="1">
      <alignment horizontal="center"/>
    </xf>
    <xf numFmtId="0" fontId="2" fillId="8"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5" xfId="0" applyFont="1" applyFill="1" applyBorder="1" applyAlignment="1">
      <alignment horizontal="center" vertical="center"/>
    </xf>
    <xf numFmtId="0" fontId="0" fillId="2" borderId="63" xfId="0" applyFill="1" applyBorder="1" applyAlignment="1">
      <alignment horizontal="center" vertical="center"/>
    </xf>
    <xf numFmtId="0" fontId="1" fillId="2" borderId="63" xfId="0" applyFont="1" applyFill="1" applyBorder="1" applyAlignment="1">
      <alignment horizontal="center" vertical="center"/>
    </xf>
    <xf numFmtId="0" fontId="0" fillId="0" borderId="68" xfId="0" applyFill="1" applyBorder="1" applyAlignment="1">
      <alignment horizontal="center" vertical="center"/>
    </xf>
    <xf numFmtId="0" fontId="2" fillId="0" borderId="68" xfId="0" applyFont="1" applyFill="1" applyBorder="1" applyAlignment="1">
      <alignment horizontal="center" vertical="center"/>
    </xf>
    <xf numFmtId="0" fontId="2" fillId="2" borderId="68" xfId="0" applyFont="1" applyFill="1" applyBorder="1" applyAlignment="1">
      <alignment horizontal="center" vertical="center"/>
    </xf>
    <xf numFmtId="0" fontId="0" fillId="0" borderId="68" xfId="0" applyBorder="1"/>
    <xf numFmtId="0" fontId="2" fillId="2" borderId="69" xfId="0" applyFont="1" applyFill="1" applyBorder="1" applyAlignment="1">
      <alignment horizontal="center" vertical="center"/>
    </xf>
    <xf numFmtId="0" fontId="2" fillId="2" borderId="70" xfId="0" applyFont="1"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0" borderId="71" xfId="0" applyFill="1" applyBorder="1" applyAlignment="1">
      <alignment horizontal="center" vertical="center"/>
    </xf>
    <xf numFmtId="0" fontId="2" fillId="2" borderId="71" xfId="0" applyFont="1" applyFill="1" applyBorder="1" applyAlignment="1">
      <alignment horizontal="center" vertical="center"/>
    </xf>
    <xf numFmtId="0" fontId="0" fillId="0" borderId="71" xfId="0" applyBorder="1"/>
    <xf numFmtId="0" fontId="0" fillId="0" borderId="0" xfId="0" applyAlignment="1">
      <alignment horizontal="center" vertical="center" textRotation="90"/>
    </xf>
    <xf numFmtId="0" fontId="2" fillId="0" borderId="0" xfId="0" applyFont="1" applyAlignment="1">
      <alignment horizontal="center" vertical="top"/>
    </xf>
    <xf numFmtId="0" fontId="12" fillId="0" borderId="0" xfId="0" applyFont="1" applyFill="1" applyAlignment="1">
      <alignment vertical="top" wrapText="1"/>
    </xf>
    <xf numFmtId="0" fontId="12" fillId="4" borderId="20" xfId="0" applyFont="1" applyFill="1" applyBorder="1" applyAlignment="1">
      <alignment vertical="top" wrapText="1"/>
    </xf>
    <xf numFmtId="0" fontId="12" fillId="7" borderId="0" xfId="0" applyFont="1" applyFill="1" applyAlignment="1">
      <alignment vertical="top" wrapText="1"/>
    </xf>
    <xf numFmtId="0" fontId="12" fillId="0" borderId="0" xfId="0" applyFont="1" applyAlignment="1">
      <alignment vertical="top" wrapText="1"/>
    </xf>
    <xf numFmtId="0" fontId="15" fillId="0" borderId="0" xfId="0" applyFont="1" applyFill="1" applyAlignment="1">
      <alignment vertical="top" wrapText="1"/>
    </xf>
    <xf numFmtId="0" fontId="1" fillId="3" borderId="19" xfId="0" applyFont="1" applyFill="1" applyBorder="1"/>
    <xf numFmtId="0" fontId="0" fillId="0" borderId="0" xfId="0" applyAlignment="1">
      <alignment horizontal="center" vertical="top"/>
    </xf>
    <xf numFmtId="0" fontId="12" fillId="0" borderId="0" xfId="0" applyFont="1" applyAlignment="1">
      <alignment horizontal="left" vertical="top" wrapText="1"/>
    </xf>
    <xf numFmtId="0" fontId="14" fillId="0" borderId="0" xfId="1" applyFont="1" applyAlignment="1">
      <alignment horizontal="center" vertical="top" wrapText="1"/>
    </xf>
    <xf numFmtId="0" fontId="12" fillId="0" borderId="0" xfId="0" applyFont="1" applyAlignment="1">
      <alignment horizontal="center" vertical="top" wrapText="1"/>
    </xf>
    <xf numFmtId="0" fontId="15" fillId="4" borderId="20" xfId="0" applyFont="1" applyFill="1" applyBorder="1" applyAlignment="1">
      <alignment vertical="top" wrapText="1"/>
    </xf>
    <xf numFmtId="0" fontId="0" fillId="2" borderId="2" xfId="0" applyFill="1" applyBorder="1" applyAlignment="1">
      <alignment horizontal="center" vertical="center"/>
    </xf>
    <xf numFmtId="0" fontId="0" fillId="2" borderId="72" xfId="0" applyFill="1" applyBorder="1" applyAlignment="1">
      <alignment horizontal="center" vertical="center" textRotation="90"/>
    </xf>
    <xf numFmtId="0" fontId="0" fillId="2" borderId="67" xfId="0" applyFill="1" applyBorder="1" applyAlignment="1">
      <alignment horizontal="center" vertical="center" textRotation="90"/>
    </xf>
    <xf numFmtId="0" fontId="0" fillId="2" borderId="41" xfId="0" applyFill="1" applyBorder="1" applyAlignment="1">
      <alignment horizontal="center" vertical="center"/>
    </xf>
    <xf numFmtId="0" fontId="0" fillId="2" borderId="43" xfId="0" applyFill="1" applyBorder="1" applyAlignment="1">
      <alignment horizontal="center" vertical="center"/>
    </xf>
    <xf numFmtId="0" fontId="0" fillId="2" borderId="39" xfId="0" applyFill="1" applyBorder="1" applyAlignment="1">
      <alignment horizontal="center" vertical="center"/>
    </xf>
    <xf numFmtId="0" fontId="0" fillId="2" borderId="38" xfId="0" applyFill="1" applyBorder="1" applyAlignment="1">
      <alignment horizontal="center" vertical="center"/>
    </xf>
    <xf numFmtId="0" fontId="0" fillId="2" borderId="44" xfId="0" applyFill="1" applyBorder="1" applyAlignment="1">
      <alignment horizontal="center" vertical="center"/>
    </xf>
    <xf numFmtId="0" fontId="0" fillId="0" borderId="4" xfId="0" applyFill="1" applyBorder="1" applyAlignment="1">
      <alignment horizontal="center" vertical="center"/>
    </xf>
    <xf numFmtId="0" fontId="0" fillId="0" borderId="3" xfId="0" applyFill="1" applyBorder="1" applyAlignment="1">
      <alignment horizontal="center" vertical="center"/>
    </xf>
    <xf numFmtId="0" fontId="0" fillId="0" borderId="6" xfId="0" applyFill="1" applyBorder="1" applyAlignment="1">
      <alignment horizontal="center" vertical="center"/>
    </xf>
    <xf numFmtId="0" fontId="2" fillId="0" borderId="5" xfId="0" applyFont="1" applyFill="1" applyBorder="1" applyAlignment="1">
      <alignment horizontal="center" vertical="center"/>
    </xf>
    <xf numFmtId="0" fontId="2" fillId="0" borderId="0" xfId="0" applyFont="1" applyFill="1" applyBorder="1" applyAlignment="1">
      <alignment horizontal="center" vertical="center"/>
    </xf>
    <xf numFmtId="0" fontId="0" fillId="2" borderId="48" xfId="0" applyFill="1" applyBorder="1" applyAlignment="1">
      <alignment horizontal="center" vertical="center" textRotation="90"/>
    </xf>
    <xf numFmtId="0" fontId="0" fillId="2" borderId="51" xfId="0" applyFill="1" applyBorder="1" applyAlignment="1">
      <alignment horizontal="center" vertical="center" textRotation="90"/>
    </xf>
    <xf numFmtId="0" fontId="0" fillId="2" borderId="48" xfId="0" applyFill="1" applyBorder="1" applyAlignment="1">
      <alignment horizontal="center" vertical="center"/>
    </xf>
    <xf numFmtId="0" fontId="0" fillId="3" borderId="48" xfId="0" applyFill="1" applyBorder="1" applyAlignment="1">
      <alignment horizontal="center"/>
    </xf>
    <xf numFmtId="0" fontId="0" fillId="0" borderId="4" xfId="0" applyFill="1" applyBorder="1" applyAlignment="1">
      <alignment horizontal="center" vertical="center" textRotation="90" wrapText="1"/>
    </xf>
    <xf numFmtId="0" fontId="0" fillId="0" borderId="3" xfId="0" applyFill="1" applyBorder="1" applyAlignment="1">
      <alignment horizontal="center" vertical="center" textRotation="90" wrapText="1"/>
    </xf>
    <xf numFmtId="0" fontId="0" fillId="0" borderId="6" xfId="0" applyFill="1" applyBorder="1" applyAlignment="1">
      <alignment horizontal="center" vertical="center" textRotation="90" wrapText="1"/>
    </xf>
    <xf numFmtId="0" fontId="0" fillId="0" borderId="3" xfId="0" applyBorder="1" applyAlignment="1">
      <alignment horizontal="center"/>
    </xf>
    <xf numFmtId="0" fontId="0" fillId="0" borderId="0" xfId="0" applyBorder="1" applyAlignment="1">
      <alignment horizontal="center"/>
    </xf>
    <xf numFmtId="0" fontId="0" fillId="0" borderId="49" xfId="0" applyBorder="1" applyAlignment="1">
      <alignment horizontal="center"/>
    </xf>
    <xf numFmtId="0" fontId="0" fillId="2" borderId="38" xfId="0" applyFill="1" applyBorder="1" applyAlignment="1">
      <alignment horizontal="center" vertical="center" textRotation="90"/>
    </xf>
    <xf numFmtId="0" fontId="0" fillId="2" borderId="23" xfId="0" applyFill="1" applyBorder="1" applyAlignment="1">
      <alignment horizontal="center" vertical="center"/>
    </xf>
    <xf numFmtId="0" fontId="0" fillId="2" borderId="25" xfId="0" applyFill="1" applyBorder="1" applyAlignment="1">
      <alignment horizontal="center" vertical="center"/>
    </xf>
    <xf numFmtId="0" fontId="0" fillId="2" borderId="21" xfId="0" applyFill="1" applyBorder="1" applyAlignment="1">
      <alignment horizontal="center" vertical="center"/>
    </xf>
    <xf numFmtId="0" fontId="0" fillId="2" borderId="26" xfId="0" applyFill="1" applyBorder="1" applyAlignment="1">
      <alignment horizontal="center" vertical="center"/>
    </xf>
    <xf numFmtId="0" fontId="0" fillId="2" borderId="51" xfId="0" applyFill="1" applyBorder="1" applyAlignment="1">
      <alignment horizontal="center" vertical="center"/>
    </xf>
    <xf numFmtId="0" fontId="0" fillId="2" borderId="63" xfId="0" applyFill="1" applyBorder="1" applyAlignment="1">
      <alignment horizontal="center" vertical="center" textRotation="90"/>
    </xf>
    <xf numFmtId="0" fontId="0" fillId="2" borderId="57" xfId="0" applyFill="1" applyBorder="1" applyAlignment="1">
      <alignment horizontal="center" vertical="center"/>
    </xf>
    <xf numFmtId="0" fontId="0" fillId="2" borderId="59" xfId="0" applyFill="1" applyBorder="1" applyAlignment="1">
      <alignment horizontal="center" vertical="center"/>
    </xf>
    <xf numFmtId="0" fontId="0" fillId="2" borderId="55" xfId="0" applyFill="1" applyBorder="1" applyAlignment="1">
      <alignment horizontal="center" vertical="center"/>
    </xf>
    <xf numFmtId="0" fontId="0" fillId="2" borderId="60" xfId="0" applyFill="1" applyBorder="1" applyAlignment="1">
      <alignment horizontal="center" vertical="center"/>
    </xf>
    <xf numFmtId="0" fontId="0" fillId="2" borderId="20" xfId="0" applyFill="1" applyBorder="1" applyAlignment="1">
      <alignment horizontal="center" vertical="center"/>
    </xf>
    <xf numFmtId="0" fontId="0" fillId="2" borderId="20" xfId="0" applyFill="1" applyBorder="1" applyAlignment="1">
      <alignment horizontal="center" vertical="center" textRotation="90"/>
    </xf>
    <xf numFmtId="0" fontId="0" fillId="2" borderId="29" xfId="0" applyFill="1" applyBorder="1" applyAlignment="1">
      <alignment horizontal="center" vertical="center" textRotation="90"/>
    </xf>
    <xf numFmtId="0" fontId="0" fillId="2" borderId="33" xfId="0" applyFill="1" applyBorder="1" applyAlignment="1">
      <alignment horizontal="center" vertical="center" textRotation="90"/>
    </xf>
    <xf numFmtId="0" fontId="0" fillId="2" borderId="33" xfId="0" applyFill="1" applyBorder="1" applyAlignment="1">
      <alignment horizontal="center" vertical="center"/>
    </xf>
    <xf numFmtId="0" fontId="0" fillId="2" borderId="34" xfId="0" applyFill="1" applyBorder="1" applyAlignment="1">
      <alignment horizontal="center" vertical="center" textRotation="90"/>
    </xf>
    <xf numFmtId="0" fontId="0" fillId="5" borderId="0" xfId="0" applyFill="1"/>
    <xf numFmtId="0" fontId="0" fillId="6" borderId="0" xfId="0" applyFill="1"/>
    <xf numFmtId="0" fontId="0" fillId="2" borderId="63" xfId="0" applyFill="1" applyBorder="1" applyAlignment="1">
      <alignment horizontal="center" vertical="center"/>
    </xf>
    <xf numFmtId="0" fontId="0" fillId="0" borderId="0" xfId="0" applyFill="1"/>
    <xf numFmtId="0" fontId="0" fillId="2" borderId="72" xfId="0" applyFill="1" applyBorder="1" applyAlignment="1">
      <alignment horizontal="center" vertical="center"/>
    </xf>
    <xf numFmtId="0" fontId="0" fillId="2" borderId="72" xfId="0" applyFill="1" applyBorder="1" applyAlignment="1">
      <alignment horizontal="center" vertical="center"/>
    </xf>
    <xf numFmtId="0" fontId="1" fillId="2" borderId="72" xfId="0" applyFont="1" applyFill="1" applyBorder="1" applyAlignment="1">
      <alignment horizontal="center" vertical="center"/>
    </xf>
    <xf numFmtId="0" fontId="0" fillId="2" borderId="73" xfId="0" applyFill="1" applyBorder="1" applyAlignment="1">
      <alignment horizontal="center" vertical="center" textRotation="90"/>
    </xf>
    <xf numFmtId="0" fontId="0" fillId="0" borderId="74" xfId="0" applyFill="1" applyBorder="1" applyAlignment="1">
      <alignment horizontal="center" vertical="center"/>
    </xf>
    <xf numFmtId="0" fontId="2" fillId="0" borderId="74" xfId="0" applyFont="1" applyFill="1" applyBorder="1" applyAlignment="1">
      <alignment horizontal="center" vertical="center"/>
    </xf>
    <xf numFmtId="0" fontId="2" fillId="2" borderId="74" xfId="0" applyFont="1" applyFill="1" applyBorder="1" applyAlignment="1">
      <alignment horizontal="center" vertical="center"/>
    </xf>
    <xf numFmtId="0" fontId="0" fillId="0" borderId="74" xfId="0" applyBorder="1"/>
    <xf numFmtId="0" fontId="2" fillId="2" borderId="75" xfId="0" applyFont="1" applyFill="1" applyBorder="1" applyAlignment="1">
      <alignment horizontal="center" vertical="center"/>
    </xf>
    <xf numFmtId="0" fontId="2" fillId="2" borderId="76" xfId="0" applyFont="1" applyFill="1" applyBorder="1" applyAlignment="1">
      <alignment horizontal="center" vertical="center"/>
    </xf>
    <xf numFmtId="0" fontId="0" fillId="2" borderId="77" xfId="0" applyFill="1" applyBorder="1" applyAlignment="1">
      <alignment horizontal="center" vertical="center" textRotation="90"/>
    </xf>
  </cellXfs>
  <cellStyles count="2">
    <cellStyle name="Hyperlink" xfId="1" builtinId="8"/>
    <cellStyle name="Normal" xfId="0" builtinId="0"/>
  </cellStyles>
  <dxfs count="96">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
      <numFmt numFmtId="164" formatCode="##0E+0"/>
    </dxf>
  </dxfs>
  <tableStyles count="0" defaultTableStyle="TableStyleMedium2" defaultPivotStyle="PivotStyleLight16"/>
  <colors>
    <mruColors>
      <color rgb="FF0070C0"/>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2" Type="http://schemas.microsoft.com/office/2011/relationships/chartColorStyle" Target="colors96.xml"/><Relationship Id="rId1" Type="http://schemas.microsoft.com/office/2011/relationships/chartStyle" Target="style96.xml"/></Relationships>
</file>

<file path=xl/charts/_rels/chart97.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98.xml.rels><?xml version="1.0" encoding="UTF-8" standalone="yes"?>
<Relationships xmlns="http://schemas.openxmlformats.org/package/2006/relationships"><Relationship Id="rId2" Type="http://schemas.microsoft.com/office/2011/relationships/chartColorStyle" Target="colors98.xml"/><Relationship Id="rId1" Type="http://schemas.microsoft.com/office/2011/relationships/chartStyle" Target="style98.xml"/></Relationships>
</file>

<file path=xl/charts/_rels/chart99.xml.rels><?xml version="1.0" encoding="UTF-8" standalone="yes"?>
<Relationships xmlns="http://schemas.openxmlformats.org/package/2006/relationships"><Relationship Id="rId2" Type="http://schemas.microsoft.com/office/2011/relationships/chartColorStyle" Target="colors99.xml"/><Relationship Id="rId1" Type="http://schemas.microsoft.com/office/2011/relationships/chartStyle" Target="style99.xml"/></Relationships>
</file>

<file path=xl/charts/_rels/chart100.xml.rels><?xml version="1.0" encoding="UTF-8" standalone="yes"?>
<Relationships xmlns="http://schemas.openxmlformats.org/package/2006/relationships"><Relationship Id="rId2" Type="http://schemas.microsoft.com/office/2011/relationships/chartColorStyle" Target="colors100.xml"/><Relationship Id="rId1" Type="http://schemas.microsoft.com/office/2011/relationships/chartStyle" Target="style100.xml"/></Relationships>
</file>

<file path=xl/charts/_rels/chart101.xml.rels><?xml version="1.0" encoding="UTF-8" standalone="yes"?>
<Relationships xmlns="http://schemas.openxmlformats.org/package/2006/relationships"><Relationship Id="rId2" Type="http://schemas.microsoft.com/office/2011/relationships/chartColorStyle" Target="colors101.xml"/><Relationship Id="rId1" Type="http://schemas.microsoft.com/office/2011/relationships/chartStyle" Target="style101.xml"/></Relationships>
</file>

<file path=xl/charts/_rels/chart102.xml.rels><?xml version="1.0" encoding="UTF-8" standalone="yes"?>
<Relationships xmlns="http://schemas.openxmlformats.org/package/2006/relationships"><Relationship Id="rId2" Type="http://schemas.microsoft.com/office/2011/relationships/chartColorStyle" Target="colors102.xml"/><Relationship Id="rId1" Type="http://schemas.microsoft.com/office/2011/relationships/chartStyle" Target="style102.xml"/></Relationships>
</file>

<file path=xl/charts/_rels/chart103.xml.rels><?xml version="1.0" encoding="UTF-8" standalone="yes"?>
<Relationships xmlns="http://schemas.openxmlformats.org/package/2006/relationships"><Relationship Id="rId2" Type="http://schemas.microsoft.com/office/2011/relationships/chartColorStyle" Target="colors103.xml"/><Relationship Id="rId1" Type="http://schemas.microsoft.com/office/2011/relationships/chartStyle" Target="style103.xml"/></Relationships>
</file>

<file path=xl/charts/_rels/chart104.xml.rels><?xml version="1.0" encoding="UTF-8" standalone="yes"?>
<Relationships xmlns="http://schemas.openxmlformats.org/package/2006/relationships"><Relationship Id="rId2" Type="http://schemas.microsoft.com/office/2011/relationships/chartColorStyle" Target="colors104.xml"/><Relationship Id="rId1" Type="http://schemas.microsoft.com/office/2011/relationships/chartStyle" Target="style104.xml"/></Relationships>
</file>

<file path=xl/charts/_rels/chart105.xml.rels><?xml version="1.0" encoding="UTF-8" standalone="yes"?>
<Relationships xmlns="http://schemas.openxmlformats.org/package/2006/relationships"><Relationship Id="rId2" Type="http://schemas.microsoft.com/office/2011/relationships/chartColorStyle" Target="colors105.xml"/><Relationship Id="rId1" Type="http://schemas.microsoft.com/office/2011/relationships/chartStyle" Target="style105.xml"/></Relationships>
</file>

<file path=xl/charts/_rels/chart106.xml.rels><?xml version="1.0" encoding="UTF-8" standalone="yes"?>
<Relationships xmlns="http://schemas.openxmlformats.org/package/2006/relationships"><Relationship Id="rId2" Type="http://schemas.microsoft.com/office/2011/relationships/chartColorStyle" Target="colors106.xml"/><Relationship Id="rId1" Type="http://schemas.microsoft.com/office/2011/relationships/chartStyle" Target="style106.xml"/></Relationships>
</file>

<file path=xl/charts/_rels/chart107.xml.rels><?xml version="1.0" encoding="UTF-8" standalone="yes"?>
<Relationships xmlns="http://schemas.openxmlformats.org/package/2006/relationships"><Relationship Id="rId2" Type="http://schemas.microsoft.com/office/2011/relationships/chartColorStyle" Target="colors107.xml"/><Relationship Id="rId1" Type="http://schemas.microsoft.com/office/2011/relationships/chartStyle" Target="style107.xml"/></Relationships>
</file>

<file path=xl/charts/_rels/chart108.xml.rels><?xml version="1.0" encoding="UTF-8" standalone="yes"?>
<Relationships xmlns="http://schemas.openxmlformats.org/package/2006/relationships"><Relationship Id="rId2" Type="http://schemas.microsoft.com/office/2011/relationships/chartColorStyle" Target="colors108.xml"/><Relationship Id="rId1" Type="http://schemas.microsoft.com/office/2011/relationships/chartStyle" Target="style108.xml"/></Relationships>
</file>

<file path=xl/charts/_rels/chart109.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10.xml.rels><?xml version="1.0" encoding="UTF-8" standalone="yes"?>
<Relationships xmlns="http://schemas.openxmlformats.org/package/2006/relationships"><Relationship Id="rId2" Type="http://schemas.microsoft.com/office/2011/relationships/chartColorStyle" Target="colors110.xml"/><Relationship Id="rId1" Type="http://schemas.microsoft.com/office/2011/relationships/chartStyle" Target="style110.xml"/></Relationships>
</file>

<file path=xl/charts/_rels/chart111.xml.rels><?xml version="1.0" encoding="UTF-8" standalone="yes"?>
<Relationships xmlns="http://schemas.openxmlformats.org/package/2006/relationships"><Relationship Id="rId2" Type="http://schemas.microsoft.com/office/2011/relationships/chartColorStyle" Target="colors111.xml"/><Relationship Id="rId1" Type="http://schemas.microsoft.com/office/2011/relationships/chartStyle" Target="style111.xml"/></Relationships>
</file>

<file path=xl/charts/_rels/chart112.xml.rels><?xml version="1.0" encoding="UTF-8" standalone="yes"?>
<Relationships xmlns="http://schemas.openxmlformats.org/package/2006/relationships"><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2" Type="http://schemas.microsoft.com/office/2011/relationships/chartColorStyle" Target="colors113.xml"/><Relationship Id="rId1" Type="http://schemas.microsoft.com/office/2011/relationships/chartStyle" Target="style113.xml"/></Relationships>
</file>

<file path=xl/charts/_rels/chart114.xml.rels><?xml version="1.0" encoding="UTF-8" standalone="yes"?>
<Relationships xmlns="http://schemas.openxmlformats.org/package/2006/relationships"><Relationship Id="rId2" Type="http://schemas.microsoft.com/office/2011/relationships/chartColorStyle" Target="colors114.xml"/><Relationship Id="rId1" Type="http://schemas.microsoft.com/office/2011/relationships/chartStyle" Target="style114.xml"/></Relationships>
</file>

<file path=xl/charts/_rels/chart115.xml.rels><?xml version="1.0" encoding="UTF-8" standalone="yes"?>
<Relationships xmlns="http://schemas.openxmlformats.org/package/2006/relationships"><Relationship Id="rId2" Type="http://schemas.microsoft.com/office/2011/relationships/chartColorStyle" Target="colors115.xml"/><Relationship Id="rId1" Type="http://schemas.microsoft.com/office/2011/relationships/chartStyle" Target="style115.xml"/></Relationships>
</file>

<file path=xl/charts/_rels/chart116.xml.rels><?xml version="1.0" encoding="UTF-8" standalone="yes"?>
<Relationships xmlns="http://schemas.openxmlformats.org/package/2006/relationships"><Relationship Id="rId2" Type="http://schemas.microsoft.com/office/2011/relationships/chartColorStyle" Target="colors116.xml"/><Relationship Id="rId1" Type="http://schemas.microsoft.com/office/2011/relationships/chartStyle" Target="style116.xml"/></Relationships>
</file>

<file path=xl/charts/_rels/chart117.xml.rels><?xml version="1.0" encoding="UTF-8" standalone="yes"?>
<Relationships xmlns="http://schemas.openxmlformats.org/package/2006/relationships"><Relationship Id="rId2" Type="http://schemas.microsoft.com/office/2011/relationships/chartColorStyle" Target="colors117.xml"/><Relationship Id="rId1" Type="http://schemas.microsoft.com/office/2011/relationships/chartStyle" Target="style117.xml"/></Relationships>
</file>

<file path=xl/charts/_rels/chart118.xml.rels><?xml version="1.0" encoding="UTF-8" standalone="yes"?>
<Relationships xmlns="http://schemas.openxmlformats.org/package/2006/relationships"><Relationship Id="rId2" Type="http://schemas.microsoft.com/office/2011/relationships/chartColorStyle" Target="colors118.xml"/><Relationship Id="rId1" Type="http://schemas.microsoft.com/office/2011/relationships/chartStyle" Target="style118.xml"/></Relationships>
</file>

<file path=xl/charts/_rels/chart119.xml.rels><?xml version="1.0" encoding="UTF-8" standalone="yes"?>
<Relationships xmlns="http://schemas.openxmlformats.org/package/2006/relationships"><Relationship Id="rId2" Type="http://schemas.microsoft.com/office/2011/relationships/chartColorStyle" Target="colors119.xml"/><Relationship Id="rId1" Type="http://schemas.microsoft.com/office/2011/relationships/chartStyle" Target="style119.xml"/></Relationships>
</file>

<file path=xl/charts/_rels/chart120.xml.rels><?xml version="1.0" encoding="UTF-8" standalone="yes"?>
<Relationships xmlns="http://schemas.openxmlformats.org/package/2006/relationships"><Relationship Id="rId2" Type="http://schemas.microsoft.com/office/2011/relationships/chartColorStyle" Target="colors120.xml"/><Relationship Id="rId1" Type="http://schemas.microsoft.com/office/2011/relationships/chartStyle" Target="style120.xml"/></Relationships>
</file>

<file path=xl/charts/_rels/chart121.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22.xml.rels><?xml version="1.0" encoding="UTF-8" standalone="yes"?>
<Relationships xmlns="http://schemas.openxmlformats.org/package/2006/relationships"><Relationship Id="rId2" Type="http://schemas.microsoft.com/office/2011/relationships/chartColorStyle" Target="colors122.xml"/><Relationship Id="rId1" Type="http://schemas.microsoft.com/office/2011/relationships/chartStyle" Target="style122.xml"/></Relationships>
</file>

<file path=xl/charts/_rels/chart123.xml.rels><?xml version="1.0" encoding="UTF-8" standalone="yes"?>
<Relationships xmlns="http://schemas.openxmlformats.org/package/2006/relationships"><Relationship Id="rId2" Type="http://schemas.microsoft.com/office/2011/relationships/chartColorStyle" Target="colors123.xml"/><Relationship Id="rId1" Type="http://schemas.microsoft.com/office/2011/relationships/chartStyle" Target="style123.xml"/></Relationships>
</file>

<file path=xl/charts/_rels/chart124.xml.rels><?xml version="1.0" encoding="UTF-8" standalone="yes"?>
<Relationships xmlns="http://schemas.openxmlformats.org/package/2006/relationships"><Relationship Id="rId2" Type="http://schemas.microsoft.com/office/2011/relationships/chartColorStyle" Target="colors124.xml"/><Relationship Id="rId1" Type="http://schemas.microsoft.com/office/2011/relationships/chartStyle" Target="style124.xml"/></Relationships>
</file>

<file path=xl/charts/_rels/chart125.xml.rels><?xml version="1.0" encoding="UTF-8" standalone="yes"?>
<Relationships xmlns="http://schemas.openxmlformats.org/package/2006/relationships"><Relationship Id="rId2" Type="http://schemas.microsoft.com/office/2011/relationships/chartColorStyle" Target="colors125.xml"/><Relationship Id="rId1" Type="http://schemas.microsoft.com/office/2011/relationships/chartStyle" Target="style125.xml"/></Relationships>
</file>

<file path=xl/charts/_rels/chart126.xml.rels><?xml version="1.0" encoding="UTF-8" standalone="yes"?>
<Relationships xmlns="http://schemas.openxmlformats.org/package/2006/relationships"><Relationship Id="rId2" Type="http://schemas.microsoft.com/office/2011/relationships/chartColorStyle" Target="colors126.xml"/><Relationship Id="rId1" Type="http://schemas.microsoft.com/office/2011/relationships/chartStyle" Target="style126.xml"/></Relationships>
</file>

<file path=xl/charts/_rels/chart127.xml.rels><?xml version="1.0" encoding="UTF-8" standalone="yes"?>
<Relationships xmlns="http://schemas.openxmlformats.org/package/2006/relationships"><Relationship Id="rId2" Type="http://schemas.microsoft.com/office/2011/relationships/chartColorStyle" Target="colors127.xml"/><Relationship Id="rId1" Type="http://schemas.microsoft.com/office/2011/relationships/chartStyle" Target="style127.xml"/></Relationships>
</file>

<file path=xl/charts/_rels/chart128.xml.rels><?xml version="1.0" encoding="UTF-8" standalone="yes"?>
<Relationships xmlns="http://schemas.openxmlformats.org/package/2006/relationships"><Relationship Id="rId2" Type="http://schemas.microsoft.com/office/2011/relationships/chartColorStyle" Target="colors128.xml"/><Relationship Id="rId1" Type="http://schemas.microsoft.com/office/2011/relationships/chartStyle" Target="style128.xml"/></Relationships>
</file>

<file path=xl/charts/_rels/chart129.xml.rels><?xml version="1.0" encoding="UTF-8" standalone="yes"?>
<Relationships xmlns="http://schemas.openxmlformats.org/package/2006/relationships"><Relationship Id="rId2" Type="http://schemas.microsoft.com/office/2011/relationships/chartColorStyle" Target="colors129.xml"/><Relationship Id="rId1" Type="http://schemas.microsoft.com/office/2011/relationships/chartStyle" Target="style129.xml"/></Relationships>
</file>

<file path=xl/charts/_rels/chart130.xml.rels><?xml version="1.0" encoding="UTF-8" standalone="yes"?>
<Relationships xmlns="http://schemas.openxmlformats.org/package/2006/relationships"><Relationship Id="rId2" Type="http://schemas.microsoft.com/office/2011/relationships/chartColorStyle" Target="colors130.xml"/><Relationship Id="rId1" Type="http://schemas.microsoft.com/office/2011/relationships/chartStyle" Target="style130.xml"/></Relationships>
</file>

<file path=xl/charts/_rels/chart131.xml.rels><?xml version="1.0" encoding="UTF-8" standalone="yes"?>
<Relationships xmlns="http://schemas.openxmlformats.org/package/2006/relationships"><Relationship Id="rId2" Type="http://schemas.microsoft.com/office/2011/relationships/chartColorStyle" Target="colors131.xml"/><Relationship Id="rId1" Type="http://schemas.microsoft.com/office/2011/relationships/chartStyle" Target="style131.xml"/></Relationships>
</file>

<file path=xl/charts/_rels/chart132.xml.rels><?xml version="1.0" encoding="UTF-8" standalone="yes"?>
<Relationships xmlns="http://schemas.openxmlformats.org/package/2006/relationships"><Relationship Id="rId2" Type="http://schemas.microsoft.com/office/2011/relationships/chartColorStyle" Target="colors132.xml"/><Relationship Id="rId1" Type="http://schemas.microsoft.com/office/2011/relationships/chartStyle" Target="style132.xml"/></Relationships>
</file>

<file path=xl/charts/_rels/chart133.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34.xml.rels><?xml version="1.0" encoding="UTF-8" standalone="yes"?>
<Relationships xmlns="http://schemas.openxmlformats.org/package/2006/relationships"><Relationship Id="rId2" Type="http://schemas.microsoft.com/office/2011/relationships/chartColorStyle" Target="colors134.xml"/><Relationship Id="rId1" Type="http://schemas.microsoft.com/office/2011/relationships/chartStyle" Target="style134.xml"/></Relationships>
</file>

<file path=xl/charts/_rels/chart135.xml.rels><?xml version="1.0" encoding="UTF-8" standalone="yes"?>
<Relationships xmlns="http://schemas.openxmlformats.org/package/2006/relationships"><Relationship Id="rId2" Type="http://schemas.microsoft.com/office/2011/relationships/chartColorStyle" Target="colors135.xml"/><Relationship Id="rId1" Type="http://schemas.microsoft.com/office/2011/relationships/chartStyle" Target="style135.xml"/></Relationships>
</file>

<file path=xl/charts/_rels/chart136.xml.rels><?xml version="1.0" encoding="UTF-8" standalone="yes"?>
<Relationships xmlns="http://schemas.openxmlformats.org/package/2006/relationships"><Relationship Id="rId2" Type="http://schemas.microsoft.com/office/2011/relationships/chartColorStyle" Target="colors136.xml"/><Relationship Id="rId1" Type="http://schemas.microsoft.com/office/2011/relationships/chartStyle" Target="style136.xml"/></Relationships>
</file>

<file path=xl/charts/_rels/chart137.xml.rels><?xml version="1.0" encoding="UTF-8" standalone="yes"?>
<Relationships xmlns="http://schemas.openxmlformats.org/package/2006/relationships"><Relationship Id="rId2" Type="http://schemas.microsoft.com/office/2011/relationships/chartColorStyle" Target="colors137.xml"/><Relationship Id="rId1" Type="http://schemas.microsoft.com/office/2011/relationships/chartStyle" Target="style137.xml"/></Relationships>
</file>

<file path=xl/charts/_rels/chart138.xml.rels><?xml version="1.0" encoding="UTF-8" standalone="yes"?>
<Relationships xmlns="http://schemas.openxmlformats.org/package/2006/relationships"><Relationship Id="rId2" Type="http://schemas.microsoft.com/office/2011/relationships/chartColorStyle" Target="colors138.xml"/><Relationship Id="rId1" Type="http://schemas.microsoft.com/office/2011/relationships/chartStyle" Target="style138.xml"/></Relationships>
</file>

<file path=xl/charts/_rels/chart139.xml.rels><?xml version="1.0" encoding="UTF-8" standalone="yes"?>
<Relationships xmlns="http://schemas.openxmlformats.org/package/2006/relationships"><Relationship Id="rId2" Type="http://schemas.microsoft.com/office/2011/relationships/chartColorStyle" Target="colors139.xml"/><Relationship Id="rId1" Type="http://schemas.microsoft.com/office/2011/relationships/chartStyle" Target="style139.xml"/></Relationships>
</file>

<file path=xl/charts/_rels/chart140.xml.rels><?xml version="1.0" encoding="UTF-8" standalone="yes"?>
<Relationships xmlns="http://schemas.openxmlformats.org/package/2006/relationships"><Relationship Id="rId2" Type="http://schemas.microsoft.com/office/2011/relationships/chartColorStyle" Target="colors140.xml"/><Relationship Id="rId1" Type="http://schemas.microsoft.com/office/2011/relationships/chartStyle" Target="style140.xml"/></Relationships>
</file>

<file path=xl/charts/_rels/chart141.xml.rels><?xml version="1.0" encoding="UTF-8" standalone="yes"?>
<Relationships xmlns="http://schemas.openxmlformats.org/package/2006/relationships"><Relationship Id="rId2" Type="http://schemas.microsoft.com/office/2011/relationships/chartColorStyle" Target="colors141.xml"/><Relationship Id="rId1" Type="http://schemas.microsoft.com/office/2011/relationships/chartStyle" Target="style141.xml"/></Relationships>
</file>

<file path=xl/charts/_rels/chart142.xml.rels><?xml version="1.0" encoding="UTF-8" standalone="yes"?>
<Relationships xmlns="http://schemas.openxmlformats.org/package/2006/relationships"><Relationship Id="rId2" Type="http://schemas.microsoft.com/office/2011/relationships/chartColorStyle" Target="colors142.xml"/><Relationship Id="rId1" Type="http://schemas.microsoft.com/office/2011/relationships/chartStyle" Target="style142.xml"/></Relationships>
</file>

<file path=xl/charts/_rels/chart143.xml.rels><?xml version="1.0" encoding="UTF-8" standalone="yes"?>
<Relationships xmlns="http://schemas.openxmlformats.org/package/2006/relationships"><Relationship Id="rId2" Type="http://schemas.microsoft.com/office/2011/relationships/chartColorStyle" Target="colors143.xml"/><Relationship Id="rId1" Type="http://schemas.microsoft.com/office/2011/relationships/chartStyle" Target="style143.xml"/></Relationships>
</file>

<file path=xl/charts/_rels/chart144.xml.rels><?xml version="1.0" encoding="UTF-8" standalone="yes"?>
<Relationships xmlns="http://schemas.openxmlformats.org/package/2006/relationships"><Relationship Id="rId2" Type="http://schemas.microsoft.com/office/2011/relationships/chartColorStyle" Target="colors144.xml"/><Relationship Id="rId1" Type="http://schemas.microsoft.com/office/2011/relationships/chartStyle" Target="style144.xml"/></Relationships>
</file>

<file path=xl/charts/_rels/chart145.xml.rels><?xml version="1.0" encoding="UTF-8" standalone="yes"?>
<Relationships xmlns="http://schemas.openxmlformats.org/package/2006/relationships"><Relationship Id="rId2" Type="http://schemas.microsoft.com/office/2011/relationships/chartColorStyle" Target="colors145.xml"/><Relationship Id="rId1" Type="http://schemas.microsoft.com/office/2011/relationships/chartStyle" Target="style145.xml"/></Relationships>
</file>

<file path=xl/charts/_rels/chart146.xml.rels><?xml version="1.0" encoding="UTF-8" standalone="yes"?>
<Relationships xmlns="http://schemas.openxmlformats.org/package/2006/relationships"><Relationship Id="rId2" Type="http://schemas.microsoft.com/office/2011/relationships/chartColorStyle" Target="colors146.xml"/><Relationship Id="rId1" Type="http://schemas.microsoft.com/office/2011/relationships/chartStyle" Target="style146.xml"/></Relationships>
</file>

<file path=xl/charts/_rels/chart147.xml.rels><?xml version="1.0" encoding="UTF-8" standalone="yes"?>
<Relationships xmlns="http://schemas.openxmlformats.org/package/2006/relationships"><Relationship Id="rId2" Type="http://schemas.microsoft.com/office/2011/relationships/chartColorStyle" Target="colors147.xml"/><Relationship Id="rId1" Type="http://schemas.microsoft.com/office/2011/relationships/chartStyle" Target="style147.xml"/></Relationships>
</file>

<file path=xl/charts/_rels/chart148.xml.rels><?xml version="1.0" encoding="UTF-8" standalone="yes"?>
<Relationships xmlns="http://schemas.openxmlformats.org/package/2006/relationships"><Relationship Id="rId2" Type="http://schemas.microsoft.com/office/2011/relationships/chartColorStyle" Target="colors148.xml"/><Relationship Id="rId1" Type="http://schemas.microsoft.com/office/2011/relationships/chartStyle" Target="style148.xml"/></Relationships>
</file>

<file path=xl/charts/_rels/chart149.xml.rels><?xml version="1.0" encoding="UTF-8" standalone="yes"?>
<Relationships xmlns="http://schemas.openxmlformats.org/package/2006/relationships"><Relationship Id="rId2" Type="http://schemas.microsoft.com/office/2011/relationships/chartColorStyle" Target="colors149.xml"/><Relationship Id="rId1" Type="http://schemas.microsoft.com/office/2011/relationships/chartStyle" Target="style149.xml"/></Relationships>
</file>

<file path=xl/charts/_rels/chart150.xml.rels><?xml version="1.0" encoding="UTF-8" standalone="yes"?>
<Relationships xmlns="http://schemas.openxmlformats.org/package/2006/relationships"><Relationship Id="rId2" Type="http://schemas.microsoft.com/office/2011/relationships/chartColorStyle" Target="colors150.xml"/><Relationship Id="rId1" Type="http://schemas.microsoft.com/office/2011/relationships/chartStyle" Target="style150.xml"/></Relationships>
</file>

<file path=xl/charts/_rels/chart151.xml.rels><?xml version="1.0" encoding="UTF-8" standalone="yes"?>
<Relationships xmlns="http://schemas.openxmlformats.org/package/2006/relationships"><Relationship Id="rId2" Type="http://schemas.microsoft.com/office/2011/relationships/chartColorStyle" Target="colors151.xml"/><Relationship Id="rId1" Type="http://schemas.microsoft.com/office/2011/relationships/chartStyle" Target="style151.xml"/></Relationships>
</file>

<file path=xl/charts/_rels/chart152.xml.rels><?xml version="1.0" encoding="UTF-8" standalone="yes"?>
<Relationships xmlns="http://schemas.openxmlformats.org/package/2006/relationships"><Relationship Id="rId2" Type="http://schemas.microsoft.com/office/2011/relationships/chartColorStyle" Target="colors152.xml"/><Relationship Id="rId1" Type="http://schemas.microsoft.com/office/2011/relationships/chartStyle" Target="style152.xml"/></Relationships>
</file>

<file path=xl/charts/_rels/chart153.xml.rels><?xml version="1.0" encoding="UTF-8" standalone="yes"?>
<Relationships xmlns="http://schemas.openxmlformats.org/package/2006/relationships"><Relationship Id="rId2" Type="http://schemas.microsoft.com/office/2011/relationships/chartColorStyle" Target="colors153.xml"/><Relationship Id="rId1" Type="http://schemas.microsoft.com/office/2011/relationships/chartStyle" Target="style153.xml"/></Relationships>
</file>

<file path=xl/charts/_rels/chart154.xml.rels><?xml version="1.0" encoding="UTF-8" standalone="yes"?>
<Relationships xmlns="http://schemas.openxmlformats.org/package/2006/relationships"><Relationship Id="rId2" Type="http://schemas.microsoft.com/office/2011/relationships/chartColorStyle" Target="colors154.xml"/><Relationship Id="rId1" Type="http://schemas.microsoft.com/office/2011/relationships/chartStyle" Target="style154.xml"/></Relationships>
</file>

<file path=xl/charts/_rels/chart155.xml.rels><?xml version="1.0" encoding="UTF-8" standalone="yes"?>
<Relationships xmlns="http://schemas.openxmlformats.org/package/2006/relationships"><Relationship Id="rId2" Type="http://schemas.microsoft.com/office/2011/relationships/chartColorStyle" Target="colors155.xml"/><Relationship Id="rId1" Type="http://schemas.microsoft.com/office/2011/relationships/chartStyle" Target="style155.xml"/></Relationships>
</file>

<file path=xl/charts/_rels/chart156.xml.rels><?xml version="1.0" encoding="UTF-8" standalone="yes"?>
<Relationships xmlns="http://schemas.openxmlformats.org/package/2006/relationships"><Relationship Id="rId2" Type="http://schemas.microsoft.com/office/2011/relationships/chartColorStyle" Target="colors156.xml"/><Relationship Id="rId1" Type="http://schemas.microsoft.com/office/2011/relationships/chartStyle" Target="style156.xml"/></Relationships>
</file>

<file path=xl/charts/_rels/chart157.xml.rels><?xml version="1.0" encoding="UTF-8" standalone="yes"?>
<Relationships xmlns="http://schemas.openxmlformats.org/package/2006/relationships"><Relationship Id="rId2" Type="http://schemas.microsoft.com/office/2011/relationships/chartColorStyle" Target="colors157.xml"/><Relationship Id="rId1" Type="http://schemas.microsoft.com/office/2011/relationships/chartStyle" Target="style157.xml"/></Relationships>
</file>

<file path=xl/charts/_rels/chart158.xml.rels><?xml version="1.0" encoding="UTF-8" standalone="yes"?>
<Relationships xmlns="http://schemas.openxmlformats.org/package/2006/relationships"><Relationship Id="rId2" Type="http://schemas.microsoft.com/office/2011/relationships/chartColorStyle" Target="colors158.xml"/><Relationship Id="rId1" Type="http://schemas.microsoft.com/office/2011/relationships/chartStyle" Target="style158.xml"/></Relationships>
</file>

<file path=xl/charts/_rels/chart159.xml.rels><?xml version="1.0" encoding="UTF-8" standalone="yes"?>
<Relationships xmlns="http://schemas.openxmlformats.org/package/2006/relationships"><Relationship Id="rId2" Type="http://schemas.microsoft.com/office/2011/relationships/chartColorStyle" Target="colors159.xml"/><Relationship Id="rId1" Type="http://schemas.microsoft.com/office/2011/relationships/chartStyle" Target="style159.xml"/></Relationships>
</file>

<file path=xl/charts/_rels/chart160.xml.rels><?xml version="1.0" encoding="UTF-8" standalone="yes"?>
<Relationships xmlns="http://schemas.openxmlformats.org/package/2006/relationships"><Relationship Id="rId2" Type="http://schemas.microsoft.com/office/2011/relationships/chartColorStyle" Target="colors160.xml"/><Relationship Id="rId1" Type="http://schemas.microsoft.com/office/2011/relationships/chartStyle" Target="style160.xml"/></Relationships>
</file>

<file path=xl/charts/_rels/chart161.xml.rels><?xml version="1.0" encoding="UTF-8" standalone="yes"?>
<Relationships xmlns="http://schemas.openxmlformats.org/package/2006/relationships"><Relationship Id="rId2" Type="http://schemas.microsoft.com/office/2011/relationships/chartColorStyle" Target="colors161.xml"/><Relationship Id="rId1" Type="http://schemas.microsoft.com/office/2011/relationships/chartStyle" Target="style161.xml"/></Relationships>
</file>

<file path=xl/charts/_rels/chart162.xml.rels><?xml version="1.0" encoding="UTF-8" standalone="yes"?>
<Relationships xmlns="http://schemas.openxmlformats.org/package/2006/relationships"><Relationship Id="rId2" Type="http://schemas.microsoft.com/office/2011/relationships/chartColorStyle" Target="colors162.xml"/><Relationship Id="rId1" Type="http://schemas.microsoft.com/office/2011/relationships/chartStyle" Target="style162.xml"/></Relationships>
</file>

<file path=xl/charts/_rels/chart163.xml.rels><?xml version="1.0" encoding="UTF-8" standalone="yes"?>
<Relationships xmlns="http://schemas.openxmlformats.org/package/2006/relationships"><Relationship Id="rId2" Type="http://schemas.microsoft.com/office/2011/relationships/chartColorStyle" Target="colors163.xml"/><Relationship Id="rId1" Type="http://schemas.microsoft.com/office/2011/relationships/chartStyle" Target="style163.xml"/></Relationships>
</file>

<file path=xl/charts/_rels/chart164.xml.rels><?xml version="1.0" encoding="UTF-8" standalone="yes"?>
<Relationships xmlns="http://schemas.openxmlformats.org/package/2006/relationships"><Relationship Id="rId2" Type="http://schemas.microsoft.com/office/2011/relationships/chartColorStyle" Target="colors164.xml"/><Relationship Id="rId1" Type="http://schemas.microsoft.com/office/2011/relationships/chartStyle" Target="style164.xml"/></Relationships>
</file>

<file path=xl/charts/_rels/chart165.xml.rels><?xml version="1.0" encoding="UTF-8" standalone="yes"?>
<Relationships xmlns="http://schemas.openxmlformats.org/package/2006/relationships"><Relationship Id="rId2" Type="http://schemas.microsoft.com/office/2011/relationships/chartColorStyle" Target="colors165.xml"/><Relationship Id="rId1" Type="http://schemas.microsoft.com/office/2011/relationships/chartStyle" Target="style165.xml"/></Relationships>
</file>

<file path=xl/charts/_rels/chart166.xml.rels><?xml version="1.0" encoding="UTF-8" standalone="yes"?>
<Relationships xmlns="http://schemas.openxmlformats.org/package/2006/relationships"><Relationship Id="rId2" Type="http://schemas.microsoft.com/office/2011/relationships/chartColorStyle" Target="colors166.xml"/><Relationship Id="rId1" Type="http://schemas.microsoft.com/office/2011/relationships/chartStyle" Target="style166.xml"/></Relationships>
</file>

<file path=xl/charts/_rels/chart167.xml.rels><?xml version="1.0" encoding="UTF-8" standalone="yes"?>
<Relationships xmlns="http://schemas.openxmlformats.org/package/2006/relationships"><Relationship Id="rId2" Type="http://schemas.microsoft.com/office/2011/relationships/chartColorStyle" Target="colors167.xml"/><Relationship Id="rId1" Type="http://schemas.microsoft.com/office/2011/relationships/chartStyle" Target="style167.xml"/></Relationships>
</file>

<file path=xl/charts/_rels/chart168.xml.rels><?xml version="1.0" encoding="UTF-8" standalone="yes"?>
<Relationships xmlns="http://schemas.openxmlformats.org/package/2006/relationships"><Relationship Id="rId2" Type="http://schemas.microsoft.com/office/2011/relationships/chartColorStyle" Target="colors168.xml"/><Relationship Id="rId1" Type="http://schemas.microsoft.com/office/2011/relationships/chartStyle" Target="style168.xml"/></Relationships>
</file>

<file path=xl/charts/_rels/chart169.xml.rels><?xml version="1.0" encoding="UTF-8" standalone="yes"?>
<Relationships xmlns="http://schemas.openxmlformats.org/package/2006/relationships"><Relationship Id="rId2" Type="http://schemas.microsoft.com/office/2011/relationships/chartColorStyle" Target="colors169.xml"/><Relationship Id="rId1" Type="http://schemas.microsoft.com/office/2011/relationships/chartStyle" Target="style169.xml"/></Relationships>
</file>

<file path=xl/charts/_rels/chart170.xml.rels><?xml version="1.0" encoding="UTF-8" standalone="yes"?>
<Relationships xmlns="http://schemas.openxmlformats.org/package/2006/relationships"><Relationship Id="rId2" Type="http://schemas.microsoft.com/office/2011/relationships/chartColorStyle" Target="colors170.xml"/><Relationship Id="rId1" Type="http://schemas.microsoft.com/office/2011/relationships/chartStyle" Target="style170.xml"/></Relationships>
</file>

<file path=xl/charts/_rels/chart171.xml.rels><?xml version="1.0" encoding="UTF-8" standalone="yes"?>
<Relationships xmlns="http://schemas.openxmlformats.org/package/2006/relationships"><Relationship Id="rId2" Type="http://schemas.microsoft.com/office/2011/relationships/chartColorStyle" Target="colors171.xml"/><Relationship Id="rId1" Type="http://schemas.microsoft.com/office/2011/relationships/chartStyle" Target="style171.xml"/></Relationships>
</file>

<file path=xl/charts/_rels/chart172.xml.rels><?xml version="1.0" encoding="UTF-8" standalone="yes"?>
<Relationships xmlns="http://schemas.openxmlformats.org/package/2006/relationships"><Relationship Id="rId2" Type="http://schemas.microsoft.com/office/2011/relationships/chartColorStyle" Target="colors172.xml"/><Relationship Id="rId1" Type="http://schemas.microsoft.com/office/2011/relationships/chartStyle" Target="style172.xml"/></Relationships>
</file>

<file path=xl/charts/_rels/chart173.xml.rels><?xml version="1.0" encoding="UTF-8" standalone="yes"?>
<Relationships xmlns="http://schemas.openxmlformats.org/package/2006/relationships"><Relationship Id="rId2" Type="http://schemas.microsoft.com/office/2011/relationships/chartColorStyle" Target="colors173.xml"/><Relationship Id="rId1" Type="http://schemas.microsoft.com/office/2011/relationships/chartStyle" Target="style173.xml"/></Relationships>
</file>

<file path=xl/charts/_rels/chart174.xml.rels><?xml version="1.0" encoding="UTF-8" standalone="yes"?>
<Relationships xmlns="http://schemas.openxmlformats.org/package/2006/relationships"><Relationship Id="rId2" Type="http://schemas.microsoft.com/office/2011/relationships/chartColorStyle" Target="colors174.xml"/><Relationship Id="rId1" Type="http://schemas.microsoft.com/office/2011/relationships/chartStyle" Target="style174.xml"/></Relationships>
</file>

<file path=xl/charts/_rels/chart175.xml.rels><?xml version="1.0" encoding="UTF-8" standalone="yes"?>
<Relationships xmlns="http://schemas.openxmlformats.org/package/2006/relationships"><Relationship Id="rId2" Type="http://schemas.microsoft.com/office/2011/relationships/chartColorStyle" Target="colors175.xml"/><Relationship Id="rId1" Type="http://schemas.microsoft.com/office/2011/relationships/chartStyle" Target="style175.xml"/></Relationships>
</file>

<file path=xl/charts/_rels/chart176.xml.rels><?xml version="1.0" encoding="UTF-8" standalone="yes"?>
<Relationships xmlns="http://schemas.openxmlformats.org/package/2006/relationships"><Relationship Id="rId2" Type="http://schemas.microsoft.com/office/2011/relationships/chartColorStyle" Target="colors176.xml"/><Relationship Id="rId1" Type="http://schemas.microsoft.com/office/2011/relationships/chartStyle" Target="style176.xml"/></Relationships>
</file>

<file path=xl/charts/_rels/chart177.xml.rels><?xml version="1.0" encoding="UTF-8" standalone="yes"?>
<Relationships xmlns="http://schemas.openxmlformats.org/package/2006/relationships"><Relationship Id="rId2" Type="http://schemas.microsoft.com/office/2011/relationships/chartColorStyle" Target="colors177.xml"/><Relationship Id="rId1" Type="http://schemas.microsoft.com/office/2011/relationships/chartStyle" Target="style177.xml"/></Relationships>
</file>

<file path=xl/charts/_rels/chart178.xml.rels><?xml version="1.0" encoding="UTF-8" standalone="yes"?>
<Relationships xmlns="http://schemas.openxmlformats.org/package/2006/relationships"><Relationship Id="rId2" Type="http://schemas.microsoft.com/office/2011/relationships/chartColorStyle" Target="colors178.xml"/><Relationship Id="rId1" Type="http://schemas.microsoft.com/office/2011/relationships/chartStyle" Target="style178.xml"/></Relationships>
</file>

<file path=xl/charts/_rels/chart179.xml.rels><?xml version="1.0" encoding="UTF-8" standalone="yes"?>
<Relationships xmlns="http://schemas.openxmlformats.org/package/2006/relationships"><Relationship Id="rId2" Type="http://schemas.microsoft.com/office/2011/relationships/chartColorStyle" Target="colors179.xml"/><Relationship Id="rId1" Type="http://schemas.microsoft.com/office/2011/relationships/chartStyle" Target="style179.xml"/></Relationships>
</file>

<file path=xl/charts/_rels/chart180.xml.rels><?xml version="1.0" encoding="UTF-8" standalone="yes"?>
<Relationships xmlns="http://schemas.openxmlformats.org/package/2006/relationships"><Relationship Id="rId2" Type="http://schemas.microsoft.com/office/2011/relationships/chartColorStyle" Target="colors180.xml"/><Relationship Id="rId1" Type="http://schemas.microsoft.com/office/2011/relationships/chartStyle" Target="style180.xml"/></Relationships>
</file>

<file path=xl/charts/_rels/chart181.xml.rels><?xml version="1.0" encoding="UTF-8" standalone="yes"?>
<Relationships xmlns="http://schemas.openxmlformats.org/package/2006/relationships"><Relationship Id="rId2" Type="http://schemas.microsoft.com/office/2011/relationships/chartColorStyle" Target="colors181.xml"/><Relationship Id="rId1" Type="http://schemas.microsoft.com/office/2011/relationships/chartStyle" Target="style181.xml"/></Relationships>
</file>

<file path=xl/charts/_rels/chart182.xml.rels><?xml version="1.0" encoding="UTF-8" standalone="yes"?>
<Relationships xmlns="http://schemas.openxmlformats.org/package/2006/relationships"><Relationship Id="rId2" Type="http://schemas.microsoft.com/office/2011/relationships/chartColorStyle" Target="colors182.xml"/><Relationship Id="rId1" Type="http://schemas.microsoft.com/office/2011/relationships/chartStyle" Target="style182.xml"/></Relationships>
</file>

<file path=xl/charts/_rels/chart183.xml.rels><?xml version="1.0" encoding="UTF-8" standalone="yes"?>
<Relationships xmlns="http://schemas.openxmlformats.org/package/2006/relationships"><Relationship Id="rId2" Type="http://schemas.microsoft.com/office/2011/relationships/chartColorStyle" Target="colors183.xml"/><Relationship Id="rId1" Type="http://schemas.microsoft.com/office/2011/relationships/chartStyle" Target="style183.xml"/></Relationships>
</file>

<file path=xl/charts/_rels/chart184.xml.rels><?xml version="1.0" encoding="UTF-8" standalone="yes"?>
<Relationships xmlns="http://schemas.openxmlformats.org/package/2006/relationships"><Relationship Id="rId2" Type="http://schemas.microsoft.com/office/2011/relationships/chartColorStyle" Target="colors184.xml"/><Relationship Id="rId1" Type="http://schemas.microsoft.com/office/2011/relationships/chartStyle" Target="style184.xml"/></Relationships>
</file>

<file path=xl/charts/_rels/chart185.xml.rels><?xml version="1.0" encoding="UTF-8" standalone="yes"?>
<Relationships xmlns="http://schemas.openxmlformats.org/package/2006/relationships"><Relationship Id="rId2" Type="http://schemas.microsoft.com/office/2011/relationships/chartColorStyle" Target="colors185.xml"/><Relationship Id="rId1" Type="http://schemas.microsoft.com/office/2011/relationships/chartStyle" Target="style185.xml"/></Relationships>
</file>

<file path=xl/charts/_rels/chart186.xml.rels><?xml version="1.0" encoding="UTF-8" standalone="yes"?>
<Relationships xmlns="http://schemas.openxmlformats.org/package/2006/relationships"><Relationship Id="rId2" Type="http://schemas.microsoft.com/office/2011/relationships/chartColorStyle" Target="colors186.xml"/><Relationship Id="rId1" Type="http://schemas.microsoft.com/office/2011/relationships/chartStyle" Target="style186.xml"/></Relationships>
</file>

<file path=xl/charts/_rels/chart187.xml.rels><?xml version="1.0" encoding="UTF-8" standalone="yes"?>
<Relationships xmlns="http://schemas.openxmlformats.org/package/2006/relationships"><Relationship Id="rId2" Type="http://schemas.microsoft.com/office/2011/relationships/chartColorStyle" Target="colors187.xml"/><Relationship Id="rId1" Type="http://schemas.microsoft.com/office/2011/relationships/chartStyle" Target="style187.xml"/></Relationships>
</file>

<file path=xl/charts/_rels/chart188.xml.rels><?xml version="1.0" encoding="UTF-8" standalone="yes"?>
<Relationships xmlns="http://schemas.openxmlformats.org/package/2006/relationships"><Relationship Id="rId2" Type="http://schemas.microsoft.com/office/2011/relationships/chartColorStyle" Target="colors188.xml"/><Relationship Id="rId1" Type="http://schemas.microsoft.com/office/2011/relationships/chartStyle" Target="style188.xml"/></Relationships>
</file>

<file path=xl/charts/_rels/chart189.xml.rels><?xml version="1.0" encoding="UTF-8" standalone="yes"?>
<Relationships xmlns="http://schemas.openxmlformats.org/package/2006/relationships"><Relationship Id="rId2" Type="http://schemas.microsoft.com/office/2011/relationships/chartColorStyle" Target="colors189.xml"/><Relationship Id="rId1" Type="http://schemas.microsoft.com/office/2011/relationships/chartStyle" Target="style189.xml"/></Relationships>
</file>

<file path=xl/charts/_rels/chart190.xml.rels><?xml version="1.0" encoding="UTF-8" standalone="yes"?>
<Relationships xmlns="http://schemas.openxmlformats.org/package/2006/relationships"><Relationship Id="rId2" Type="http://schemas.microsoft.com/office/2011/relationships/chartColorStyle" Target="colors190.xml"/><Relationship Id="rId1" Type="http://schemas.microsoft.com/office/2011/relationships/chartStyle" Target="style190.xml"/></Relationships>
</file>

<file path=xl/charts/_rels/chart191.xml.rels><?xml version="1.0" encoding="UTF-8" standalone="yes"?>
<Relationships xmlns="http://schemas.openxmlformats.org/package/2006/relationships"><Relationship Id="rId2" Type="http://schemas.microsoft.com/office/2011/relationships/chartColorStyle" Target="colors191.xml"/><Relationship Id="rId1" Type="http://schemas.microsoft.com/office/2011/relationships/chartStyle" Target="style191.xml"/></Relationships>
</file>

<file path=xl/charts/_rels/chart192.xml.rels><?xml version="1.0" encoding="UTF-8" standalone="yes"?>
<Relationships xmlns="http://schemas.openxmlformats.org/package/2006/relationships"><Relationship Id="rId2" Type="http://schemas.microsoft.com/office/2011/relationships/chartColorStyle" Target="colors192.xml"/><Relationship Id="rId1" Type="http://schemas.microsoft.com/office/2011/relationships/chartStyle" Target="style192.xml"/></Relationships>
</file>

<file path=xl/charts/_rels/chart193.xml.rels><?xml version="1.0" encoding="UTF-8" standalone="yes"?>
<Relationships xmlns="http://schemas.openxmlformats.org/package/2006/relationships"><Relationship Id="rId2" Type="http://schemas.microsoft.com/office/2011/relationships/chartColorStyle" Target="colors193.xml"/><Relationship Id="rId1" Type="http://schemas.microsoft.com/office/2011/relationships/chartStyle" Target="style193.xml"/></Relationships>
</file>

<file path=xl/charts/_rels/chart194.xml.rels><?xml version="1.0" encoding="UTF-8" standalone="yes"?>
<Relationships xmlns="http://schemas.openxmlformats.org/package/2006/relationships"><Relationship Id="rId2" Type="http://schemas.microsoft.com/office/2011/relationships/chartColorStyle" Target="colors194.xml"/><Relationship Id="rId1" Type="http://schemas.microsoft.com/office/2011/relationships/chartStyle" Target="style194.xml"/></Relationships>
</file>

<file path=xl/charts/_rels/chart195.xml.rels><?xml version="1.0" encoding="UTF-8" standalone="yes"?>
<Relationships xmlns="http://schemas.openxmlformats.org/package/2006/relationships"><Relationship Id="rId2" Type="http://schemas.microsoft.com/office/2011/relationships/chartColorStyle" Target="colors195.xml"/><Relationship Id="rId1" Type="http://schemas.microsoft.com/office/2011/relationships/chartStyle" Target="style195.xml"/></Relationships>
</file>

<file path=xl/charts/_rels/chart196.xml.rels><?xml version="1.0" encoding="UTF-8" standalone="yes"?>
<Relationships xmlns="http://schemas.openxmlformats.org/package/2006/relationships"><Relationship Id="rId2" Type="http://schemas.microsoft.com/office/2011/relationships/chartColorStyle" Target="colors196.xml"/><Relationship Id="rId1" Type="http://schemas.microsoft.com/office/2011/relationships/chartStyle" Target="style196.xml"/></Relationships>
</file>

<file path=xl/charts/_rels/chart197.xml.rels><?xml version="1.0" encoding="UTF-8" standalone="yes"?>
<Relationships xmlns="http://schemas.openxmlformats.org/package/2006/relationships"><Relationship Id="rId2" Type="http://schemas.microsoft.com/office/2011/relationships/chartColorStyle" Target="colors197.xml"/><Relationship Id="rId1" Type="http://schemas.microsoft.com/office/2011/relationships/chartStyle" Target="style197.xml"/></Relationships>
</file>

<file path=xl/charts/_rels/chart198.xml.rels><?xml version="1.0" encoding="UTF-8" standalone="yes"?>
<Relationships xmlns="http://schemas.openxmlformats.org/package/2006/relationships"><Relationship Id="rId2" Type="http://schemas.microsoft.com/office/2011/relationships/chartColorStyle" Target="colors198.xml"/><Relationship Id="rId1" Type="http://schemas.microsoft.com/office/2011/relationships/chartStyle" Target="style198.xml"/></Relationships>
</file>

<file path=xl/charts/_rels/chart199.xml.rels><?xml version="1.0" encoding="UTF-8" standalone="yes"?>
<Relationships xmlns="http://schemas.openxmlformats.org/package/2006/relationships"><Relationship Id="rId2" Type="http://schemas.microsoft.com/office/2011/relationships/chartColorStyle" Target="colors199.xml"/><Relationship Id="rId1" Type="http://schemas.microsoft.com/office/2011/relationships/chartStyle" Target="style199.xml"/></Relationships>
</file>

<file path=xl/charts/_rels/chart200.xml.rels><?xml version="1.0" encoding="UTF-8" standalone="yes"?>
<Relationships xmlns="http://schemas.openxmlformats.org/package/2006/relationships"><Relationship Id="rId2" Type="http://schemas.microsoft.com/office/2011/relationships/chartColorStyle" Target="colors200.xml"/><Relationship Id="rId1" Type="http://schemas.microsoft.com/office/2011/relationships/chartStyle" Target="style200.xml"/></Relationships>
</file>

<file path=xl/charts/_rels/chart201.xml.rels><?xml version="1.0" encoding="UTF-8" standalone="yes"?>
<Relationships xmlns="http://schemas.openxmlformats.org/package/2006/relationships"><Relationship Id="rId2" Type="http://schemas.microsoft.com/office/2011/relationships/chartColorStyle" Target="colors201.xml"/><Relationship Id="rId1" Type="http://schemas.microsoft.com/office/2011/relationships/chartStyle" Target="style201.xml"/></Relationships>
</file>

<file path=xl/charts/_rels/chart202.xml.rels><?xml version="1.0" encoding="UTF-8" standalone="yes"?>
<Relationships xmlns="http://schemas.openxmlformats.org/package/2006/relationships"><Relationship Id="rId2" Type="http://schemas.microsoft.com/office/2011/relationships/chartColorStyle" Target="colors202.xml"/><Relationship Id="rId1" Type="http://schemas.microsoft.com/office/2011/relationships/chartStyle" Target="style202.xml"/></Relationships>
</file>

<file path=xl/charts/_rels/chart203.xml.rels><?xml version="1.0" encoding="UTF-8" standalone="yes"?>
<Relationships xmlns="http://schemas.openxmlformats.org/package/2006/relationships"><Relationship Id="rId2" Type="http://schemas.microsoft.com/office/2011/relationships/chartColorStyle" Target="colors203.xml"/><Relationship Id="rId1" Type="http://schemas.microsoft.com/office/2011/relationships/chartStyle" Target="style203.xml"/></Relationships>
</file>

<file path=xl/charts/_rels/chart204.xml.rels><?xml version="1.0" encoding="UTF-8" standalone="yes"?>
<Relationships xmlns="http://schemas.openxmlformats.org/package/2006/relationships"><Relationship Id="rId2" Type="http://schemas.microsoft.com/office/2011/relationships/chartColorStyle" Target="colors204.xml"/><Relationship Id="rId1" Type="http://schemas.microsoft.com/office/2011/relationships/chartStyle" Target="style204.xml"/></Relationships>
</file>

<file path=xl/charts/_rels/chart205.xml.rels><?xml version="1.0" encoding="UTF-8" standalone="yes"?>
<Relationships xmlns="http://schemas.openxmlformats.org/package/2006/relationships"><Relationship Id="rId2" Type="http://schemas.microsoft.com/office/2011/relationships/chartColorStyle" Target="colors205.xml"/><Relationship Id="rId1" Type="http://schemas.microsoft.com/office/2011/relationships/chartStyle" Target="style205.xml"/></Relationships>
</file>

<file path=xl/charts/_rels/chart206.xml.rels><?xml version="1.0" encoding="UTF-8" standalone="yes"?>
<Relationships xmlns="http://schemas.openxmlformats.org/package/2006/relationships"><Relationship Id="rId2" Type="http://schemas.microsoft.com/office/2011/relationships/chartColorStyle" Target="colors206.xml"/><Relationship Id="rId1" Type="http://schemas.microsoft.com/office/2011/relationships/chartStyle" Target="style206.xml"/></Relationships>
</file>

<file path=xl/charts/_rels/chart207.xml.rels><?xml version="1.0" encoding="UTF-8" standalone="yes"?>
<Relationships xmlns="http://schemas.openxmlformats.org/package/2006/relationships"><Relationship Id="rId2" Type="http://schemas.microsoft.com/office/2011/relationships/chartColorStyle" Target="colors207.xml"/><Relationship Id="rId1" Type="http://schemas.microsoft.com/office/2011/relationships/chartStyle" Target="style207.xml"/></Relationships>
</file>

<file path=xl/charts/_rels/chart208.xml.rels><?xml version="1.0" encoding="UTF-8" standalone="yes"?>
<Relationships xmlns="http://schemas.openxmlformats.org/package/2006/relationships"><Relationship Id="rId2" Type="http://schemas.microsoft.com/office/2011/relationships/chartColorStyle" Target="colors208.xml"/><Relationship Id="rId1" Type="http://schemas.microsoft.com/office/2011/relationships/chartStyle" Target="style208.xml"/></Relationships>
</file>

<file path=xl/charts/_rels/chart209.xml.rels><?xml version="1.0" encoding="UTF-8" standalone="yes"?>
<Relationships xmlns="http://schemas.openxmlformats.org/package/2006/relationships"><Relationship Id="rId2" Type="http://schemas.microsoft.com/office/2011/relationships/chartColorStyle" Target="colors209.xml"/><Relationship Id="rId1" Type="http://schemas.microsoft.com/office/2011/relationships/chartStyle" Target="style209.xml"/></Relationships>
</file>

<file path=xl/charts/_rels/chart210.xml.rels><?xml version="1.0" encoding="UTF-8" standalone="yes"?>
<Relationships xmlns="http://schemas.openxmlformats.org/package/2006/relationships"><Relationship Id="rId2" Type="http://schemas.microsoft.com/office/2011/relationships/chartColorStyle" Target="colors210.xml"/><Relationship Id="rId1" Type="http://schemas.microsoft.com/office/2011/relationships/chartStyle" Target="style210.xml"/></Relationships>
</file>

<file path=xl/charts/_rels/chart211.xml.rels><?xml version="1.0" encoding="UTF-8" standalone="yes"?>
<Relationships xmlns="http://schemas.openxmlformats.org/package/2006/relationships"><Relationship Id="rId2" Type="http://schemas.microsoft.com/office/2011/relationships/chartColorStyle" Target="colors211.xml"/><Relationship Id="rId1" Type="http://schemas.microsoft.com/office/2011/relationships/chartStyle" Target="style211.xml"/></Relationships>
</file>

<file path=xl/charts/_rels/chart212.xml.rels><?xml version="1.0" encoding="UTF-8" standalone="yes"?>
<Relationships xmlns="http://schemas.openxmlformats.org/package/2006/relationships"><Relationship Id="rId2" Type="http://schemas.microsoft.com/office/2011/relationships/chartColorStyle" Target="colors212.xml"/><Relationship Id="rId1" Type="http://schemas.microsoft.com/office/2011/relationships/chartStyle" Target="style212.xml"/></Relationships>
</file>

<file path=xl/charts/_rels/chart213.xml.rels><?xml version="1.0" encoding="UTF-8" standalone="yes"?>
<Relationships xmlns="http://schemas.openxmlformats.org/package/2006/relationships"><Relationship Id="rId2" Type="http://schemas.microsoft.com/office/2011/relationships/chartColorStyle" Target="colors213.xml"/><Relationship Id="rId1" Type="http://schemas.microsoft.com/office/2011/relationships/chartStyle" Target="style213.xml"/></Relationships>
</file>

<file path=xl/charts/_rels/chart214.xml.rels><?xml version="1.0" encoding="UTF-8" standalone="yes"?>
<Relationships xmlns="http://schemas.openxmlformats.org/package/2006/relationships"><Relationship Id="rId2" Type="http://schemas.microsoft.com/office/2011/relationships/chartColorStyle" Target="colors214.xml"/><Relationship Id="rId1" Type="http://schemas.microsoft.com/office/2011/relationships/chartStyle" Target="style214.xml"/></Relationships>
</file>

<file path=xl/charts/_rels/chart215.xml.rels><?xml version="1.0" encoding="UTF-8" standalone="yes"?>
<Relationships xmlns="http://schemas.openxmlformats.org/package/2006/relationships"><Relationship Id="rId2" Type="http://schemas.microsoft.com/office/2011/relationships/chartColorStyle" Target="colors215.xml"/><Relationship Id="rId1" Type="http://schemas.microsoft.com/office/2011/relationships/chartStyle" Target="style2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760158609531797E-2"/>
          <c:y val="0.4124996700048304"/>
          <c:w val="0.7407407407407407"/>
          <c:h val="9.7412480974124804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B5AB-43CF-98C6-F48477D38B34}"/>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B5AB-43CF-98C6-F48477D38B34}"/>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B5AB-43CF-98C6-F48477D38B34}"/>
              </c:ext>
            </c:extLst>
          </c:dPt>
          <c:dLbls>
            <c:dLbl>
              <c:idx val="0"/>
              <c:layout>
                <c:manualLayout>
                  <c:x val="-8.1446850393700782E-2"/>
                  <c:y val="-4.259518929996764E-2"/>
                </c:manualLayout>
              </c:layout>
              <c:tx>
                <c:rich>
                  <a:bodyPr/>
                  <a:lstStyle/>
                  <a:p>
                    <a:fld id="{4D96F49F-F0B6-4561-8FB7-041FCBB1061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5AB-43CF-98C6-F48477D38B34}"/>
                </c:ext>
              </c:extLst>
            </c:dLbl>
            <c:dLbl>
              <c:idx val="1"/>
              <c:layout>
                <c:manualLayout>
                  <c:x val="-8.1446850393700782E-2"/>
                  <c:y val="-4.259518929996764E-2"/>
                </c:manualLayout>
              </c:layout>
              <c:tx>
                <c:rich>
                  <a:bodyPr/>
                  <a:lstStyle/>
                  <a:p>
                    <a:fld id="{E2CB4A05-A758-4D1B-A711-EA9A2007554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5AB-43CF-98C6-F48477D38B34}"/>
                </c:ext>
              </c:extLst>
            </c:dLbl>
            <c:dLbl>
              <c:idx val="2"/>
              <c:layout>
                <c:manualLayout>
                  <c:x val="-8.1446850393700782E-2"/>
                  <c:y val="-4.259518929996764E-2"/>
                </c:manualLayout>
              </c:layout>
              <c:tx>
                <c:rich>
                  <a:bodyPr/>
                  <a:lstStyle/>
                  <a:p>
                    <a:fld id="{B38DD909-06EA-41D4-A282-DE9D2E42229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5AB-43CF-98C6-F48477D38B34}"/>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test!COORD_X</c:f>
              <c:numCache>
                <c:formatCode>General</c:formatCode>
                <c:ptCount val="4"/>
                <c:pt idx="0">
                  <c:v>0</c:v>
                </c:pt>
                <c:pt idx="1">
                  <c:v>24</c:v>
                </c:pt>
                <c:pt idx="2">
                  <c:v>32</c:v>
                </c:pt>
              </c:numCache>
            </c:numRef>
          </c:xVal>
          <c:yVal>
            <c:numRef>
              <c:f>test!COORD_Y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test!NODES</c15:f>
                <c15:dlblRangeCache>
                  <c:ptCount val="4"/>
                  <c:pt idx="0">
                    <c:v>N1</c:v>
                  </c:pt>
                  <c:pt idx="1">
                    <c:v>N2</c:v>
                  </c:pt>
                  <c:pt idx="2">
                    <c:v>N3</c:v>
                  </c:pt>
                </c15:dlblRangeCache>
              </c15:datalabelsRange>
            </c:ext>
            <c:ext xmlns:c16="http://schemas.microsoft.com/office/drawing/2014/chart" uri="{C3380CC4-5D6E-409C-BE32-E72D297353CC}">
              <c16:uniqueId val="{00000000-B5AB-43CF-98C6-F48477D38B34}"/>
            </c:ext>
          </c:extLst>
        </c:ser>
        <c:ser>
          <c:idx val="1"/>
          <c:order val="1"/>
          <c:tx>
            <c:v>M1</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4-B5AB-43CF-98C6-F48477D38B34}"/>
            </c:ext>
          </c:extLst>
        </c:ser>
        <c:ser>
          <c:idx val="2"/>
          <c:order val="2"/>
          <c:tx>
            <c:v>M2</c:v>
          </c:tx>
          <c:spPr>
            <a:ln w="31750" cap="rnd">
              <a:solidFill>
                <a:srgbClr val="7BDE0E"/>
              </a:solidFill>
              <a:round/>
              <a:headEnd type="none"/>
              <a:tailEnd type="none"/>
            </a:ln>
            <a:effectLst/>
          </c:spPr>
          <c:marker>
            <c:symbol val="none"/>
          </c:marker>
          <c:dLbls>
            <c:delete val="1"/>
          </c:dLbls>
          <c:xVal>
            <c:numLit>
              <c:formatCode>General</c:formatCode>
              <c:ptCount val="2"/>
              <c:pt idx="0">
                <c:v>24</c:v>
              </c:pt>
              <c:pt idx="1">
                <c:v>32</c:v>
              </c:pt>
            </c:numLit>
          </c:xVal>
          <c:yVal>
            <c:numLit>
              <c:formatCode>General</c:formatCode>
              <c:ptCount val="2"/>
              <c:pt idx="0">
                <c:v>0</c:v>
              </c:pt>
              <c:pt idx="1">
                <c:v>0</c:v>
              </c:pt>
            </c:numLit>
          </c:yVal>
          <c:smooth val="0"/>
          <c:extLst>
            <c:ext xmlns:c16="http://schemas.microsoft.com/office/drawing/2014/chart" uri="{C3380CC4-5D6E-409C-BE32-E72D297353CC}">
              <c16:uniqueId val="{00000005-B5AB-43CF-98C6-F48477D38B34}"/>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32.1</c:v>
              </c:pt>
              <c:pt idx="3">
                <c:v>32.1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6-B5AB-43CF-98C6-F48477D38B34}"/>
            </c:ext>
          </c:extLst>
        </c:ser>
        <c:ser>
          <c:idx val="4"/>
          <c:order val="4"/>
          <c:tx>
            <c:v>UDL=2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B5AB-43CF-98C6-F48477D38B34}"/>
                </c:ext>
              </c:extLst>
            </c:dLbl>
            <c:dLbl>
              <c:idx val="2"/>
              <c:delete val="1"/>
              <c:extLst>
                <c:ext xmlns:c15="http://schemas.microsoft.com/office/drawing/2012/chart" uri="{CE6537A1-D6FC-4f65-9D91-7224C49458BB}"/>
                <c:ext xmlns:c16="http://schemas.microsoft.com/office/drawing/2014/chart" uri="{C3380CC4-5D6E-409C-BE32-E72D297353CC}">
                  <c16:uniqueId val="{0000000A-B5AB-43CF-98C6-F48477D38B34}"/>
                </c:ext>
              </c:extLst>
            </c:dLbl>
            <c:dLbl>
              <c:idx val="3"/>
              <c:delete val="1"/>
              <c:extLst>
                <c:ext xmlns:c15="http://schemas.microsoft.com/office/drawing/2012/chart" uri="{CE6537A1-D6FC-4f65-9D91-7224C49458BB}"/>
                <c:ext xmlns:c16="http://schemas.microsoft.com/office/drawing/2014/chart" uri="{C3380CC4-5D6E-409C-BE32-E72D297353CC}">
                  <c16:uniqueId val="{0000000B-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22</c:v>
              </c:pt>
              <c:pt idx="3">
                <c:v>22</c:v>
              </c:pt>
            </c:numLit>
          </c:xVal>
          <c:yVal>
            <c:numLit>
              <c:formatCode>General</c:formatCode>
              <c:ptCount val="4"/>
              <c:pt idx="0">
                <c:v>0</c:v>
              </c:pt>
              <c:pt idx="1">
                <c:v>3.2</c:v>
              </c:pt>
              <c:pt idx="2">
                <c:v>3.2</c:v>
              </c:pt>
              <c:pt idx="3">
                <c:v>0</c:v>
              </c:pt>
            </c:numLit>
          </c:yVal>
          <c:smooth val="0"/>
          <c:extLst>
            <c:ext xmlns:c16="http://schemas.microsoft.com/office/drawing/2014/chart" uri="{C3380CC4-5D6E-409C-BE32-E72D297353CC}">
              <c16:uniqueId val="{00000007-B5AB-43CF-98C6-F48477D38B34}"/>
            </c:ext>
          </c:extLst>
        </c:ser>
        <c:ser>
          <c:idx val="5"/>
          <c:order val="5"/>
          <c:tx>
            <c:v>P=12</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B5AB-43CF-98C6-F48477D38B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28</c:v>
              </c:pt>
              <c:pt idx="1">
                <c:v>28</c:v>
              </c:pt>
            </c:numLit>
          </c:xVal>
          <c:yVal>
            <c:numLit>
              <c:formatCode>General</c:formatCode>
              <c:ptCount val="2"/>
              <c:pt idx="0">
                <c:v>0</c:v>
              </c:pt>
              <c:pt idx="1">
                <c:v>3.2</c:v>
              </c:pt>
            </c:numLit>
          </c:yVal>
          <c:smooth val="0"/>
          <c:extLst>
            <c:ext xmlns:c16="http://schemas.microsoft.com/office/drawing/2014/chart" uri="{C3380CC4-5D6E-409C-BE32-E72D297353CC}">
              <c16:uniqueId val="{0000000C-B5AB-43CF-98C6-F48477D38B34}"/>
            </c:ext>
          </c:extLst>
        </c:ser>
        <c:dLbls>
          <c:dLblPos val="t"/>
          <c:showLegendKey val="0"/>
          <c:showVal val="1"/>
          <c:showCatName val="0"/>
          <c:showSerName val="0"/>
          <c:showPercent val="0"/>
          <c:showBubbleSize val="0"/>
        </c:dLbls>
        <c:axId val="659848144"/>
        <c:axId val="659850112"/>
      </c:scatterChart>
      <c:valAx>
        <c:axId val="659848144"/>
        <c:scaling>
          <c:orientation val="minMax"/>
          <c:max val="3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850112"/>
        <c:crosses val="autoZero"/>
        <c:crossBetween val="midCat"/>
        <c:majorUnit val="5"/>
      </c:valAx>
      <c:valAx>
        <c:axId val="659850112"/>
        <c:scaling>
          <c:orientation val="minMax"/>
          <c:max val="3.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848144"/>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Lit>
          </c:yVal>
          <c:smooth val="0"/>
          <c:extLst>
            <c:ext xmlns:c16="http://schemas.microsoft.com/office/drawing/2014/chart" uri="{C3380CC4-5D6E-409C-BE32-E72D297353CC}">
              <c16:uniqueId val="{00000000-E758-45B8-929F-59DD9518168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758-45B8-929F-59DD9518168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758-45B8-929F-59DD95181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E758-45B8-929F-59DD95181687}"/>
            </c:ext>
          </c:extLst>
        </c:ser>
        <c:dLbls>
          <c:showLegendKey val="0"/>
          <c:showVal val="0"/>
          <c:showCatName val="0"/>
          <c:showSerName val="0"/>
          <c:showPercent val="0"/>
          <c:showBubbleSize val="0"/>
        </c:dLbls>
        <c:axId val="696078040"/>
        <c:axId val="696087224"/>
      </c:scatterChart>
      <c:valAx>
        <c:axId val="696078040"/>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087224"/>
        <c:crosses val="autoZero"/>
        <c:crossBetween val="midCat"/>
      </c:valAx>
      <c:valAx>
        <c:axId val="696087224"/>
        <c:scaling>
          <c:orientation val="minMax"/>
        </c:scaling>
        <c:delete val="1"/>
        <c:axPos val="l"/>
        <c:numFmt formatCode="General" sourceLinked="1"/>
        <c:majorTickMark val="none"/>
        <c:minorTickMark val="none"/>
        <c:tickLblPos val="nextTo"/>
        <c:crossAx val="6960780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0668-4111-AA93-7B3732556643}"/>
              </c:ext>
            </c:extLst>
          </c:dPt>
          <c:dLbls>
            <c:dLbl>
              <c:idx val="0"/>
              <c:layout>
                <c:manualLayout>
                  <c:x val="-0.11390122128108628"/>
                  <c:y val="-6.6666666666666666E-2"/>
                </c:manualLayout>
              </c:layout>
              <c:tx>
                <c:rich>
                  <a:bodyPr/>
                  <a:lstStyle/>
                  <a:p>
                    <a:r>
                      <a:rPr lang="en-US"/>
                      <a:t>25.4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668-4111-AA93-7B3732556643}"/>
                </c:ext>
              </c:extLst>
            </c:dLbl>
            <c:dLbl>
              <c:idx val="8"/>
              <c:layout>
                <c:manualLayout>
                  <c:x val="3.4567897202150616E-2"/>
                  <c:y val="-6.666666666666661E-2"/>
                </c:manualLayout>
              </c:layout>
              <c:tx>
                <c:rich>
                  <a:bodyPr/>
                  <a:lstStyle/>
                  <a:p>
                    <a:r>
                      <a:rPr lang="en-US"/>
                      <a:t>x=12.702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668-4111-AA93-7B3732556643}"/>
                </c:ext>
              </c:extLst>
            </c:dLbl>
            <c:dLbl>
              <c:idx val="14"/>
              <c:delete val="1"/>
              <c:extLst>
                <c:ext xmlns:c15="http://schemas.microsoft.com/office/drawing/2012/chart" uri="{CE6537A1-D6FC-4f65-9D91-7224C49458BB}"/>
                <c:ext xmlns:c16="http://schemas.microsoft.com/office/drawing/2014/chart" uri="{C3380CC4-5D6E-409C-BE32-E72D297353CC}">
                  <c16:uniqueId val="{00000006-0668-4111-AA93-7B3732556643}"/>
                </c:ext>
              </c:extLst>
            </c:dLbl>
            <c:dLbl>
              <c:idx val="15"/>
              <c:layout>
                <c:manualLayout>
                  <c:x val="0"/>
                  <c:y val="3.3333333333333333E-2"/>
                </c:manualLayout>
              </c:layout>
              <c:tx>
                <c:rich>
                  <a:bodyPr/>
                  <a:lstStyle/>
                  <a:p>
                    <a:r>
                      <a:rPr lang="en-US"/>
                      <a:t>-18.6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668-4111-AA93-7B3732556643}"/>
                </c:ext>
              </c:extLst>
            </c:dLbl>
            <c:dLbl>
              <c:idx val="25"/>
              <c:layout>
                <c:manualLayout>
                  <c:x val="0"/>
                  <c:y val="6.6666666666666666E-2"/>
                </c:manualLayout>
              </c:layout>
              <c:tx>
                <c:rich>
                  <a:bodyPr/>
                  <a:lstStyle/>
                  <a:p>
                    <a:r>
                      <a:rPr lang="en-US"/>
                      <a:t>-18.6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668-4111-AA93-7B37325566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25.404699999999998</c:v>
              </c:pt>
              <c:pt idx="1">
                <c:v>21.0047</c:v>
              </c:pt>
              <c:pt idx="2">
                <c:v>16.604700000000001</c:v>
              </c:pt>
              <c:pt idx="3">
                <c:v>14.711499999999999</c:v>
              </c:pt>
              <c:pt idx="4">
                <c:v>12.204700000000001</c:v>
              </c:pt>
              <c:pt idx="5">
                <c:v>7.8047000000000004</c:v>
              </c:pt>
              <c:pt idx="6">
                <c:v>3.4047000000000001</c:v>
              </c:pt>
              <c:pt idx="7">
                <c:v>0.15210000000000001</c:v>
              </c:pt>
              <c:pt idx="8">
                <c:v>-1E-4</c:v>
              </c:pt>
              <c:pt idx="9">
                <c:v>-0.99529999999999996</c:v>
              </c:pt>
              <c:pt idx="10">
                <c:v>-5.3952999999999998</c:v>
              </c:pt>
              <c:pt idx="11">
                <c:v>-9.7952999999999992</c:v>
              </c:pt>
              <c:pt idx="12">
                <c:v>-14.1953</c:v>
              </c:pt>
              <c:pt idx="13">
                <c:v>-14.711499999999999</c:v>
              </c:pt>
              <c:pt idx="14">
                <c:v>-18.595300000000002</c:v>
              </c:pt>
              <c:pt idx="15">
                <c:v>-18.595300000000002</c:v>
              </c:pt>
              <c:pt idx="16">
                <c:v>-18.595300000000002</c:v>
              </c:pt>
              <c:pt idx="17">
                <c:v>-18.595300000000002</c:v>
              </c:pt>
              <c:pt idx="18">
                <c:v>-18.595300000000002</c:v>
              </c:pt>
              <c:pt idx="19">
                <c:v>-18.595300000000002</c:v>
              </c:pt>
              <c:pt idx="20">
                <c:v>-18.595300000000002</c:v>
              </c:pt>
              <c:pt idx="21">
                <c:v>-18.595300000000002</c:v>
              </c:pt>
              <c:pt idx="22">
                <c:v>-18.595300000000002</c:v>
              </c:pt>
              <c:pt idx="23">
                <c:v>-18.595300000000002</c:v>
              </c:pt>
              <c:pt idx="24">
                <c:v>-18.595300000000002</c:v>
              </c:pt>
              <c:pt idx="25">
                <c:v>-18.595300000000002</c:v>
              </c:pt>
            </c:numLit>
          </c:yVal>
          <c:smooth val="0"/>
          <c:extLst>
            <c:ext xmlns:c16="http://schemas.microsoft.com/office/drawing/2014/chart" uri="{C3380CC4-5D6E-409C-BE32-E72D297353CC}">
              <c16:uniqueId val="{00000000-0668-4111-AA93-7B3732556643}"/>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668-4111-AA93-7B3732556643}"/>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68-4111-AA93-7B37325566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0668-4111-AA93-7B3732556643}"/>
            </c:ext>
          </c:extLst>
        </c:ser>
        <c:dLbls>
          <c:showLegendKey val="0"/>
          <c:showVal val="0"/>
          <c:showCatName val="0"/>
          <c:showSerName val="0"/>
          <c:showPercent val="0"/>
          <c:showBubbleSize val="0"/>
        </c:dLbls>
        <c:axId val="696102968"/>
        <c:axId val="696104936"/>
      </c:scatterChart>
      <c:valAx>
        <c:axId val="696102968"/>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104936"/>
        <c:crosses val="autoZero"/>
        <c:crossBetween val="midCat"/>
      </c:valAx>
      <c:valAx>
        <c:axId val="696104936"/>
        <c:scaling>
          <c:orientation val="minMax"/>
        </c:scaling>
        <c:delete val="1"/>
        <c:axPos val="l"/>
        <c:numFmt formatCode="General" sourceLinked="1"/>
        <c:majorTickMark val="none"/>
        <c:minorTickMark val="none"/>
        <c:tickLblPos val="nextTo"/>
        <c:crossAx val="696102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E221-4ED7-8713-81F70A8441E7}"/>
              </c:ext>
            </c:extLst>
          </c:dPt>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E221-4ED7-8713-81F70A8441E7}"/>
              </c:ext>
            </c:extLst>
          </c:dPt>
          <c:dLbls>
            <c:dLbl>
              <c:idx val="0"/>
              <c:layout>
                <c:manualLayout>
                  <c:x val="-0.12022714646907984"/>
                  <c:y val="6.6666666666666541E-2"/>
                </c:manualLayout>
              </c:layout>
              <c:tx>
                <c:rich>
                  <a:bodyPr/>
                  <a:lstStyle/>
                  <a:p>
                    <a:r>
                      <a:rPr lang="en-US"/>
                      <a:t>-107.24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221-4ED7-8713-81F70A8441E7}"/>
                </c:ext>
              </c:extLst>
            </c:dLbl>
            <c:dLbl>
              <c:idx val="3"/>
              <c:layout>
                <c:manualLayout>
                  <c:x val="3.4567897202150616E-2"/>
                  <c:y val="-6.6666666666666666E-2"/>
                </c:manualLayout>
              </c:layout>
              <c:tx>
                <c:rich>
                  <a:bodyPr/>
                  <a:lstStyle/>
                  <a:p>
                    <a:r>
                      <a:rPr lang="en-US"/>
                      <a:t>x=5.347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21-4ED7-8713-81F70A8441E7}"/>
                </c:ext>
              </c:extLst>
            </c:dLbl>
            <c:dLbl>
              <c:idx val="13"/>
              <c:layout>
                <c:manualLayout>
                  <c:x val="3.4567897202150616E-2"/>
                  <c:y val="-6.6666666666666666E-2"/>
                </c:manualLayout>
              </c:layout>
              <c:tx>
                <c:rich>
                  <a:bodyPr/>
                  <a:lstStyle/>
                  <a:p>
                    <a:r>
                      <a:rPr lang="en-US"/>
                      <a:t>x=20.058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221-4ED7-8713-81F70A8441E7}"/>
                </c:ext>
              </c:extLst>
            </c:dLbl>
            <c:dLbl>
              <c:idx val="14"/>
              <c:delete val="1"/>
              <c:extLst>
                <c:ext xmlns:c15="http://schemas.microsoft.com/office/drawing/2012/chart" uri="{CE6537A1-D6FC-4f65-9D91-7224C49458BB}"/>
                <c:ext xmlns:c16="http://schemas.microsoft.com/office/drawing/2014/chart" uri="{C3380CC4-5D6E-409C-BE32-E72D297353CC}">
                  <c16:uniqueId val="{00000007-E221-4ED7-8713-81F70A8441E7}"/>
                </c:ext>
              </c:extLst>
            </c:dLbl>
            <c:dLbl>
              <c:idx val="15"/>
              <c:layout>
                <c:manualLayout>
                  <c:x val="0"/>
                  <c:y val="3.3333333333333208E-2"/>
                </c:manualLayout>
              </c:layout>
              <c:tx>
                <c:rich>
                  <a:bodyPr/>
                  <a:lstStyle/>
                  <a:p>
                    <a:r>
                      <a:rPr lang="en-US"/>
                      <a:t>-32.34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221-4ED7-8713-81F70A8441E7}"/>
                </c:ext>
              </c:extLst>
            </c:dLbl>
            <c:dLbl>
              <c:idx val="25"/>
              <c:layout>
                <c:manualLayout>
                  <c:x val="0"/>
                  <c:y val="6.6666666666666666E-2"/>
                </c:manualLayout>
              </c:layout>
              <c:tx>
                <c:rich>
                  <a:bodyPr/>
                  <a:lstStyle/>
                  <a:p>
                    <a:r>
                      <a:rPr lang="en-US"/>
                      <a:t>-69.53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E221-4ED7-8713-81F70A8441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-107.24250000000001</c:v>
              </c:pt>
              <c:pt idx="1">
                <c:v>-56.1922</c:v>
              </c:pt>
              <c:pt idx="2">
                <c:v>-14.8218</c:v>
              </c:pt>
              <c:pt idx="3">
                <c:v>1E-4</c:v>
              </c:pt>
              <c:pt idx="4">
                <c:v>16.868500000000001</c:v>
              </c:pt>
              <c:pt idx="5">
                <c:v>38.878900000000002</c:v>
              </c:pt>
              <c:pt idx="6">
                <c:v>51.209200000000003</c:v>
              </c:pt>
              <c:pt idx="7">
                <c:v>54.101399999999998</c:v>
              </c:pt>
              <c:pt idx="8">
                <c:v>54.107199999999999</c:v>
              </c:pt>
              <c:pt idx="9">
                <c:v>53.859499999999997</c:v>
              </c:pt>
              <c:pt idx="10">
                <c:v>46.829900000000002</c:v>
              </c:pt>
              <c:pt idx="11">
                <c:v>30.120200000000001</c:v>
              </c:pt>
              <c:pt idx="12">
                <c:v>3.7305999999999999</c:v>
              </c:pt>
              <c:pt idx="13">
                <c:v>1E-4</c:v>
              </c:pt>
              <c:pt idx="14">
                <c:v>-32.338900000000002</c:v>
              </c:pt>
              <c:pt idx="15">
                <c:v>-32.339100000000002</c:v>
              </c:pt>
              <c:pt idx="16">
                <c:v>-36.058199999999999</c:v>
              </c:pt>
              <c:pt idx="17">
                <c:v>-39.777200000000001</c:v>
              </c:pt>
              <c:pt idx="18">
                <c:v>-43.496299999999998</c:v>
              </c:pt>
              <c:pt idx="19">
                <c:v>-47.215299999999999</c:v>
              </c:pt>
              <c:pt idx="20">
                <c:v>-50.934399999999997</c:v>
              </c:pt>
              <c:pt idx="21">
                <c:v>-54.653500000000001</c:v>
              </c:pt>
              <c:pt idx="22">
                <c:v>-58.372500000000002</c:v>
              </c:pt>
              <c:pt idx="23">
                <c:v>-62.0916</c:v>
              </c:pt>
              <c:pt idx="24">
                <c:v>-65.810599999999994</c:v>
              </c:pt>
              <c:pt idx="25">
                <c:v>-69.529499999999999</c:v>
              </c:pt>
            </c:numLit>
          </c:yVal>
          <c:smooth val="0"/>
          <c:extLst>
            <c:ext xmlns:c16="http://schemas.microsoft.com/office/drawing/2014/chart" uri="{C3380CC4-5D6E-409C-BE32-E72D297353CC}">
              <c16:uniqueId val="{00000000-E221-4ED7-8713-81F70A8441E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221-4ED7-8713-81F70A8441E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21-4ED7-8713-81F70A8441E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E221-4ED7-8713-81F70A8441E7}"/>
            </c:ext>
          </c:extLst>
        </c:ser>
        <c:dLbls>
          <c:showLegendKey val="0"/>
          <c:showVal val="0"/>
          <c:showCatName val="0"/>
          <c:showSerName val="0"/>
          <c:showPercent val="0"/>
          <c:showBubbleSize val="0"/>
        </c:dLbls>
        <c:axId val="696109200"/>
        <c:axId val="696125928"/>
      </c:scatterChart>
      <c:valAx>
        <c:axId val="696109200"/>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125928"/>
        <c:crosses val="autoZero"/>
        <c:crossBetween val="midCat"/>
      </c:valAx>
      <c:valAx>
        <c:axId val="696125928"/>
        <c:scaling>
          <c:orientation val="minMax"/>
        </c:scaling>
        <c:delete val="1"/>
        <c:axPos val="l"/>
        <c:numFmt formatCode="General" sourceLinked="1"/>
        <c:majorTickMark val="none"/>
        <c:minorTickMark val="none"/>
        <c:tickLblPos val="nextTo"/>
        <c:crossAx val="696109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D9DD-44C5-90BD-8C3572631B70}"/>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8-D9DD-44C5-90BD-8C3572631B70}"/>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9DD-44C5-90BD-8C3572631B70}"/>
                </c:ext>
              </c:extLst>
            </c:dLbl>
            <c:dLbl>
              <c:idx val="7"/>
              <c:layout>
                <c:manualLayout>
                  <c:x val="3.4567897202150547E-2"/>
                  <c:y val="-6.6666666666666721E-2"/>
                </c:manualLayout>
              </c:layout>
              <c:tx>
                <c:rich>
                  <a:bodyPr/>
                  <a:lstStyle/>
                  <a:p>
                    <a:r>
                      <a:rPr lang="en-US"/>
                      <a:t>x=12.626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DD-44C5-90BD-8C3572631B70}"/>
                </c:ext>
              </c:extLst>
            </c:dLbl>
            <c:dLbl>
              <c:idx val="13"/>
              <c:layout>
                <c:manualLayout>
                  <c:x val="-0.11676191891568945"/>
                  <c:y val="-0.15323307086614174"/>
                </c:manualLayout>
              </c:layout>
              <c:tx>
                <c:rich>
                  <a:bodyPr/>
                  <a:lstStyle/>
                  <a:p>
                    <a:r>
                      <a:rPr lang="en-US"/>
                      <a:t>(20.06,269.45)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9DD-44C5-90BD-8C3572631B70}"/>
                </c:ext>
              </c:extLst>
            </c:dLbl>
            <c:dLbl>
              <c:idx val="14"/>
              <c:delete val="1"/>
              <c:extLst>
                <c:ext xmlns:c15="http://schemas.microsoft.com/office/drawing/2012/chart" uri="{CE6537A1-D6FC-4f65-9D91-7224C49458BB}"/>
                <c:ext xmlns:c16="http://schemas.microsoft.com/office/drawing/2014/chart" uri="{C3380CC4-5D6E-409C-BE32-E72D297353CC}">
                  <c16:uniqueId val="{00000006-D9DD-44C5-90BD-8C3572631B70}"/>
                </c:ext>
              </c:extLst>
            </c:dLbl>
            <c:dLbl>
              <c:idx val="15"/>
              <c:layout>
                <c:manualLayout>
                  <c:x val="0"/>
                  <c:y val="-3.3333333333333333E-2"/>
                </c:manualLayout>
              </c:layout>
              <c:tx>
                <c:rich>
                  <a:bodyPr/>
                  <a:lstStyle/>
                  <a:p>
                    <a:r>
                      <a:rPr lang="en-US"/>
                      <a:t>239.27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9DD-44C5-90BD-8C3572631B70}"/>
                </c:ext>
              </c:extLst>
            </c:dLbl>
            <c:dLbl>
              <c:idx val="25"/>
              <c:layout>
                <c:manualLayout>
                  <c:x val="0"/>
                  <c:y val="-6.6666666666666666E-2"/>
                </c:manualLayout>
              </c:layout>
              <c:tx>
                <c:rich>
                  <a:bodyPr/>
                  <a:lstStyle/>
                  <a:p>
                    <a:r>
                      <a:rPr lang="en-US"/>
                      <a:t>137.4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9DD-44C5-90BD-8C3572631B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-178.0035</c:v>
              </c:pt>
              <c:pt idx="2">
                <c:v>-254.3442</c:v>
              </c:pt>
              <c:pt idx="3">
                <c:v>-261.21789999999999</c:v>
              </c:pt>
              <c:pt idx="4">
                <c:v>-250.31809999999999</c:v>
              </c:pt>
              <c:pt idx="5">
                <c:v>-187.22130000000001</c:v>
              </c:pt>
              <c:pt idx="6">
                <c:v>-86.349800000000002</c:v>
              </c:pt>
              <c:pt idx="7">
                <c:v>4.0000000000000002E-4</c:v>
              </c:pt>
              <c:pt idx="8">
                <c:v>4.1177999999999999</c:v>
              </c:pt>
              <c:pt idx="9">
                <c:v>31.000499999999999</c:v>
              </c:pt>
              <c:pt idx="10">
                <c:v>143.5335</c:v>
              </c:pt>
              <c:pt idx="11">
                <c:v>229.95330000000001</c:v>
              </c:pt>
              <c:pt idx="12">
                <c:v>268.96379999999999</c:v>
              </c:pt>
              <c:pt idx="13">
                <c:v>269.44810000000001</c:v>
              </c:pt>
              <c:pt idx="14">
                <c:v>239.26939999999999</c:v>
              </c:pt>
              <c:pt idx="15">
                <c:v>239.26910000000001</c:v>
              </c:pt>
              <c:pt idx="16">
                <c:v>232.42930000000001</c:v>
              </c:pt>
              <c:pt idx="17">
                <c:v>224.8458</c:v>
              </c:pt>
              <c:pt idx="18">
                <c:v>216.51849999999999</c:v>
              </c:pt>
              <c:pt idx="19">
                <c:v>207.44730000000001</c:v>
              </c:pt>
              <c:pt idx="20">
                <c:v>197.63229999999999</c:v>
              </c:pt>
              <c:pt idx="21">
                <c:v>187.0735</c:v>
              </c:pt>
              <c:pt idx="22">
                <c:v>175.77090000000001</c:v>
              </c:pt>
              <c:pt idx="23">
                <c:v>163.72450000000001</c:v>
              </c:pt>
              <c:pt idx="24">
                <c:v>150.93430000000001</c:v>
              </c:pt>
              <c:pt idx="25">
                <c:v>137.40100000000001</c:v>
              </c:pt>
            </c:numLit>
          </c:yVal>
          <c:smooth val="0"/>
          <c:extLst>
            <c:ext xmlns:c16="http://schemas.microsoft.com/office/drawing/2014/chart" uri="{C3380CC4-5D6E-409C-BE32-E72D297353CC}">
              <c16:uniqueId val="{00000000-D9DD-44C5-90BD-8C3572631B7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9DD-44C5-90BD-8C3572631B7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9DD-44C5-90BD-8C3572631B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D9DD-44C5-90BD-8C3572631B70}"/>
            </c:ext>
          </c:extLst>
        </c:ser>
        <c:dLbls>
          <c:showLegendKey val="0"/>
          <c:showVal val="0"/>
          <c:showCatName val="0"/>
          <c:showSerName val="0"/>
          <c:showPercent val="0"/>
          <c:showBubbleSize val="0"/>
        </c:dLbls>
        <c:axId val="696131832"/>
        <c:axId val="696136752"/>
      </c:scatterChart>
      <c:valAx>
        <c:axId val="696131832"/>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136752"/>
        <c:crosses val="autoZero"/>
        <c:crossBetween val="midCat"/>
      </c:valAx>
      <c:valAx>
        <c:axId val="696136752"/>
        <c:scaling>
          <c:orientation val="minMax"/>
        </c:scaling>
        <c:delete val="1"/>
        <c:axPos val="l"/>
        <c:numFmt formatCode="General" sourceLinked="1"/>
        <c:majorTickMark val="none"/>
        <c:minorTickMark val="none"/>
        <c:tickLblPos val="nextTo"/>
        <c:crossAx val="6961318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7"/>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FE5D-4FE5-B949-E47F1BE4FEFB}"/>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E5D-4FE5-B949-E47F1BE4FEFB}"/>
                </c:ext>
              </c:extLst>
            </c:dLbl>
            <c:dLbl>
              <c:idx val="7"/>
              <c:tx>
                <c:rich>
                  <a:bodyPr/>
                  <a:lstStyle/>
                  <a:p>
                    <a:r>
                      <a:rPr lang="en-CA"/>
                      <a:t>(12.63,-2143.5)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E5D-4FE5-B949-E47F1BE4FEFB}"/>
                </c:ext>
              </c:extLst>
            </c:dLbl>
            <c:dLbl>
              <c:idx val="14"/>
              <c:tx>
                <c:rich>
                  <a:bodyPr/>
                  <a:lstStyle/>
                  <a:p>
                    <a:r>
                      <a:rPr lang="en-US"/>
                      <a:t>-389.15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E5D-4FE5-B949-E47F1BE4FEFB}"/>
                </c:ext>
              </c:extLst>
            </c:dLbl>
            <c:dLbl>
              <c:idx val="15"/>
              <c:layout>
                <c:manualLayout>
                  <c:x val="0"/>
                  <c:y val="3.3333333333333333E-2"/>
                </c:manualLayout>
              </c:layout>
              <c:tx>
                <c:rich>
                  <a:bodyPr/>
                  <a:lstStyle/>
                  <a:p>
                    <a:r>
                      <a:rPr lang="en-US"/>
                      <a:t>-389.14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E5D-4FE5-B949-E47F1BE4FEFB}"/>
                </c:ext>
              </c:extLst>
            </c:dLbl>
            <c:dLbl>
              <c:idx val="25"/>
              <c:layout>
                <c:manualLayout>
                  <c:x val="0"/>
                  <c:y val="6.666666666666661E-2"/>
                </c:manualLayout>
              </c:layout>
              <c:tx>
                <c:rich>
                  <a:bodyPr/>
                  <a:lstStyle/>
                  <a:p>
                    <a:r>
                      <a:rPr lang="en-US"/>
                      <a:t>-0.08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5D-4FE5-B949-E47F1BE4FE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0</c:v>
              </c:pt>
              <c:pt idx="1">
                <c:v>2.2000000000000002</c:v>
              </c:pt>
              <c:pt idx="2">
                <c:v>4.4000000000000004</c:v>
              </c:pt>
              <c:pt idx="3">
                <c:v>5.3465999999999996</c:v>
              </c:pt>
              <c:pt idx="4">
                <c:v>6.6</c:v>
              </c:pt>
              <c:pt idx="5">
                <c:v>8.8000000000000007</c:v>
              </c:pt>
              <c:pt idx="6">
                <c:v>11</c:v>
              </c:pt>
              <c:pt idx="7">
                <c:v>12.626300000000001</c:v>
              </c:pt>
              <c:pt idx="8">
                <c:v>12.702400000000001</c:v>
              </c:pt>
              <c:pt idx="9">
                <c:v>13.2</c:v>
              </c:pt>
              <c:pt idx="10">
                <c:v>15.4</c:v>
              </c:pt>
              <c:pt idx="11">
                <c:v>17.600000000000001</c:v>
              </c:pt>
              <c:pt idx="12">
                <c:v>19.8</c:v>
              </c:pt>
              <c:pt idx="13">
                <c:v>20.0581</c:v>
              </c:pt>
              <c:pt idx="14">
                <c:v>22</c:v>
              </c:pt>
              <c:pt idx="15">
                <c:v>22</c:v>
              </c:pt>
              <c:pt idx="16">
                <c:v>22.2</c:v>
              </c:pt>
              <c:pt idx="17">
                <c:v>22.4</c:v>
              </c:pt>
              <c:pt idx="18">
                <c:v>22.6</c:v>
              </c:pt>
              <c:pt idx="19">
                <c:v>22.8</c:v>
              </c:pt>
              <c:pt idx="20">
                <c:v>23</c:v>
              </c:pt>
              <c:pt idx="21">
                <c:v>23.2</c:v>
              </c:pt>
              <c:pt idx="22">
                <c:v>23.4</c:v>
              </c:pt>
              <c:pt idx="23">
                <c:v>23.6</c:v>
              </c:pt>
              <c:pt idx="24">
                <c:v>23.8</c:v>
              </c:pt>
              <c:pt idx="25">
                <c:v>24</c:v>
              </c:pt>
            </c:numLit>
          </c:xVal>
          <c:yVal>
            <c:numLit>
              <c:formatCode>General</c:formatCode>
              <c:ptCount val="26"/>
              <c:pt idx="0">
                <c:v>0</c:v>
              </c:pt>
              <c:pt idx="1">
                <c:v>-216.39410000000001</c:v>
              </c:pt>
              <c:pt idx="2">
                <c:v>-708.66250000000002</c:v>
              </c:pt>
              <c:pt idx="3">
                <c:v>-953.78480000000002</c:v>
              </c:pt>
              <c:pt idx="4">
                <c:v>-1276.5727999999999</c:v>
              </c:pt>
              <c:pt idx="5">
                <c:v>-1766.7438</c:v>
              </c:pt>
              <c:pt idx="6">
                <c:v>-2072.6453000000001</c:v>
              </c:pt>
              <c:pt idx="7">
                <c:v>-2143.4978000000001</c:v>
              </c:pt>
              <c:pt idx="8">
                <c:v>-2143.3411000000001</c:v>
              </c:pt>
              <c:pt idx="9">
                <c:v>-2134.5985999999998</c:v>
              </c:pt>
              <c:pt idx="10">
                <c:v>-1939.7759000000001</c:v>
              </c:pt>
              <c:pt idx="11">
                <c:v>-1522.2009</c:v>
              </c:pt>
              <c:pt idx="12">
                <c:v>-962.74829999999997</c:v>
              </c:pt>
              <c:pt idx="13">
                <c:v>-893.24549999999999</c:v>
              </c:pt>
              <c:pt idx="14">
                <c:v>-389.1465</c:v>
              </c:pt>
              <c:pt idx="15">
                <c:v>-389.14409999999998</c:v>
              </c:pt>
              <c:pt idx="16">
                <c:v>-341.96179999999998</c:v>
              </c:pt>
              <c:pt idx="17">
                <c:v>-296.22190000000001</c:v>
              </c:pt>
              <c:pt idx="18">
                <c:v>-252.07310000000001</c:v>
              </c:pt>
              <c:pt idx="19">
                <c:v>-209.66409999999999</c:v>
              </c:pt>
              <c:pt idx="20">
                <c:v>-169.1438</c:v>
              </c:pt>
              <c:pt idx="21">
                <c:v>-130.66079999999999</c:v>
              </c:pt>
              <c:pt idx="22">
                <c:v>-94.363900000000001</c:v>
              </c:pt>
              <c:pt idx="23">
                <c:v>-60.402000000000001</c:v>
              </c:pt>
              <c:pt idx="24">
                <c:v>-28.9237</c:v>
              </c:pt>
              <c:pt idx="25">
                <c:v>-7.9200000000000007E-2</c:v>
              </c:pt>
            </c:numLit>
          </c:yVal>
          <c:smooth val="0"/>
          <c:extLst>
            <c:ext xmlns:c16="http://schemas.microsoft.com/office/drawing/2014/chart" uri="{C3380CC4-5D6E-409C-BE32-E72D297353CC}">
              <c16:uniqueId val="{00000000-FE5D-4FE5-B949-E47F1BE4FEF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E5D-4FE5-B949-E47F1BE4FEF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E5D-4FE5-B949-E47F1BE4FE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FE5D-4FE5-B949-E47F1BE4FEFB}"/>
            </c:ext>
          </c:extLst>
        </c:ser>
        <c:dLbls>
          <c:showLegendKey val="0"/>
          <c:showVal val="0"/>
          <c:showCatName val="0"/>
          <c:showSerName val="0"/>
          <c:showPercent val="0"/>
          <c:showBubbleSize val="0"/>
        </c:dLbls>
        <c:axId val="696137408"/>
        <c:axId val="696135440"/>
      </c:scatterChart>
      <c:valAx>
        <c:axId val="696137408"/>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135440"/>
        <c:crosses val="autoZero"/>
        <c:crossBetween val="midCat"/>
      </c:valAx>
      <c:valAx>
        <c:axId val="696135440"/>
        <c:scaling>
          <c:orientation val="minMax"/>
        </c:scaling>
        <c:delete val="1"/>
        <c:axPos val="l"/>
        <c:numFmt formatCode="General" sourceLinked="1"/>
        <c:majorTickMark val="none"/>
        <c:minorTickMark val="none"/>
        <c:tickLblPos val="nextTo"/>
        <c:crossAx val="696137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yVal>
          <c:smooth val="0"/>
          <c:extLst>
            <c:ext xmlns:c16="http://schemas.microsoft.com/office/drawing/2014/chart" uri="{C3380CC4-5D6E-409C-BE32-E72D297353CC}">
              <c16:uniqueId val="{00000000-65EA-4377-85D7-6D70FB848EF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5EA-4377-85D7-6D70FB848EF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5EA-4377-85D7-6D70FB848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65EA-4377-85D7-6D70FB848EF3}"/>
            </c:ext>
          </c:extLst>
        </c:ser>
        <c:dLbls>
          <c:showLegendKey val="0"/>
          <c:showVal val="0"/>
          <c:showCatName val="0"/>
          <c:showSerName val="0"/>
          <c:showPercent val="0"/>
          <c:showBubbleSize val="0"/>
        </c:dLbls>
        <c:axId val="696332240"/>
        <c:axId val="696337816"/>
      </c:scatterChart>
      <c:valAx>
        <c:axId val="69633224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337816"/>
        <c:crosses val="autoZero"/>
        <c:crossBetween val="midCat"/>
      </c:valAx>
      <c:valAx>
        <c:axId val="696337816"/>
        <c:scaling>
          <c:orientation val="minMax"/>
        </c:scaling>
        <c:delete val="1"/>
        <c:axPos val="l"/>
        <c:numFmt formatCode="General" sourceLinked="1"/>
        <c:majorTickMark val="none"/>
        <c:minorTickMark val="none"/>
        <c:tickLblPos val="nextTo"/>
        <c:crossAx val="696332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721E-2"/>
                </c:manualLayout>
              </c:layout>
              <c:tx>
                <c:rich>
                  <a:bodyPr/>
                  <a:lstStyle/>
                  <a:p>
                    <a:r>
                      <a:rPr lang="en-US"/>
                      <a:t>14.69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5F-4113-B464-24E973BFD4DA}"/>
                </c:ext>
              </c:extLst>
            </c:dLbl>
            <c:dLbl>
              <c:idx val="11"/>
              <c:tx>
                <c:rich>
                  <a:bodyPr/>
                  <a:lstStyle/>
                  <a:p>
                    <a:r>
                      <a:rPr lang="en-US"/>
                      <a:t>14.69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5F-4113-B464-24E973BFD4DA}"/>
                </c:ext>
              </c:extLst>
            </c:dLbl>
            <c:dLbl>
              <c:idx val="12"/>
              <c:layout>
                <c:manualLayout>
                  <c:x val="-0.11390125228365934"/>
                  <c:y val="-3.3333333333333333E-2"/>
                </c:manualLayout>
              </c:layout>
              <c:tx>
                <c:rich>
                  <a:bodyPr/>
                  <a:lstStyle/>
                  <a:p>
                    <a:r>
                      <a:rPr lang="en-US"/>
                      <a:t>2.69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5F-4113-B464-24E973BFD4DA}"/>
                </c:ext>
              </c:extLst>
            </c:dLbl>
            <c:dLbl>
              <c:idx val="22"/>
              <c:layout>
                <c:manualLayout>
                  <c:x val="0"/>
                  <c:y val="-6.6666666666666666E-2"/>
                </c:manualLayout>
              </c:layout>
              <c:tx>
                <c:rich>
                  <a:bodyPr/>
                  <a:lstStyle/>
                  <a:p>
                    <a:r>
                      <a:rPr lang="en-US"/>
                      <a:t>2.69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5F-4113-B464-24E973BFD4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14.6911</c:v>
              </c:pt>
              <c:pt idx="1">
                <c:v>14.6911</c:v>
              </c:pt>
              <c:pt idx="2">
                <c:v>14.6911</c:v>
              </c:pt>
              <c:pt idx="3">
                <c:v>14.6911</c:v>
              </c:pt>
              <c:pt idx="4">
                <c:v>14.6911</c:v>
              </c:pt>
              <c:pt idx="5">
                <c:v>14.6911</c:v>
              </c:pt>
              <c:pt idx="6">
                <c:v>14.6911</c:v>
              </c:pt>
              <c:pt idx="7">
                <c:v>14.6911</c:v>
              </c:pt>
              <c:pt idx="8">
                <c:v>14.6911</c:v>
              </c:pt>
              <c:pt idx="9">
                <c:v>14.6911</c:v>
              </c:pt>
              <c:pt idx="10">
                <c:v>14.6911</c:v>
              </c:pt>
              <c:pt idx="11">
                <c:v>14.6911</c:v>
              </c:pt>
              <c:pt idx="12">
                <c:v>2.6911</c:v>
              </c:pt>
              <c:pt idx="13">
                <c:v>2.6911</c:v>
              </c:pt>
              <c:pt idx="14">
                <c:v>2.6911</c:v>
              </c:pt>
              <c:pt idx="15">
                <c:v>2.6911</c:v>
              </c:pt>
              <c:pt idx="16">
                <c:v>2.6911</c:v>
              </c:pt>
              <c:pt idx="17">
                <c:v>2.6911</c:v>
              </c:pt>
              <c:pt idx="18">
                <c:v>2.6911</c:v>
              </c:pt>
              <c:pt idx="19">
                <c:v>2.6911</c:v>
              </c:pt>
              <c:pt idx="20">
                <c:v>2.6911</c:v>
              </c:pt>
              <c:pt idx="21">
                <c:v>2.6911</c:v>
              </c:pt>
              <c:pt idx="22">
                <c:v>2.6911</c:v>
              </c:pt>
            </c:numLit>
          </c:yVal>
          <c:smooth val="0"/>
          <c:extLst>
            <c:ext xmlns:c16="http://schemas.microsoft.com/office/drawing/2014/chart" uri="{C3380CC4-5D6E-409C-BE32-E72D297353CC}">
              <c16:uniqueId val="{00000000-0E5F-4113-B464-24E973BFD4D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5F-4113-B464-24E973BFD4D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5F-4113-B464-24E973BFD4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E5F-4113-B464-24E973BFD4DA}"/>
            </c:ext>
          </c:extLst>
        </c:ser>
        <c:dLbls>
          <c:showLegendKey val="0"/>
          <c:showVal val="0"/>
          <c:showCatName val="0"/>
          <c:showSerName val="0"/>
          <c:showPercent val="0"/>
          <c:showBubbleSize val="0"/>
        </c:dLbls>
        <c:axId val="696204976"/>
        <c:axId val="696205304"/>
      </c:scatterChart>
      <c:valAx>
        <c:axId val="69620497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05304"/>
        <c:crosses val="autoZero"/>
        <c:crossBetween val="midCat"/>
      </c:valAx>
      <c:valAx>
        <c:axId val="696205304"/>
        <c:scaling>
          <c:orientation val="minMax"/>
        </c:scaling>
        <c:delete val="1"/>
        <c:axPos val="l"/>
        <c:numFmt formatCode="General" sourceLinked="1"/>
        <c:majorTickMark val="none"/>
        <c:minorTickMark val="none"/>
        <c:tickLblPos val="nextTo"/>
        <c:crossAx val="696204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-69.53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561-4A63-ACE0-6E6F9F8F4154}"/>
                </c:ext>
              </c:extLst>
            </c:dLbl>
            <c:dLbl>
              <c:idx val="11"/>
              <c:delete val="1"/>
              <c:extLst>
                <c:ext xmlns:c15="http://schemas.microsoft.com/office/drawing/2012/chart" uri="{CE6537A1-D6FC-4f65-9D91-7224C49458BB}"/>
                <c:ext xmlns:c16="http://schemas.microsoft.com/office/drawing/2014/chart" uri="{C3380CC4-5D6E-409C-BE32-E72D297353CC}">
                  <c16:uniqueId val="{00000005-C561-4A63-ACE0-6E6F9F8F4154}"/>
                </c:ext>
              </c:extLst>
            </c:dLbl>
            <c:dLbl>
              <c:idx val="12"/>
              <c:layout>
                <c:manualLayout>
                  <c:x val="0"/>
                  <c:y val="3.333333333333327E-2"/>
                </c:manualLayout>
              </c:layout>
              <c:tx>
                <c:rich>
                  <a:bodyPr/>
                  <a:lstStyle/>
                  <a:p>
                    <a:r>
                      <a:rPr lang="en-US"/>
                      <a:t>-10.76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561-4A63-ACE0-6E6F9F8F4154}"/>
                </c:ext>
              </c:extLst>
            </c:dLbl>
            <c:dLbl>
              <c:idx val="22"/>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561-4A63-ACE0-6E6F9F8F41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-69.528800000000004</c:v>
              </c:pt>
              <c:pt idx="1">
                <c:v>-63.6524</c:v>
              </c:pt>
              <c:pt idx="2">
                <c:v>-57.7759</c:v>
              </c:pt>
              <c:pt idx="3">
                <c:v>-51.899500000000003</c:v>
              </c:pt>
              <c:pt idx="4">
                <c:v>-46.023000000000003</c:v>
              </c:pt>
              <c:pt idx="5">
                <c:v>-40.146599999999999</c:v>
              </c:pt>
              <c:pt idx="6">
                <c:v>-34.270200000000003</c:v>
              </c:pt>
              <c:pt idx="7">
                <c:v>-28.393699999999999</c:v>
              </c:pt>
              <c:pt idx="8">
                <c:v>-28.227699999999999</c:v>
              </c:pt>
              <c:pt idx="9">
                <c:v>-22.517299999999999</c:v>
              </c:pt>
              <c:pt idx="10">
                <c:v>-16.640799999999999</c:v>
              </c:pt>
              <c:pt idx="11">
                <c:v>-10.7645</c:v>
              </c:pt>
              <c:pt idx="12">
                <c:v>-10.7644</c:v>
              </c:pt>
              <c:pt idx="13">
                <c:v>-9.6880000000000006</c:v>
              </c:pt>
              <c:pt idx="14">
                <c:v>-8.6114999999999995</c:v>
              </c:pt>
              <c:pt idx="15">
                <c:v>-7.5350999999999999</c:v>
              </c:pt>
              <c:pt idx="16">
                <c:v>-6.4585999999999997</c:v>
              </c:pt>
              <c:pt idx="17">
                <c:v>-5.3822000000000001</c:v>
              </c:pt>
              <c:pt idx="18">
                <c:v>-4.3057999999999996</c:v>
              </c:pt>
              <c:pt idx="19">
                <c:v>-3.2292999999999998</c:v>
              </c:pt>
              <c:pt idx="20">
                <c:v>-2.1528999999999998</c:v>
              </c:pt>
              <c:pt idx="21">
                <c:v>-1.0764</c:v>
              </c:pt>
              <c:pt idx="22">
                <c:v>0</c:v>
              </c:pt>
            </c:numLit>
          </c:yVal>
          <c:smooth val="0"/>
          <c:extLst>
            <c:ext xmlns:c16="http://schemas.microsoft.com/office/drawing/2014/chart" uri="{C3380CC4-5D6E-409C-BE32-E72D297353CC}">
              <c16:uniqueId val="{00000000-C561-4A63-ACE0-6E6F9F8F415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61-4A63-ACE0-6E6F9F8F415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561-4A63-ACE0-6E6F9F8F41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C561-4A63-ACE0-6E6F9F8F4154}"/>
            </c:ext>
          </c:extLst>
        </c:ser>
        <c:dLbls>
          <c:showLegendKey val="0"/>
          <c:showVal val="0"/>
          <c:showCatName val="0"/>
          <c:showSerName val="0"/>
          <c:showPercent val="0"/>
          <c:showBubbleSize val="0"/>
        </c:dLbls>
        <c:axId val="636768960"/>
        <c:axId val="636775848"/>
      </c:scatterChart>
      <c:valAx>
        <c:axId val="63676896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775848"/>
        <c:crosses val="autoZero"/>
        <c:crossBetween val="midCat"/>
      </c:valAx>
      <c:valAx>
        <c:axId val="636775848"/>
        <c:scaling>
          <c:orientation val="minMax"/>
        </c:scaling>
        <c:delete val="1"/>
        <c:axPos val="l"/>
        <c:numFmt formatCode="General" sourceLinked="1"/>
        <c:majorTickMark val="none"/>
        <c:minorTickMark val="none"/>
        <c:tickLblPos val="nextTo"/>
        <c:crossAx val="636768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0.12022717919349535"/>
                  <c:y val="-6.6666666666666721E-2"/>
                </c:manualLayout>
              </c:layout>
              <c:tx>
                <c:rich>
                  <a:bodyPr/>
                  <a:lstStyle/>
                  <a:p>
                    <a:r>
                      <a:rPr lang="en-US"/>
                      <a:t>137.41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F21-40E7-90EE-998DD7206FFD}"/>
                </c:ext>
              </c:extLst>
            </c:dLbl>
            <c:dLbl>
              <c:idx val="11"/>
              <c:delete val="1"/>
              <c:extLst>
                <c:ext xmlns:c15="http://schemas.microsoft.com/office/drawing/2012/chart" uri="{CE6537A1-D6FC-4f65-9D91-7224C49458BB}"/>
                <c:ext xmlns:c16="http://schemas.microsoft.com/office/drawing/2014/chart" uri="{C3380CC4-5D6E-409C-BE32-E72D297353CC}">
                  <c16:uniqueId val="{00000005-0F21-40E7-90EE-998DD7206FFD}"/>
                </c:ext>
              </c:extLst>
            </c:dLbl>
            <c:dLbl>
              <c:idx val="12"/>
              <c:layout>
                <c:manualLayout>
                  <c:x val="0"/>
                  <c:y val="3.3333333333333333E-2"/>
                </c:manualLayout>
              </c:layout>
              <c:tx>
                <c:rich>
                  <a:bodyPr/>
                  <a:lstStyle/>
                  <a:p>
                    <a:r>
                      <a:rPr lang="en-US"/>
                      <a:t>-23.18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F21-40E7-90EE-998DD7206FFD}"/>
                </c:ext>
              </c:extLst>
            </c:dLbl>
            <c:dLbl>
              <c:idx val="22"/>
              <c:layout>
                <c:manualLayout>
                  <c:x val="0"/>
                  <c:y val="6.6666666666666541E-2"/>
                </c:manualLayout>
              </c:layout>
              <c:tx>
                <c:rich>
                  <a:bodyPr/>
                  <a:lstStyle/>
                  <a:p>
                    <a:r>
                      <a:rPr lang="en-US"/>
                      <a:t>-44.7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F21-40E7-90EE-998DD7206F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137.41030000000001</c:v>
              </c:pt>
              <c:pt idx="1">
                <c:v>110.774</c:v>
              </c:pt>
              <c:pt idx="2">
                <c:v>86.488399999999999</c:v>
              </c:pt>
              <c:pt idx="3">
                <c:v>64.553299999999993</c:v>
              </c:pt>
              <c:pt idx="4">
                <c:v>44.968800000000002</c:v>
              </c:pt>
              <c:pt idx="5">
                <c:v>27.7349</c:v>
              </c:pt>
              <c:pt idx="6">
                <c:v>12.8515</c:v>
              </c:pt>
              <c:pt idx="7">
                <c:v>0.31869999999999998</c:v>
              </c:pt>
              <c:pt idx="8">
                <c:v>-1.1999999999999999E-3</c:v>
              </c:pt>
              <c:pt idx="9">
                <c:v>-9.8635000000000002</c:v>
              </c:pt>
              <c:pt idx="10">
                <c:v>-17.6951</c:v>
              </c:pt>
              <c:pt idx="11">
                <c:v>-23.175999999999998</c:v>
              </c:pt>
              <c:pt idx="12">
                <c:v>-23.176100000000002</c:v>
              </c:pt>
              <c:pt idx="13">
                <c:v>-27.2666</c:v>
              </c:pt>
              <c:pt idx="14">
                <c:v>-30.926500000000001</c:v>
              </c:pt>
              <c:pt idx="15">
                <c:v>-34.155799999999999</c:v>
              </c:pt>
              <c:pt idx="16">
                <c:v>-36.954599999999999</c:v>
              </c:pt>
              <c:pt idx="17">
                <c:v>-39.322699999999998</c:v>
              </c:pt>
              <c:pt idx="18">
                <c:v>-41.260300000000001</c:v>
              </c:pt>
              <c:pt idx="19">
                <c:v>-42.767400000000002</c:v>
              </c:pt>
              <c:pt idx="20">
                <c:v>-43.843800000000002</c:v>
              </c:pt>
              <c:pt idx="21">
                <c:v>-44.489699999999999</c:v>
              </c:pt>
              <c:pt idx="22">
                <c:v>-44.704900000000002</c:v>
              </c:pt>
            </c:numLit>
          </c:yVal>
          <c:smooth val="0"/>
          <c:extLst>
            <c:ext xmlns:c16="http://schemas.microsoft.com/office/drawing/2014/chart" uri="{C3380CC4-5D6E-409C-BE32-E72D297353CC}">
              <c16:uniqueId val="{00000000-0F21-40E7-90EE-998DD7206FF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F21-40E7-90EE-998DD7206FF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F21-40E7-90EE-998DD7206F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F21-40E7-90EE-998DD7206FFD}"/>
            </c:ext>
          </c:extLst>
        </c:ser>
        <c:dLbls>
          <c:showLegendKey val="0"/>
          <c:showVal val="0"/>
          <c:showCatName val="0"/>
          <c:showSerName val="0"/>
          <c:showPercent val="0"/>
          <c:showBubbleSize val="0"/>
        </c:dLbls>
        <c:axId val="696198744"/>
        <c:axId val="696201368"/>
      </c:scatterChart>
      <c:valAx>
        <c:axId val="696198744"/>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01368"/>
        <c:crosses val="autoZero"/>
        <c:crossBetween val="midCat"/>
      </c:valAx>
      <c:valAx>
        <c:axId val="696201368"/>
        <c:scaling>
          <c:orientation val="minMax"/>
        </c:scaling>
        <c:delete val="1"/>
        <c:axPos val="l"/>
        <c:numFmt formatCode="General" sourceLinked="1"/>
        <c:majorTickMark val="none"/>
        <c:minorTickMark val="none"/>
        <c:tickLblPos val="nextTo"/>
        <c:crossAx val="696198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8"/>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D5F9-45E6-AF87-74C9DB19D005}"/>
              </c:ext>
            </c:extLst>
          </c:dPt>
          <c:dLbls>
            <c:dLbl>
              <c:idx val="0"/>
              <c:layout>
                <c:manualLayout>
                  <c:x val="-7.452840665358712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5F9-45E6-AF87-74C9DB19D005}"/>
                </c:ext>
              </c:extLst>
            </c:dLbl>
            <c:dLbl>
              <c:idx val="8"/>
              <c:layout>
                <c:manualLayout>
                  <c:x val="-0.11359885114787226"/>
                  <c:y val="-0.11661679790026247"/>
                </c:manualLayout>
              </c:layout>
              <c:tx>
                <c:rich>
                  <a:bodyPr/>
                  <a:lstStyle/>
                  <a:p>
                    <a:r>
                      <a:rPr lang="en-US"/>
                      <a:t>(2.81,165.95)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5F9-45E6-AF87-74C9DB19D005}"/>
                </c:ext>
              </c:extLst>
            </c:dLbl>
            <c:dLbl>
              <c:idx val="11"/>
              <c:delete val="1"/>
              <c:extLst>
                <c:ext xmlns:c15="http://schemas.microsoft.com/office/drawing/2012/chart" uri="{CE6537A1-D6FC-4f65-9D91-7224C49458BB}"/>
                <c:ext xmlns:c16="http://schemas.microsoft.com/office/drawing/2014/chart" uri="{C3380CC4-5D6E-409C-BE32-E72D297353CC}">
                  <c16:uniqueId val="{00000005-D5F9-45E6-AF87-74C9DB19D005}"/>
                </c:ext>
              </c:extLst>
            </c:dLbl>
            <c:dLbl>
              <c:idx val="12"/>
              <c:layout>
                <c:manualLayout>
                  <c:x val="0"/>
                  <c:y val="-3.3333333333333395E-2"/>
                </c:manualLayout>
              </c:layout>
              <c:tx>
                <c:rich>
                  <a:bodyPr/>
                  <a:lstStyle/>
                  <a:p>
                    <a:r>
                      <a:rPr lang="en-US"/>
                      <a:t>150.12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5F9-45E6-AF87-74C9DB19D005}"/>
                </c:ext>
              </c:extLst>
            </c:dLbl>
            <c:dLbl>
              <c:idx val="22"/>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5F9-45E6-AF87-74C9DB19D0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2.8113000000000001</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49.558500000000002</c:v>
              </c:pt>
              <c:pt idx="2">
                <c:v>88.932599999999994</c:v>
              </c:pt>
              <c:pt idx="3">
                <c:v>119.0626</c:v>
              </c:pt>
              <c:pt idx="4">
                <c:v>140.8887</c:v>
              </c:pt>
              <c:pt idx="5">
                <c:v>155.351</c:v>
              </c:pt>
              <c:pt idx="6">
                <c:v>163.38999999999999</c:v>
              </c:pt>
              <c:pt idx="7">
                <c:v>165.94569999999999</c:v>
              </c:pt>
              <c:pt idx="8">
                <c:v>165.94749999999999</c:v>
              </c:pt>
              <c:pt idx="9">
                <c:v>163.95840000000001</c:v>
              </c:pt>
              <c:pt idx="10">
                <c:v>158.3683</c:v>
              </c:pt>
              <c:pt idx="11">
                <c:v>150.11590000000001</c:v>
              </c:pt>
              <c:pt idx="12">
                <c:v>150.1157</c:v>
              </c:pt>
              <c:pt idx="13">
                <c:v>140.0128</c:v>
              </c:pt>
              <c:pt idx="14">
                <c:v>128.35980000000001</c:v>
              </c:pt>
              <c:pt idx="15">
                <c:v>115.32899999999999</c:v>
              </c:pt>
              <c:pt idx="16">
                <c:v>101.0926</c:v>
              </c:pt>
              <c:pt idx="17">
                <c:v>85.822699999999998</c:v>
              </c:pt>
              <c:pt idx="18">
                <c:v>69.691800000000001</c:v>
              </c:pt>
              <c:pt idx="19">
                <c:v>52.871899999999997</c:v>
              </c:pt>
              <c:pt idx="20">
                <c:v>35.535299999999999</c:v>
              </c:pt>
              <c:pt idx="21">
                <c:v>17.854299999999999</c:v>
              </c:pt>
              <c:pt idx="22">
                <c:v>1.4E-3</c:v>
              </c:pt>
            </c:numLit>
          </c:yVal>
          <c:smooth val="0"/>
          <c:extLst>
            <c:ext xmlns:c16="http://schemas.microsoft.com/office/drawing/2014/chart" uri="{C3380CC4-5D6E-409C-BE32-E72D297353CC}">
              <c16:uniqueId val="{00000000-D5F9-45E6-AF87-74C9DB19D005}"/>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5F9-45E6-AF87-74C9DB19D005}"/>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F9-45E6-AF87-74C9DB19D0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D5F9-45E6-AF87-74C9DB19D005}"/>
            </c:ext>
          </c:extLst>
        </c:ser>
        <c:dLbls>
          <c:showLegendKey val="0"/>
          <c:showVal val="0"/>
          <c:showCatName val="0"/>
          <c:showSerName val="0"/>
          <c:showPercent val="0"/>
          <c:showBubbleSize val="0"/>
        </c:dLbls>
        <c:axId val="696174800"/>
        <c:axId val="696179392"/>
      </c:scatterChart>
      <c:valAx>
        <c:axId val="69617480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179392"/>
        <c:crosses val="autoZero"/>
        <c:crossBetween val="midCat"/>
      </c:valAx>
      <c:valAx>
        <c:axId val="696179392"/>
        <c:scaling>
          <c:orientation val="minMax"/>
        </c:scaling>
        <c:delete val="1"/>
        <c:axPos val="l"/>
        <c:numFmt formatCode="General" sourceLinked="1"/>
        <c:majorTickMark val="none"/>
        <c:minorTickMark val="none"/>
        <c:tickLblPos val="nextTo"/>
        <c:crossAx val="696174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79069813017566E-2"/>
          <c:y val="2.9631051562527651E-2"/>
          <c:w val="5.5308650577801197E-2"/>
          <c:h val="0.8740244648197779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53D4-449B-B399-9902DAF64F3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53D4-449B-B399-9902DAF64F3D}"/>
              </c:ext>
            </c:extLst>
          </c:dPt>
          <c:dPt>
            <c:idx val="2"/>
            <c:marker>
              <c:symbol val="none"/>
            </c:marker>
            <c:bubble3D val="0"/>
            <c:extLst>
              <c:ext xmlns:c16="http://schemas.microsoft.com/office/drawing/2014/chart" uri="{C3380CC4-5D6E-409C-BE32-E72D297353CC}">
                <c16:uniqueId val="{00000003-53D4-449B-B399-9902DAF64F3D}"/>
              </c:ext>
            </c:extLst>
          </c:dPt>
          <c:dPt>
            <c:idx val="3"/>
            <c:marker>
              <c:symbol val="none"/>
            </c:marker>
            <c:bubble3D val="0"/>
            <c:extLst>
              <c:ext xmlns:c16="http://schemas.microsoft.com/office/drawing/2014/chart" uri="{C3380CC4-5D6E-409C-BE32-E72D297353CC}">
                <c16:uniqueId val="{00000004-53D4-449B-B399-9902DAF64F3D}"/>
              </c:ext>
            </c:extLst>
          </c:dPt>
          <c:dPt>
            <c:idx val="4"/>
            <c:marker>
              <c:symbol val="none"/>
            </c:marker>
            <c:bubble3D val="0"/>
            <c:extLst>
              <c:ext xmlns:c16="http://schemas.microsoft.com/office/drawing/2014/chart" uri="{C3380CC4-5D6E-409C-BE32-E72D297353CC}">
                <c16:uniqueId val="{00000005-53D4-449B-B399-9902DAF64F3D}"/>
              </c:ext>
            </c:extLst>
          </c:dPt>
          <c:dPt>
            <c:idx val="5"/>
            <c:marker>
              <c:symbol val="none"/>
            </c:marker>
            <c:bubble3D val="0"/>
            <c:extLst>
              <c:ext xmlns:c16="http://schemas.microsoft.com/office/drawing/2014/chart" uri="{C3380CC4-5D6E-409C-BE32-E72D297353CC}">
                <c16:uniqueId val="{00000006-53D4-449B-B399-9902DAF64F3D}"/>
              </c:ext>
            </c:extLst>
          </c:dPt>
          <c:dPt>
            <c:idx val="6"/>
            <c:marker>
              <c:symbol val="none"/>
            </c:marker>
            <c:bubble3D val="0"/>
            <c:extLst>
              <c:ext xmlns:c16="http://schemas.microsoft.com/office/drawing/2014/chart" uri="{C3380CC4-5D6E-409C-BE32-E72D297353CC}">
                <c16:uniqueId val="{00000007-53D4-449B-B399-9902DAF64F3D}"/>
              </c:ext>
            </c:extLst>
          </c:dPt>
          <c:dPt>
            <c:idx val="7"/>
            <c:marker>
              <c:symbol val="none"/>
            </c:marker>
            <c:bubble3D val="0"/>
            <c:extLst>
              <c:ext xmlns:c16="http://schemas.microsoft.com/office/drawing/2014/chart" uri="{C3380CC4-5D6E-409C-BE32-E72D297353CC}">
                <c16:uniqueId val="{00000008-53D4-449B-B399-9902DAF64F3D}"/>
              </c:ext>
            </c:extLst>
          </c:dPt>
          <c:dPt>
            <c:idx val="8"/>
            <c:marker>
              <c:symbol val="none"/>
            </c:marker>
            <c:bubble3D val="0"/>
            <c:extLst>
              <c:ext xmlns:c16="http://schemas.microsoft.com/office/drawing/2014/chart" uri="{C3380CC4-5D6E-409C-BE32-E72D297353CC}">
                <c16:uniqueId val="{00000009-53D4-449B-B399-9902DAF64F3D}"/>
              </c:ext>
            </c:extLst>
          </c:dPt>
          <c:dPt>
            <c:idx val="9"/>
            <c:marker>
              <c:symbol val="none"/>
            </c:marker>
            <c:bubble3D val="0"/>
            <c:extLst>
              <c:ext xmlns:c16="http://schemas.microsoft.com/office/drawing/2014/chart" uri="{C3380CC4-5D6E-409C-BE32-E72D297353CC}">
                <c16:uniqueId val="{0000000A-53D4-449B-B399-9902DAF64F3D}"/>
              </c:ext>
            </c:extLst>
          </c:dPt>
          <c:dPt>
            <c:idx val="1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B-53D4-449B-B399-9902DAF64F3D}"/>
              </c:ext>
            </c:extLst>
          </c:dPt>
          <c:dLbls>
            <c:dLbl>
              <c:idx val="0"/>
              <c:layout>
                <c:manualLayout>
                  <c:x val="-7.7628086342465069E-2"/>
                  <c:y val="-3.8995599399882418E-2"/>
                </c:manualLayout>
              </c:layout>
              <c:tx>
                <c:rich>
                  <a:bodyPr/>
                  <a:lstStyle/>
                  <a:p>
                    <a:fld id="{FC865E20-688E-4E3D-868B-A9E438849AF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3D4-449B-B399-9902DAF64F3D}"/>
                </c:ext>
              </c:extLst>
            </c:dLbl>
            <c:dLbl>
              <c:idx val="1"/>
              <c:layout>
                <c:manualLayout>
                  <c:x val="-8.1084877003577638E-2"/>
                  <c:y val="-4.3677873318559796E-2"/>
                </c:manualLayout>
              </c:layout>
              <c:tx>
                <c:rich>
                  <a:bodyPr/>
                  <a:lstStyle/>
                  <a:p>
                    <a:fld id="{406C6EE0-050F-4D39-815B-6A3B1C802F9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3D4-449B-B399-9902DAF64F3D}"/>
                </c:ext>
              </c:extLst>
            </c:dLbl>
            <c:dLbl>
              <c:idx val="2"/>
              <c:layout>
                <c:manualLayout>
                  <c:x val="-7.7628086342465069E-2"/>
                  <c:y val="-3.8995599399882418E-2"/>
                </c:manualLayout>
              </c:layout>
              <c:tx>
                <c:rich>
                  <a:bodyPr/>
                  <a:lstStyle/>
                  <a:p>
                    <a:fld id="{8C2EA7D9-7A75-4857-8711-7CEA05E0E46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3D4-449B-B399-9902DAF64F3D}"/>
                </c:ext>
              </c:extLst>
            </c:dLbl>
            <c:dLbl>
              <c:idx val="3"/>
              <c:layout>
                <c:manualLayout>
                  <c:x val="-7.7628086342465069E-2"/>
                  <c:y val="-3.8995599399882418E-2"/>
                </c:manualLayout>
              </c:layout>
              <c:tx>
                <c:rich>
                  <a:bodyPr/>
                  <a:lstStyle/>
                  <a:p>
                    <a:fld id="{977F95A3-866A-47AC-B2B2-87AAB133F9E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3D4-449B-B399-9902DAF64F3D}"/>
                </c:ext>
              </c:extLst>
            </c:dLbl>
            <c:dLbl>
              <c:idx val="4"/>
              <c:layout>
                <c:manualLayout>
                  <c:x val="-7.7628086342465069E-2"/>
                  <c:y val="-3.8995599399882418E-2"/>
                </c:manualLayout>
              </c:layout>
              <c:tx>
                <c:rich>
                  <a:bodyPr/>
                  <a:lstStyle/>
                  <a:p>
                    <a:fld id="{290C31C9-E9F4-41DE-A329-8D2E3211969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3D4-449B-B399-9902DAF64F3D}"/>
                </c:ext>
              </c:extLst>
            </c:dLbl>
            <c:dLbl>
              <c:idx val="5"/>
              <c:layout>
                <c:manualLayout>
                  <c:x val="-7.7628086342465069E-2"/>
                  <c:y val="-3.8995599399882418E-2"/>
                </c:manualLayout>
              </c:layout>
              <c:tx>
                <c:rich>
                  <a:bodyPr/>
                  <a:lstStyle/>
                  <a:p>
                    <a:fld id="{49C4BE96-5A23-4B48-97EB-DC6C8F5FB4C3}"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53D4-449B-B399-9902DAF64F3D}"/>
                </c:ext>
              </c:extLst>
            </c:dLbl>
            <c:dLbl>
              <c:idx val="6"/>
              <c:layout>
                <c:manualLayout>
                  <c:x val="-7.7628086342465069E-2"/>
                  <c:y val="-3.8995599399882418E-2"/>
                </c:manualLayout>
              </c:layout>
              <c:tx>
                <c:rich>
                  <a:bodyPr/>
                  <a:lstStyle/>
                  <a:p>
                    <a:fld id="{1927D4BE-B2A5-48BE-A2F8-39721568D07E}"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53D4-449B-B399-9902DAF64F3D}"/>
                </c:ext>
              </c:extLst>
            </c:dLbl>
            <c:dLbl>
              <c:idx val="7"/>
              <c:layout>
                <c:manualLayout>
                  <c:x val="-7.7628086342465069E-2"/>
                  <c:y val="-3.8995599399882418E-2"/>
                </c:manualLayout>
              </c:layout>
              <c:tx>
                <c:rich>
                  <a:bodyPr/>
                  <a:lstStyle/>
                  <a:p>
                    <a:fld id="{A79E1CE9-DDA3-430F-ABE8-1862E4E1A99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53D4-449B-B399-9902DAF64F3D}"/>
                </c:ext>
              </c:extLst>
            </c:dLbl>
            <c:dLbl>
              <c:idx val="8"/>
              <c:layout>
                <c:manualLayout>
                  <c:x val="-7.7628086342465069E-2"/>
                  <c:y val="-3.8995599399882418E-2"/>
                </c:manualLayout>
              </c:layout>
              <c:tx>
                <c:rich>
                  <a:bodyPr/>
                  <a:lstStyle/>
                  <a:p>
                    <a:fld id="{B620CCF9-0F57-4562-B3F2-C4B3161B862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53D4-449B-B399-9902DAF64F3D}"/>
                </c:ext>
              </c:extLst>
            </c:dLbl>
            <c:dLbl>
              <c:idx val="9"/>
              <c:layout>
                <c:manualLayout>
                  <c:x val="-8.2882408147356187E-2"/>
                  <c:y val="-3.8995599399882418E-2"/>
                </c:manualLayout>
              </c:layout>
              <c:tx>
                <c:rich>
                  <a:bodyPr/>
                  <a:lstStyle/>
                  <a:p>
                    <a:fld id="{2DCAA13E-D6D8-4313-AC90-F1BFB90E332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53D4-449B-B399-9902DAF64F3D}"/>
                </c:ext>
              </c:extLst>
            </c:dLbl>
            <c:dLbl>
              <c:idx val="10"/>
              <c:layout>
                <c:manualLayout>
                  <c:x val="-8.6339198808468756E-2"/>
                  <c:y val="-4.3677873318559796E-2"/>
                </c:manualLayout>
              </c:layout>
              <c:tx>
                <c:rich>
                  <a:bodyPr/>
                  <a:lstStyle/>
                  <a:p>
                    <a:fld id="{E751FDB5-3A16-48D8-A0F8-25BC960E5C6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53D4-449B-B399-9902DAF64F3D}"/>
                </c:ext>
              </c:extLst>
            </c:dLbl>
            <c:dLbl>
              <c:idx val="11"/>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post_test!COORD_X</c:f>
              <c:numCache>
                <c:formatCode>General</c:formatCode>
                <c:ptCount val="12"/>
                <c:pt idx="0">
                  <c:v>0</c:v>
                </c:pt>
                <c:pt idx="1">
                  <c:v>0</c:v>
                </c:pt>
                <c:pt idx="2">
                  <c:v>0</c:v>
                </c:pt>
                <c:pt idx="3">
                  <c:v>0</c:v>
                </c:pt>
                <c:pt idx="4">
                  <c:v>0</c:v>
                </c:pt>
                <c:pt idx="5">
                  <c:v>0</c:v>
                </c:pt>
                <c:pt idx="6">
                  <c:v>0</c:v>
                </c:pt>
                <c:pt idx="7">
                  <c:v>0</c:v>
                </c:pt>
                <c:pt idx="8">
                  <c:v>0</c:v>
                </c:pt>
                <c:pt idx="9">
                  <c:v>0</c:v>
                </c:pt>
                <c:pt idx="10">
                  <c:v>0</c:v>
                </c:pt>
              </c:numCache>
            </c:numRef>
          </c:xVal>
          <c:yVal>
            <c:numRef>
              <c:f>post_test!COORD_Y</c:f>
              <c:numCache>
                <c:formatCode>General</c:formatCode>
                <c:ptCount val="12"/>
                <c:pt idx="0">
                  <c:v>180</c:v>
                </c:pt>
                <c:pt idx="1">
                  <c:v>0</c:v>
                </c:pt>
                <c:pt idx="2">
                  <c:v>-2.75</c:v>
                </c:pt>
                <c:pt idx="3">
                  <c:v>-8.25</c:v>
                </c:pt>
                <c:pt idx="4">
                  <c:v>-13.75</c:v>
                </c:pt>
                <c:pt idx="5">
                  <c:v>-19.25</c:v>
                </c:pt>
                <c:pt idx="6">
                  <c:v>-26</c:v>
                </c:pt>
                <c:pt idx="7">
                  <c:v>-33</c:v>
                </c:pt>
                <c:pt idx="8">
                  <c:v>-39.25</c:v>
                </c:pt>
                <c:pt idx="9">
                  <c:v>-45.25</c:v>
                </c:pt>
                <c:pt idx="10">
                  <c:v>-48</c:v>
                </c:pt>
              </c:numCache>
            </c:numRef>
          </c:yVal>
          <c:smooth val="0"/>
          <c:extLst>
            <c:ext xmlns:c15="http://schemas.microsoft.com/office/drawing/2012/chart" uri="{02D57815-91ED-43cb-92C2-25804820EDAC}">
              <c15:datalabelsRange>
                <c15:f>post_test!NODES</c15:f>
                <c15:dlblRangeCache>
                  <c:ptCount val="12"/>
                  <c:pt idx="0">
                    <c:v>N1</c:v>
                  </c:pt>
                  <c:pt idx="1">
                    <c:v>N2</c:v>
                  </c:pt>
                  <c:pt idx="2">
                    <c:v>N3</c:v>
                  </c:pt>
                  <c:pt idx="3">
                    <c:v>N4</c:v>
                  </c:pt>
                  <c:pt idx="4">
                    <c:v>N5</c:v>
                  </c:pt>
                  <c:pt idx="5">
                    <c:v>N6</c:v>
                  </c:pt>
                  <c:pt idx="6">
                    <c:v>N7</c:v>
                  </c:pt>
                  <c:pt idx="7">
                    <c:v>N8</c:v>
                  </c:pt>
                  <c:pt idx="8">
                    <c:v>N9</c:v>
                  </c:pt>
                  <c:pt idx="9">
                    <c:v>N10</c:v>
                  </c:pt>
                  <c:pt idx="10">
                    <c:v>N11</c:v>
                  </c:pt>
                </c15:dlblRangeCache>
              </c15:datalabelsRange>
            </c:ext>
            <c:ext xmlns:c16="http://schemas.microsoft.com/office/drawing/2014/chart" uri="{C3380CC4-5D6E-409C-BE32-E72D297353CC}">
              <c16:uniqueId val="{00000000-53D4-449B-B399-9902DAF64F3D}"/>
            </c:ext>
          </c:extLst>
        </c:ser>
        <c:ser>
          <c:idx val="1"/>
          <c:order val="1"/>
          <c:tx>
            <c:v>M1</c:v>
          </c:tx>
          <c:spPr>
            <a:ln w="31750" cap="rnd">
              <a:solidFill>
                <a:srgbClr val="5A8894"/>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180</c:v>
              </c:pt>
              <c:pt idx="1">
                <c:v>0</c:v>
              </c:pt>
            </c:numLit>
          </c:yVal>
          <c:smooth val="0"/>
          <c:extLst>
            <c:ext xmlns:c16="http://schemas.microsoft.com/office/drawing/2014/chart" uri="{C3380CC4-5D6E-409C-BE32-E72D297353CC}">
              <c16:uniqueId val="{0000000C-53D4-449B-B399-9902DAF64F3D}"/>
            </c:ext>
          </c:extLst>
        </c:ser>
        <c:ser>
          <c:idx val="2"/>
          <c:order val="2"/>
          <c:tx>
            <c:v>M2</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-2.75</c:v>
              </c:pt>
            </c:numLit>
          </c:yVal>
          <c:smooth val="0"/>
          <c:extLst>
            <c:ext xmlns:c16="http://schemas.microsoft.com/office/drawing/2014/chart" uri="{C3380CC4-5D6E-409C-BE32-E72D297353CC}">
              <c16:uniqueId val="{0000000D-53D4-449B-B399-9902DAF64F3D}"/>
            </c:ext>
          </c:extLst>
        </c:ser>
        <c:ser>
          <c:idx val="3"/>
          <c:order val="3"/>
          <c:tx>
            <c:v>M3</c:v>
          </c:tx>
          <c:spPr>
            <a:ln w="31750" cap="rnd">
              <a:solidFill>
                <a:srgbClr val="02C2D0"/>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-2.75</c:v>
              </c:pt>
              <c:pt idx="1">
                <c:v>-8.25</c:v>
              </c:pt>
            </c:numLit>
          </c:yVal>
          <c:smooth val="0"/>
          <c:extLst>
            <c:ext xmlns:c16="http://schemas.microsoft.com/office/drawing/2014/chart" uri="{C3380CC4-5D6E-409C-BE32-E72D297353CC}">
              <c16:uniqueId val="{0000000E-53D4-449B-B399-9902DAF64F3D}"/>
            </c:ext>
          </c:extLst>
        </c:ser>
        <c:ser>
          <c:idx val="4"/>
          <c:order val="4"/>
          <c:tx>
            <c:v>M4</c:v>
          </c:tx>
          <c:spPr>
            <a:ln w="31750" cap="rnd">
              <a:solidFill>
                <a:srgbClr val="5B0C6A"/>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-8.25</c:v>
              </c:pt>
              <c:pt idx="1">
                <c:v>-13.75</c:v>
              </c:pt>
            </c:numLit>
          </c:yVal>
          <c:smooth val="0"/>
          <c:extLst>
            <c:ext xmlns:c16="http://schemas.microsoft.com/office/drawing/2014/chart" uri="{C3380CC4-5D6E-409C-BE32-E72D297353CC}">
              <c16:uniqueId val="{0000000F-53D4-449B-B399-9902DAF64F3D}"/>
            </c:ext>
          </c:extLst>
        </c:ser>
        <c:ser>
          <c:idx val="5"/>
          <c:order val="5"/>
          <c:tx>
            <c:v>M5</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-13.75</c:v>
              </c:pt>
              <c:pt idx="1">
                <c:v>-19.25</c:v>
              </c:pt>
            </c:numLit>
          </c:yVal>
          <c:smooth val="0"/>
          <c:extLst>
            <c:ext xmlns:c16="http://schemas.microsoft.com/office/drawing/2014/chart" uri="{C3380CC4-5D6E-409C-BE32-E72D297353CC}">
              <c16:uniqueId val="{00000010-53D4-449B-B399-9902DAF64F3D}"/>
            </c:ext>
          </c:extLst>
        </c:ser>
        <c:ser>
          <c:idx val="6"/>
          <c:order val="6"/>
          <c:tx>
            <c:v>M6</c:v>
          </c:tx>
          <c:spPr>
            <a:ln w="31750" cap="rnd">
              <a:solidFill>
                <a:srgbClr val="7BDE0E"/>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-19.25</c:v>
              </c:pt>
              <c:pt idx="1">
                <c:v>-26</c:v>
              </c:pt>
            </c:numLit>
          </c:yVal>
          <c:smooth val="0"/>
          <c:extLst>
            <c:ext xmlns:c16="http://schemas.microsoft.com/office/drawing/2014/chart" uri="{C3380CC4-5D6E-409C-BE32-E72D297353CC}">
              <c16:uniqueId val="{00000011-53D4-449B-B399-9902DAF64F3D}"/>
            </c:ext>
          </c:extLst>
        </c:ser>
        <c:ser>
          <c:idx val="7"/>
          <c:order val="7"/>
          <c:tx>
            <c:v>M7</c:v>
          </c:tx>
          <c:spPr>
            <a:ln w="31750" cap="rnd">
              <a:solidFill>
                <a:srgbClr val="7A5D8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-26</c:v>
              </c:pt>
              <c:pt idx="1">
                <c:v>-33</c:v>
              </c:pt>
            </c:numLit>
          </c:yVal>
          <c:smooth val="0"/>
          <c:extLst>
            <c:ext xmlns:c16="http://schemas.microsoft.com/office/drawing/2014/chart" uri="{C3380CC4-5D6E-409C-BE32-E72D297353CC}">
              <c16:uniqueId val="{00000012-53D4-449B-B399-9902DAF64F3D}"/>
            </c:ext>
          </c:extLst>
        </c:ser>
        <c:ser>
          <c:idx val="8"/>
          <c:order val="8"/>
          <c:tx>
            <c:v>M8</c:v>
          </c:tx>
          <c:spPr>
            <a:ln w="31750" cap="rnd">
              <a:solidFill>
                <a:srgbClr val="620E97"/>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-33</c:v>
              </c:pt>
              <c:pt idx="1">
                <c:v>-39.25</c:v>
              </c:pt>
            </c:numLit>
          </c:yVal>
          <c:smooth val="0"/>
          <c:extLst>
            <c:ext xmlns:c16="http://schemas.microsoft.com/office/drawing/2014/chart" uri="{C3380CC4-5D6E-409C-BE32-E72D297353CC}">
              <c16:uniqueId val="{00000013-53D4-449B-B399-9902DAF64F3D}"/>
            </c:ext>
          </c:extLst>
        </c:ser>
        <c:ser>
          <c:idx val="9"/>
          <c:order val="9"/>
          <c:tx>
            <c:v>M9</c:v>
          </c:tx>
          <c:spPr>
            <a:ln w="31750" cap="rnd">
              <a:solidFill>
                <a:srgbClr val="3C4C9F"/>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-39.25</c:v>
              </c:pt>
              <c:pt idx="1">
                <c:v>-45.25</c:v>
              </c:pt>
            </c:numLit>
          </c:yVal>
          <c:smooth val="0"/>
          <c:extLst>
            <c:ext xmlns:c16="http://schemas.microsoft.com/office/drawing/2014/chart" uri="{C3380CC4-5D6E-409C-BE32-E72D297353CC}">
              <c16:uniqueId val="{00000014-53D4-449B-B399-9902DAF64F3D}"/>
            </c:ext>
          </c:extLst>
        </c:ser>
        <c:ser>
          <c:idx val="10"/>
          <c:order val="10"/>
          <c:tx>
            <c:v>M10</c:v>
          </c:tx>
          <c:spPr>
            <a:ln w="31750" cap="rnd">
              <a:solidFill>
                <a:srgbClr val="534347"/>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-45.25</c:v>
              </c:pt>
              <c:pt idx="1">
                <c:v>-48</c:v>
              </c:pt>
            </c:numLit>
          </c:yVal>
          <c:smooth val="0"/>
          <c:extLst>
            <c:ext xmlns:c16="http://schemas.microsoft.com/office/drawing/2014/chart" uri="{C3380CC4-5D6E-409C-BE32-E72D297353CC}">
              <c16:uniqueId val="{00000015-53D4-449B-B399-9902DAF64F3D}"/>
            </c:ext>
          </c:extLst>
        </c:ser>
        <c:ser>
          <c:idx val="11"/>
          <c:order val="11"/>
          <c:tx>
            <c:v>dummy</c:v>
          </c:tx>
          <c:spPr>
            <a:ln w="25400" cap="rnd">
              <a:noFill/>
              <a:round/>
            </a:ln>
            <a:effectLst/>
          </c:spPr>
          <c:marker>
            <c:symbol val="none"/>
          </c:marker>
          <c:dLbls>
            <c:delete val="1"/>
          </c:dLbls>
          <c:xVal>
            <c:numLit>
              <c:formatCode>General</c:formatCode>
              <c:ptCount val="4"/>
              <c:pt idx="0">
                <c:v>-0.1</c:v>
              </c:pt>
              <c:pt idx="1">
                <c:v>-0.1</c:v>
              </c:pt>
              <c:pt idx="2">
                <c:v>0.1</c:v>
              </c:pt>
              <c:pt idx="3">
                <c:v>0.1</c:v>
              </c:pt>
            </c:numLit>
          </c:xVal>
          <c:yVal>
            <c:numLit>
              <c:formatCode>General</c:formatCode>
              <c:ptCount val="4"/>
              <c:pt idx="0">
                <c:v>-48.1</c:v>
              </c:pt>
              <c:pt idx="1">
                <c:v>180.1</c:v>
              </c:pt>
              <c:pt idx="2">
                <c:v>-48.1</c:v>
              </c:pt>
              <c:pt idx="3">
                <c:v>180.1</c:v>
              </c:pt>
            </c:numLit>
          </c:yVal>
          <c:smooth val="0"/>
          <c:extLst>
            <c:ext xmlns:c16="http://schemas.microsoft.com/office/drawing/2014/chart" uri="{C3380CC4-5D6E-409C-BE32-E72D297353CC}">
              <c16:uniqueId val="{00000016-53D4-449B-B399-9902DAF64F3D}"/>
            </c:ext>
          </c:extLst>
        </c:ser>
        <c:ser>
          <c:idx val="12"/>
          <c:order val="12"/>
          <c:tx>
            <c:v>P=4483.7</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9-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180</c:v>
              </c:pt>
              <c:pt idx="1">
                <c:v>202.8</c:v>
              </c:pt>
            </c:numLit>
          </c:yVal>
          <c:smooth val="0"/>
          <c:extLst>
            <c:ext xmlns:c16="http://schemas.microsoft.com/office/drawing/2014/chart" uri="{C3380CC4-5D6E-409C-BE32-E72D297353CC}">
              <c16:uniqueId val="{00000017-53D4-449B-B399-9902DAF64F3D}"/>
            </c:ext>
          </c:extLst>
        </c:ser>
        <c:ser>
          <c:idx val="13"/>
          <c:order val="13"/>
          <c:tx>
            <c:v>UDL=5.33</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C-53D4-449B-B399-9902DAF64F3D}"/>
                </c:ext>
              </c:extLst>
            </c:dLbl>
            <c:dLbl>
              <c:idx val="2"/>
              <c:delete val="1"/>
              <c:extLst>
                <c:ext xmlns:c15="http://schemas.microsoft.com/office/drawing/2012/chart" uri="{CE6537A1-D6FC-4f65-9D91-7224C49458BB}"/>
                <c:ext xmlns:c16="http://schemas.microsoft.com/office/drawing/2014/chart" uri="{C3380CC4-5D6E-409C-BE32-E72D297353CC}">
                  <c16:uniqueId val="{0000001D-53D4-449B-B399-9902DAF64F3D}"/>
                </c:ext>
              </c:extLst>
            </c:dLbl>
            <c:dLbl>
              <c:idx val="3"/>
              <c:delete val="1"/>
              <c:extLst>
                <c:ext xmlns:c15="http://schemas.microsoft.com/office/drawing/2012/chart" uri="{CE6537A1-D6FC-4f65-9D91-7224C49458BB}"/>
                <c:ext xmlns:c16="http://schemas.microsoft.com/office/drawing/2014/chart" uri="{C3380CC4-5D6E-409C-BE32-E72D297353CC}">
                  <c16:uniqueId val="{0000001E-53D4-449B-B399-9902DAF64F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22.8</c:v>
              </c:pt>
              <c:pt idx="2">
                <c:v>22.8</c:v>
              </c:pt>
              <c:pt idx="3">
                <c:v>0</c:v>
              </c:pt>
            </c:numLit>
          </c:xVal>
          <c:yVal>
            <c:numLit>
              <c:formatCode>General</c:formatCode>
              <c:ptCount val="4"/>
              <c:pt idx="0">
                <c:v>180</c:v>
              </c:pt>
              <c:pt idx="1">
                <c:v>180</c:v>
              </c:pt>
              <c:pt idx="2">
                <c:v>0</c:v>
              </c:pt>
              <c:pt idx="3">
                <c:v>0</c:v>
              </c:pt>
            </c:numLit>
          </c:yVal>
          <c:smooth val="0"/>
          <c:extLst>
            <c:ext xmlns:c16="http://schemas.microsoft.com/office/drawing/2014/chart" uri="{C3380CC4-5D6E-409C-BE32-E72D297353CC}">
              <c16:uniqueId val="{0000001A-53D4-449B-B399-9902DAF64F3D}"/>
            </c:ext>
          </c:extLst>
        </c:ser>
        <c:dLbls>
          <c:dLblPos val="t"/>
          <c:showLegendKey val="0"/>
          <c:showVal val="1"/>
          <c:showCatName val="0"/>
          <c:showSerName val="0"/>
          <c:showPercent val="0"/>
          <c:showBubbleSize val="0"/>
        </c:dLbls>
        <c:axId val="676048224"/>
        <c:axId val="676048880"/>
      </c:scatterChart>
      <c:valAx>
        <c:axId val="676048224"/>
        <c:scaling>
          <c:orientation val="minMax"/>
          <c:max val="2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048880"/>
        <c:crosses val="autoZero"/>
        <c:crossBetween val="midCat"/>
        <c:majorUnit val="50"/>
      </c:valAx>
      <c:valAx>
        <c:axId val="676048880"/>
        <c:scaling>
          <c:orientation val="minMax"/>
          <c:max val="25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048224"/>
        <c:crosses val="autoZero"/>
        <c:crossBetween val="midCat"/>
        <c:majorUnit val="50"/>
      </c:valAx>
      <c:spPr>
        <a:noFill/>
        <a:ln>
          <a:noFill/>
        </a:ln>
        <a:effectLst/>
      </c:spPr>
    </c:plotArea>
    <c:legend>
      <c:legendPos val="r"/>
      <c:legendEntry>
        <c:idx val="0"/>
        <c:delete val="1"/>
      </c:legendEntry>
      <c:legendEntry>
        <c:idx val="1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790685466039712E-2"/>
          <c:y val="2.9631051562527651E-2"/>
          <c:w val="5.5308640541560143E-2"/>
          <c:h val="0.8740244648197779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0-F4DC-4608-8064-95A91E189495}"/>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F4DC-4608-8064-95A91E189495}"/>
              </c:ext>
            </c:extLst>
          </c:dPt>
          <c:dPt>
            <c:idx val="2"/>
            <c:marker>
              <c:symbol val="none"/>
            </c:marker>
            <c:bubble3D val="0"/>
            <c:extLst>
              <c:ext xmlns:c16="http://schemas.microsoft.com/office/drawing/2014/chart" uri="{C3380CC4-5D6E-409C-BE32-E72D297353CC}">
                <c16:uniqueId val="{00000002-F4DC-4608-8064-95A91E189495}"/>
              </c:ext>
            </c:extLst>
          </c:dPt>
          <c:dPt>
            <c:idx val="3"/>
            <c:marker>
              <c:symbol val="none"/>
            </c:marker>
            <c:bubble3D val="0"/>
            <c:extLst>
              <c:ext xmlns:c16="http://schemas.microsoft.com/office/drawing/2014/chart" uri="{C3380CC4-5D6E-409C-BE32-E72D297353CC}">
                <c16:uniqueId val="{00000003-F4DC-4608-8064-95A91E189495}"/>
              </c:ext>
            </c:extLst>
          </c:dPt>
          <c:dPt>
            <c:idx val="4"/>
            <c:marker>
              <c:symbol val="none"/>
            </c:marker>
            <c:bubble3D val="0"/>
            <c:extLst>
              <c:ext xmlns:c16="http://schemas.microsoft.com/office/drawing/2014/chart" uri="{C3380CC4-5D6E-409C-BE32-E72D297353CC}">
                <c16:uniqueId val="{00000004-F4DC-4608-8064-95A91E189495}"/>
              </c:ext>
            </c:extLst>
          </c:dPt>
          <c:dPt>
            <c:idx val="5"/>
            <c:marker>
              <c:symbol val="none"/>
            </c:marker>
            <c:bubble3D val="0"/>
            <c:extLst>
              <c:ext xmlns:c16="http://schemas.microsoft.com/office/drawing/2014/chart" uri="{C3380CC4-5D6E-409C-BE32-E72D297353CC}">
                <c16:uniqueId val="{00000005-F4DC-4608-8064-95A91E189495}"/>
              </c:ext>
            </c:extLst>
          </c:dPt>
          <c:dPt>
            <c:idx val="6"/>
            <c:marker>
              <c:symbol val="none"/>
            </c:marker>
            <c:bubble3D val="0"/>
            <c:extLst>
              <c:ext xmlns:c16="http://schemas.microsoft.com/office/drawing/2014/chart" uri="{C3380CC4-5D6E-409C-BE32-E72D297353CC}">
                <c16:uniqueId val="{00000006-F4DC-4608-8064-95A91E189495}"/>
              </c:ext>
            </c:extLst>
          </c:dPt>
          <c:dPt>
            <c:idx val="7"/>
            <c:marker>
              <c:symbol val="none"/>
            </c:marker>
            <c:bubble3D val="0"/>
            <c:extLst>
              <c:ext xmlns:c16="http://schemas.microsoft.com/office/drawing/2014/chart" uri="{C3380CC4-5D6E-409C-BE32-E72D297353CC}">
                <c16:uniqueId val="{00000007-F4DC-4608-8064-95A91E189495}"/>
              </c:ext>
            </c:extLst>
          </c:dPt>
          <c:dPt>
            <c:idx val="8"/>
            <c:marker>
              <c:symbol val="none"/>
            </c:marker>
            <c:bubble3D val="0"/>
            <c:extLst>
              <c:ext xmlns:c16="http://schemas.microsoft.com/office/drawing/2014/chart" uri="{C3380CC4-5D6E-409C-BE32-E72D297353CC}">
                <c16:uniqueId val="{00000008-F4DC-4608-8064-95A91E189495}"/>
              </c:ext>
            </c:extLst>
          </c:dPt>
          <c:dPt>
            <c:idx val="9"/>
            <c:marker>
              <c:symbol val="none"/>
            </c:marker>
            <c:bubble3D val="0"/>
            <c:extLst>
              <c:ext xmlns:c16="http://schemas.microsoft.com/office/drawing/2014/chart" uri="{C3380CC4-5D6E-409C-BE32-E72D297353CC}">
                <c16:uniqueId val="{00000009-F4DC-4608-8064-95A91E189495}"/>
              </c:ext>
            </c:extLst>
          </c:dPt>
          <c:dPt>
            <c:idx val="1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A-F4DC-4608-8064-95A91E189495}"/>
              </c:ext>
            </c:extLst>
          </c:dPt>
          <c:dLbls>
            <c:dLbl>
              <c:idx val="0"/>
              <c:layout>
                <c:manualLayout>
                  <c:x val="-7.7628072256166109E-2"/>
                  <c:y val="-3.8995599399882418E-2"/>
                </c:manualLayout>
              </c:layout>
              <c:tx>
                <c:rich>
                  <a:bodyPr/>
                  <a:lstStyle/>
                  <a:p>
                    <a:fld id="{36D8D600-B714-4724-BA4A-919B8B624A1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F4DC-4608-8064-95A91E189495}"/>
                </c:ext>
              </c:extLst>
            </c:dLbl>
            <c:dLbl>
              <c:idx val="1"/>
              <c:layout>
                <c:manualLayout>
                  <c:x val="-8.1084862290013618E-2"/>
                  <c:y val="-4.3677873318559796E-2"/>
                </c:manualLayout>
              </c:layout>
              <c:tx>
                <c:rich>
                  <a:bodyPr/>
                  <a:lstStyle/>
                  <a:p>
                    <a:fld id="{B6D8BFBF-B568-4E20-AF76-59A926FD909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4DC-4608-8064-95A91E189495}"/>
                </c:ext>
              </c:extLst>
            </c:dLbl>
            <c:dLbl>
              <c:idx val="2"/>
              <c:layout>
                <c:manualLayout>
                  <c:x val="-7.7628072256166109E-2"/>
                  <c:y val="-3.8995599399882418E-2"/>
                </c:manualLayout>
              </c:layout>
              <c:tx>
                <c:rich>
                  <a:bodyPr/>
                  <a:lstStyle/>
                  <a:p>
                    <a:fld id="{D515E4A6-3F2B-4842-BB75-0D1868D877D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4DC-4608-8064-95A91E189495}"/>
                </c:ext>
              </c:extLst>
            </c:dLbl>
            <c:dLbl>
              <c:idx val="3"/>
              <c:layout>
                <c:manualLayout>
                  <c:x val="-7.7628072256166109E-2"/>
                  <c:y val="-3.8995599399882418E-2"/>
                </c:manualLayout>
              </c:layout>
              <c:tx>
                <c:rich>
                  <a:bodyPr/>
                  <a:lstStyle/>
                  <a:p>
                    <a:fld id="{5C7CD9B4-EAC7-41DB-A898-11D1EB3BD94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4DC-4608-8064-95A91E189495}"/>
                </c:ext>
              </c:extLst>
            </c:dLbl>
            <c:dLbl>
              <c:idx val="4"/>
              <c:layout>
                <c:manualLayout>
                  <c:x val="-7.7628072256166109E-2"/>
                  <c:y val="-3.8995599399882418E-2"/>
                </c:manualLayout>
              </c:layout>
              <c:tx>
                <c:rich>
                  <a:bodyPr/>
                  <a:lstStyle/>
                  <a:p>
                    <a:fld id="{DFA5C813-AA2A-40E4-978E-E4CED3FDF6C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4DC-4608-8064-95A91E189495}"/>
                </c:ext>
              </c:extLst>
            </c:dLbl>
            <c:dLbl>
              <c:idx val="5"/>
              <c:layout>
                <c:manualLayout>
                  <c:x val="-7.7628072256166109E-2"/>
                  <c:y val="-3.8995599399882418E-2"/>
                </c:manualLayout>
              </c:layout>
              <c:tx>
                <c:rich>
                  <a:bodyPr/>
                  <a:lstStyle/>
                  <a:p>
                    <a:fld id="{B400A49D-E65F-4C22-B63E-97A0528E2C7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4DC-4608-8064-95A91E189495}"/>
                </c:ext>
              </c:extLst>
            </c:dLbl>
            <c:dLbl>
              <c:idx val="6"/>
              <c:layout>
                <c:manualLayout>
                  <c:x val="-7.7628072256166109E-2"/>
                  <c:y val="-3.8995599399882418E-2"/>
                </c:manualLayout>
              </c:layout>
              <c:tx>
                <c:rich>
                  <a:bodyPr/>
                  <a:lstStyle/>
                  <a:p>
                    <a:fld id="{78FF7D8A-25CF-4993-A4FD-03B72398B56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4DC-4608-8064-95A91E189495}"/>
                </c:ext>
              </c:extLst>
            </c:dLbl>
            <c:dLbl>
              <c:idx val="7"/>
              <c:layout>
                <c:manualLayout>
                  <c:x val="-7.7628072256166109E-2"/>
                  <c:y val="-3.8995599399882418E-2"/>
                </c:manualLayout>
              </c:layout>
              <c:tx>
                <c:rich>
                  <a:bodyPr/>
                  <a:lstStyle/>
                  <a:p>
                    <a:fld id="{A102AFB8-0B65-44AE-86CF-4A403237EC8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4DC-4608-8064-95A91E189495}"/>
                </c:ext>
              </c:extLst>
            </c:dLbl>
            <c:dLbl>
              <c:idx val="8"/>
              <c:layout>
                <c:manualLayout>
                  <c:x val="-7.7628072256166109E-2"/>
                  <c:y val="-3.8995599399882418E-2"/>
                </c:manualLayout>
              </c:layout>
              <c:tx>
                <c:rich>
                  <a:bodyPr/>
                  <a:lstStyle/>
                  <a:p>
                    <a:fld id="{80602B52-C464-467E-8BFB-45525423CE5B}"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4DC-4608-8064-95A91E189495}"/>
                </c:ext>
              </c:extLst>
            </c:dLbl>
            <c:dLbl>
              <c:idx val="9"/>
              <c:layout>
                <c:manualLayout>
                  <c:x val="-8.2882393107614319E-2"/>
                  <c:y val="-3.8995599399882418E-2"/>
                </c:manualLayout>
              </c:layout>
              <c:tx>
                <c:rich>
                  <a:bodyPr/>
                  <a:lstStyle/>
                  <a:p>
                    <a:fld id="{6CA76772-E7F0-4C68-8505-9CE3081F820D}"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F4DC-4608-8064-95A91E189495}"/>
                </c:ext>
              </c:extLst>
            </c:dLbl>
            <c:dLbl>
              <c:idx val="10"/>
              <c:layout>
                <c:manualLayout>
                  <c:x val="-8.6339183141461828E-2"/>
                  <c:y val="-4.3677873318559796E-2"/>
                </c:manualLayout>
              </c:layout>
              <c:tx>
                <c:rich>
                  <a:bodyPr/>
                  <a:lstStyle/>
                  <a:p>
                    <a:fld id="{8C6DD498-B5D7-4A6F-8141-504C689590D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4DC-4608-8064-95A91E189495}"/>
                </c:ext>
              </c:extLst>
            </c:dLbl>
            <c:dLbl>
              <c:idx val="11"/>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B_post_W!COORD_X</c:f>
              <c:numCache>
                <c:formatCode>General</c:formatCode>
                <c:ptCount val="12"/>
                <c:pt idx="0">
                  <c:v>0</c:v>
                </c:pt>
                <c:pt idx="1">
                  <c:v>0</c:v>
                </c:pt>
                <c:pt idx="2">
                  <c:v>0</c:v>
                </c:pt>
                <c:pt idx="3">
                  <c:v>0</c:v>
                </c:pt>
                <c:pt idx="4">
                  <c:v>0</c:v>
                </c:pt>
                <c:pt idx="5">
                  <c:v>0</c:v>
                </c:pt>
                <c:pt idx="6">
                  <c:v>0</c:v>
                </c:pt>
                <c:pt idx="7">
                  <c:v>0</c:v>
                </c:pt>
                <c:pt idx="8">
                  <c:v>0</c:v>
                </c:pt>
                <c:pt idx="9">
                  <c:v>0</c:v>
                </c:pt>
                <c:pt idx="10">
                  <c:v>0</c:v>
                </c:pt>
              </c:numCache>
            </c:numRef>
          </c:xVal>
          <c:yVal>
            <c:numRef>
              <c:f>B_post_W!COORD_Y</c:f>
              <c:numCache>
                <c:formatCode>General</c:formatCode>
                <c:ptCount val="12"/>
                <c:pt idx="0">
                  <c:v>180</c:v>
                </c:pt>
                <c:pt idx="1">
                  <c:v>0</c:v>
                </c:pt>
                <c:pt idx="2">
                  <c:v>-2.75</c:v>
                </c:pt>
                <c:pt idx="3">
                  <c:v>-8.25</c:v>
                </c:pt>
                <c:pt idx="4">
                  <c:v>-13.75</c:v>
                </c:pt>
                <c:pt idx="5">
                  <c:v>-19.25</c:v>
                </c:pt>
                <c:pt idx="6">
                  <c:v>-26</c:v>
                </c:pt>
                <c:pt idx="7">
                  <c:v>-33</c:v>
                </c:pt>
                <c:pt idx="8">
                  <c:v>-39.25</c:v>
                </c:pt>
                <c:pt idx="9">
                  <c:v>-45.25</c:v>
                </c:pt>
                <c:pt idx="10">
                  <c:v>-48</c:v>
                </c:pt>
              </c:numCache>
            </c:numRef>
          </c:yVal>
          <c:smooth val="0"/>
          <c:extLst>
            <c:ext xmlns:c15="http://schemas.microsoft.com/office/drawing/2012/chart" uri="{02D57815-91ED-43cb-92C2-25804820EDAC}">
              <c15:datalabelsRange>
                <c15:f>B_post_W!NODES</c15:f>
                <c15:dlblRangeCache>
                  <c:ptCount val="12"/>
                  <c:pt idx="0">
                    <c:v>N1</c:v>
                  </c:pt>
                  <c:pt idx="1">
                    <c:v>N2</c:v>
                  </c:pt>
                  <c:pt idx="2">
                    <c:v>N3</c:v>
                  </c:pt>
                  <c:pt idx="3">
                    <c:v>N4</c:v>
                  </c:pt>
                  <c:pt idx="4">
                    <c:v>N5</c:v>
                  </c:pt>
                  <c:pt idx="5">
                    <c:v>N6</c:v>
                  </c:pt>
                  <c:pt idx="6">
                    <c:v>N7</c:v>
                  </c:pt>
                  <c:pt idx="7">
                    <c:v>N8</c:v>
                  </c:pt>
                  <c:pt idx="8">
                    <c:v>N9</c:v>
                  </c:pt>
                  <c:pt idx="9">
                    <c:v>N10</c:v>
                  </c:pt>
                  <c:pt idx="10">
                    <c:v>N11</c:v>
                  </c:pt>
                </c15:dlblRangeCache>
              </c15:datalabelsRange>
            </c:ext>
            <c:ext xmlns:c16="http://schemas.microsoft.com/office/drawing/2014/chart" uri="{C3380CC4-5D6E-409C-BE32-E72D297353CC}">
              <c16:uniqueId val="{0000000C-F4DC-4608-8064-95A91E189495}"/>
            </c:ext>
          </c:extLst>
        </c:ser>
        <c:ser>
          <c:idx val="1"/>
          <c:order val="1"/>
          <c:tx>
            <c:v>M1</c:v>
          </c:tx>
          <c:spPr>
            <a:ln w="31750" cap="rnd">
              <a:solidFill>
                <a:srgbClr val="325D7D"/>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180</c:v>
              </c:pt>
              <c:pt idx="1">
                <c:v>0</c:v>
              </c:pt>
            </c:numLit>
          </c:yVal>
          <c:smooth val="0"/>
          <c:extLst>
            <c:ext xmlns:c16="http://schemas.microsoft.com/office/drawing/2014/chart" uri="{C3380CC4-5D6E-409C-BE32-E72D297353CC}">
              <c16:uniqueId val="{0000000D-F4DC-4608-8064-95A91E189495}"/>
            </c:ext>
          </c:extLst>
        </c:ser>
        <c:ser>
          <c:idx val="2"/>
          <c:order val="2"/>
          <c:tx>
            <c:v>M2</c:v>
          </c:tx>
          <c:spPr>
            <a:ln w="31750" cap="rnd">
              <a:solidFill>
                <a:srgbClr val="147942"/>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-2.75</c:v>
              </c:pt>
            </c:numLit>
          </c:yVal>
          <c:smooth val="0"/>
          <c:extLst>
            <c:ext xmlns:c16="http://schemas.microsoft.com/office/drawing/2014/chart" uri="{C3380CC4-5D6E-409C-BE32-E72D297353CC}">
              <c16:uniqueId val="{0000000E-F4DC-4608-8064-95A91E189495}"/>
            </c:ext>
          </c:extLst>
        </c:ser>
        <c:ser>
          <c:idx val="3"/>
          <c:order val="3"/>
          <c:tx>
            <c:v>M6</c:v>
          </c:tx>
          <c:spPr>
            <a:ln w="31750" cap="rnd">
              <a:solidFill>
                <a:srgbClr val="508A2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-2.75</c:v>
              </c:pt>
              <c:pt idx="1">
                <c:v>-8.25</c:v>
              </c:pt>
            </c:numLit>
          </c:yVal>
          <c:smooth val="0"/>
          <c:extLst>
            <c:ext xmlns:c16="http://schemas.microsoft.com/office/drawing/2014/chart" uri="{C3380CC4-5D6E-409C-BE32-E72D297353CC}">
              <c16:uniqueId val="{0000000F-F4DC-4608-8064-95A91E189495}"/>
            </c:ext>
          </c:extLst>
        </c:ser>
        <c:ser>
          <c:idx val="4"/>
          <c:order val="4"/>
          <c:tx>
            <c:v>M7</c:v>
          </c:tx>
          <c:spPr>
            <a:ln w="31750" cap="rnd">
              <a:solidFill>
                <a:srgbClr val="78A781"/>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-8.25</c:v>
              </c:pt>
              <c:pt idx="1">
                <c:v>-13.75</c:v>
              </c:pt>
            </c:numLit>
          </c:yVal>
          <c:smooth val="0"/>
          <c:extLst>
            <c:ext xmlns:c16="http://schemas.microsoft.com/office/drawing/2014/chart" uri="{C3380CC4-5D6E-409C-BE32-E72D297353CC}">
              <c16:uniqueId val="{00000010-F4DC-4608-8064-95A91E189495}"/>
            </c:ext>
          </c:extLst>
        </c:ser>
        <c:ser>
          <c:idx val="5"/>
          <c:order val="5"/>
          <c:tx>
            <c:v>M8</c:v>
          </c:tx>
          <c:spPr>
            <a:ln w="31750" cap="rnd">
              <a:solidFill>
                <a:srgbClr val="321BC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-13.75</c:v>
              </c:pt>
              <c:pt idx="1">
                <c:v>-19.25</c:v>
              </c:pt>
            </c:numLit>
          </c:yVal>
          <c:smooth val="0"/>
          <c:extLst>
            <c:ext xmlns:c16="http://schemas.microsoft.com/office/drawing/2014/chart" uri="{C3380CC4-5D6E-409C-BE32-E72D297353CC}">
              <c16:uniqueId val="{00000011-F4DC-4608-8064-95A91E189495}"/>
            </c:ext>
          </c:extLst>
        </c:ser>
        <c:ser>
          <c:idx val="6"/>
          <c:order val="6"/>
          <c:tx>
            <c:v>M9</c:v>
          </c:tx>
          <c:spPr>
            <a:ln w="31750" cap="rnd">
              <a:solidFill>
                <a:srgbClr val="3BC098"/>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-19.25</c:v>
              </c:pt>
              <c:pt idx="1">
                <c:v>-26</c:v>
              </c:pt>
            </c:numLit>
          </c:yVal>
          <c:smooth val="0"/>
          <c:extLst>
            <c:ext xmlns:c16="http://schemas.microsoft.com/office/drawing/2014/chart" uri="{C3380CC4-5D6E-409C-BE32-E72D297353CC}">
              <c16:uniqueId val="{00000012-F4DC-4608-8064-95A91E189495}"/>
            </c:ext>
          </c:extLst>
        </c:ser>
        <c:ser>
          <c:idx val="7"/>
          <c:order val="7"/>
          <c:tx>
            <c:v>M10</c:v>
          </c:tx>
          <c:spPr>
            <a:ln w="31750" cap="rnd">
              <a:solidFill>
                <a:srgbClr val="6B053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-26</c:v>
              </c:pt>
              <c:pt idx="1">
                <c:v>-33</c:v>
              </c:pt>
            </c:numLit>
          </c:yVal>
          <c:smooth val="0"/>
          <c:extLst>
            <c:ext xmlns:c16="http://schemas.microsoft.com/office/drawing/2014/chart" uri="{C3380CC4-5D6E-409C-BE32-E72D297353CC}">
              <c16:uniqueId val="{00000013-F4DC-4608-8064-95A91E189495}"/>
            </c:ext>
          </c:extLst>
        </c:ser>
        <c:ser>
          <c:idx val="8"/>
          <c:order val="8"/>
          <c:tx>
            <c:v>M11</c:v>
          </c:tx>
          <c:spPr>
            <a:ln w="31750" cap="rnd">
              <a:solidFill>
                <a:srgbClr val="091B55"/>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-33</c:v>
              </c:pt>
              <c:pt idx="1">
                <c:v>-39.25</c:v>
              </c:pt>
            </c:numLit>
          </c:yVal>
          <c:smooth val="0"/>
          <c:extLst>
            <c:ext xmlns:c16="http://schemas.microsoft.com/office/drawing/2014/chart" uri="{C3380CC4-5D6E-409C-BE32-E72D297353CC}">
              <c16:uniqueId val="{00000014-F4DC-4608-8064-95A91E189495}"/>
            </c:ext>
          </c:extLst>
        </c:ser>
        <c:ser>
          <c:idx val="9"/>
          <c:order val="9"/>
          <c:tx>
            <c:v>M12</c:v>
          </c:tx>
          <c:spPr>
            <a:ln w="31750" cap="rnd">
              <a:solidFill>
                <a:srgbClr val="100089"/>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-39.25</c:v>
              </c:pt>
              <c:pt idx="1">
                <c:v>-45.25</c:v>
              </c:pt>
            </c:numLit>
          </c:yVal>
          <c:smooth val="0"/>
          <c:extLst>
            <c:ext xmlns:c16="http://schemas.microsoft.com/office/drawing/2014/chart" uri="{C3380CC4-5D6E-409C-BE32-E72D297353CC}">
              <c16:uniqueId val="{00000015-F4DC-4608-8064-95A91E189495}"/>
            </c:ext>
          </c:extLst>
        </c:ser>
        <c:ser>
          <c:idx val="10"/>
          <c:order val="10"/>
          <c:tx>
            <c:v>M13</c:v>
          </c:tx>
          <c:spPr>
            <a:ln w="31750" cap="rnd">
              <a:solidFill>
                <a:srgbClr val="548BD3"/>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-45.25</c:v>
              </c:pt>
              <c:pt idx="1">
                <c:v>-48</c:v>
              </c:pt>
            </c:numLit>
          </c:yVal>
          <c:smooth val="0"/>
          <c:extLst>
            <c:ext xmlns:c16="http://schemas.microsoft.com/office/drawing/2014/chart" uri="{C3380CC4-5D6E-409C-BE32-E72D297353CC}">
              <c16:uniqueId val="{00000016-F4DC-4608-8064-95A91E189495}"/>
            </c:ext>
          </c:extLst>
        </c:ser>
        <c:ser>
          <c:idx val="11"/>
          <c:order val="11"/>
          <c:tx>
            <c:v>dummy</c:v>
          </c:tx>
          <c:spPr>
            <a:ln w="25400" cap="rnd">
              <a:noFill/>
              <a:round/>
            </a:ln>
            <a:effectLst/>
          </c:spPr>
          <c:marker>
            <c:symbol val="none"/>
          </c:marker>
          <c:dLbls>
            <c:delete val="1"/>
          </c:dLbls>
          <c:xVal>
            <c:numLit>
              <c:formatCode>General</c:formatCode>
              <c:ptCount val="4"/>
              <c:pt idx="0">
                <c:v>-0.1</c:v>
              </c:pt>
              <c:pt idx="1">
                <c:v>-0.1</c:v>
              </c:pt>
              <c:pt idx="2">
                <c:v>0.1</c:v>
              </c:pt>
              <c:pt idx="3">
                <c:v>0.1</c:v>
              </c:pt>
            </c:numLit>
          </c:xVal>
          <c:yVal>
            <c:numLit>
              <c:formatCode>General</c:formatCode>
              <c:ptCount val="4"/>
              <c:pt idx="0">
                <c:v>-48.1</c:v>
              </c:pt>
              <c:pt idx="1">
                <c:v>180.1</c:v>
              </c:pt>
              <c:pt idx="2">
                <c:v>-48.1</c:v>
              </c:pt>
              <c:pt idx="3">
                <c:v>180.1</c:v>
              </c:pt>
            </c:numLit>
          </c:yVal>
          <c:smooth val="0"/>
          <c:extLst>
            <c:ext xmlns:c16="http://schemas.microsoft.com/office/drawing/2014/chart" uri="{C3380CC4-5D6E-409C-BE32-E72D297353CC}">
              <c16:uniqueId val="{00000017-F4DC-4608-8064-95A91E189495}"/>
            </c:ext>
          </c:extLst>
        </c:ser>
        <c:ser>
          <c:idx val="12"/>
          <c:order val="12"/>
          <c:tx>
            <c:v>P=4483.7</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8-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180</c:v>
              </c:pt>
              <c:pt idx="1">
                <c:v>202.8</c:v>
              </c:pt>
            </c:numLit>
          </c:yVal>
          <c:smooth val="0"/>
          <c:extLst>
            <c:ext xmlns:c16="http://schemas.microsoft.com/office/drawing/2014/chart" uri="{C3380CC4-5D6E-409C-BE32-E72D297353CC}">
              <c16:uniqueId val="{00000019-F4DC-4608-8064-95A91E189495}"/>
            </c:ext>
          </c:extLst>
        </c:ser>
        <c:ser>
          <c:idx val="13"/>
          <c:order val="13"/>
          <c:tx>
            <c:v>UDL=5.33</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A-F4DC-4608-8064-95A91E189495}"/>
                </c:ext>
              </c:extLst>
            </c:dLbl>
            <c:dLbl>
              <c:idx val="2"/>
              <c:delete val="1"/>
              <c:extLst>
                <c:ext xmlns:c15="http://schemas.microsoft.com/office/drawing/2012/chart" uri="{CE6537A1-D6FC-4f65-9D91-7224C49458BB}"/>
                <c:ext xmlns:c16="http://schemas.microsoft.com/office/drawing/2014/chart" uri="{C3380CC4-5D6E-409C-BE32-E72D297353CC}">
                  <c16:uniqueId val="{0000001B-F4DC-4608-8064-95A91E189495}"/>
                </c:ext>
              </c:extLst>
            </c:dLbl>
            <c:dLbl>
              <c:idx val="3"/>
              <c:delete val="1"/>
              <c:extLst>
                <c:ext xmlns:c15="http://schemas.microsoft.com/office/drawing/2012/chart" uri="{CE6537A1-D6FC-4f65-9D91-7224C49458BB}"/>
                <c:ext xmlns:c16="http://schemas.microsoft.com/office/drawing/2014/chart" uri="{C3380CC4-5D6E-409C-BE32-E72D297353CC}">
                  <c16:uniqueId val="{0000001C-F4DC-4608-8064-95A91E1894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22.8</c:v>
              </c:pt>
              <c:pt idx="2">
                <c:v>22.8</c:v>
              </c:pt>
              <c:pt idx="3">
                <c:v>0</c:v>
              </c:pt>
            </c:numLit>
          </c:xVal>
          <c:yVal>
            <c:numLit>
              <c:formatCode>General</c:formatCode>
              <c:ptCount val="4"/>
              <c:pt idx="0">
                <c:v>180</c:v>
              </c:pt>
              <c:pt idx="1">
                <c:v>180</c:v>
              </c:pt>
              <c:pt idx="2">
                <c:v>0</c:v>
              </c:pt>
              <c:pt idx="3">
                <c:v>0</c:v>
              </c:pt>
            </c:numLit>
          </c:yVal>
          <c:smooth val="0"/>
          <c:extLst>
            <c:ext xmlns:c16="http://schemas.microsoft.com/office/drawing/2014/chart" uri="{C3380CC4-5D6E-409C-BE32-E72D297353CC}">
              <c16:uniqueId val="{0000001D-F4DC-4608-8064-95A91E189495}"/>
            </c:ext>
          </c:extLst>
        </c:ser>
        <c:dLbls>
          <c:dLblPos val="t"/>
          <c:showLegendKey val="0"/>
          <c:showVal val="1"/>
          <c:showCatName val="0"/>
          <c:showSerName val="0"/>
          <c:showPercent val="0"/>
          <c:showBubbleSize val="0"/>
        </c:dLbls>
        <c:axId val="775970960"/>
        <c:axId val="775971288"/>
      </c:scatterChart>
      <c:valAx>
        <c:axId val="775970960"/>
        <c:scaling>
          <c:orientation val="minMax"/>
          <c:max val="2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971288"/>
        <c:crosses val="autoZero"/>
        <c:crossBetween val="midCat"/>
        <c:majorUnit val="50"/>
      </c:valAx>
      <c:valAx>
        <c:axId val="775971288"/>
        <c:scaling>
          <c:orientation val="minMax"/>
          <c:max val="250"/>
          <c:min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970960"/>
        <c:crosses val="autoZero"/>
        <c:crossBetween val="midCat"/>
        <c:majorUnit val="50"/>
      </c:valAx>
      <c:spPr>
        <a:noFill/>
        <a:ln>
          <a:noFill/>
        </a:ln>
        <a:effectLst/>
      </c:spPr>
    </c:plotArea>
    <c:legend>
      <c:legendPos val="r"/>
      <c:legendEntry>
        <c:idx val="0"/>
        <c:delete val="1"/>
      </c:legendEntry>
      <c:legendEntry>
        <c:idx val="1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10-4F29-A3A9-90C297780424}"/>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10-4F29-A3A9-90C2977804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EF10-4F29-A3A9-90C29778042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10-4F29-A3A9-90C29778042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10-4F29-A3A9-90C2977804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EF10-4F29-A3A9-90C297780424}"/>
            </c:ext>
          </c:extLst>
        </c:ser>
        <c:dLbls>
          <c:showLegendKey val="0"/>
          <c:showVal val="0"/>
          <c:showCatName val="0"/>
          <c:showSerName val="0"/>
          <c:showPercent val="0"/>
          <c:showBubbleSize val="0"/>
        </c:dLbls>
        <c:axId val="620326904"/>
        <c:axId val="620327888"/>
      </c:scatterChart>
      <c:valAx>
        <c:axId val="620326904"/>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327888"/>
        <c:crosses val="autoZero"/>
        <c:crossBetween val="midCat"/>
      </c:valAx>
      <c:valAx>
        <c:axId val="620327888"/>
        <c:scaling>
          <c:orientation val="minMax"/>
        </c:scaling>
        <c:delete val="1"/>
        <c:axPos val="l"/>
        <c:numFmt formatCode="General" sourceLinked="1"/>
        <c:majorTickMark val="none"/>
        <c:minorTickMark val="none"/>
        <c:tickLblPos val="nextTo"/>
        <c:crossAx val="620326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0-F475-4103-BF29-B2B755158435}"/>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475-4103-BF29-B2B755158435}"/>
                </c:ext>
              </c:extLst>
            </c:dLbl>
            <c:dLbl>
              <c:idx val="10"/>
              <c:layout>
                <c:manualLayout>
                  <c:x val="0"/>
                  <c:y val="6.6666666666666541E-2"/>
                </c:manualLayout>
              </c:layout>
              <c:tx>
                <c:rich>
                  <a:bodyPr/>
                  <a:lstStyle/>
                  <a:p>
                    <a:r>
                      <a:rPr lang="en-US"/>
                      <a:t>-960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475-4103-BF29-B2B7551584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0</c:v>
              </c:pt>
              <c:pt idx="1">
                <c:v>-96</c:v>
              </c:pt>
              <c:pt idx="2">
                <c:v>-192</c:v>
              </c:pt>
              <c:pt idx="3">
                <c:v>-288</c:v>
              </c:pt>
              <c:pt idx="4">
                <c:v>-384</c:v>
              </c:pt>
              <c:pt idx="5">
                <c:v>-480</c:v>
              </c:pt>
              <c:pt idx="6">
                <c:v>-576</c:v>
              </c:pt>
              <c:pt idx="7">
                <c:v>-672</c:v>
              </c:pt>
              <c:pt idx="8">
                <c:v>-768</c:v>
              </c:pt>
              <c:pt idx="9">
                <c:v>-864</c:v>
              </c:pt>
              <c:pt idx="10">
                <c:v>-959.99990000000003</c:v>
              </c:pt>
            </c:numLit>
          </c:yVal>
          <c:smooth val="0"/>
          <c:extLst>
            <c:ext xmlns:c16="http://schemas.microsoft.com/office/drawing/2014/chart" uri="{C3380CC4-5D6E-409C-BE32-E72D297353CC}">
              <c16:uniqueId val="{00000002-F475-4103-BF29-B2B75515843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475-4103-BF29-B2B75515843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75-4103-BF29-B2B75515843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F475-4103-BF29-B2B755158435}"/>
            </c:ext>
          </c:extLst>
        </c:ser>
        <c:dLbls>
          <c:showLegendKey val="0"/>
          <c:showVal val="0"/>
          <c:showCatName val="0"/>
          <c:showSerName val="0"/>
          <c:showPercent val="0"/>
          <c:showBubbleSize val="0"/>
        </c:dLbls>
        <c:axId val="351644248"/>
        <c:axId val="351646872"/>
      </c:scatterChart>
      <c:valAx>
        <c:axId val="351644248"/>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1646872"/>
        <c:crosses val="autoZero"/>
        <c:crossBetween val="midCat"/>
      </c:valAx>
      <c:valAx>
        <c:axId val="351646872"/>
        <c:scaling>
          <c:orientation val="minMax"/>
        </c:scaling>
        <c:delete val="1"/>
        <c:axPos val="l"/>
        <c:numFmt formatCode="General" sourceLinked="1"/>
        <c:majorTickMark val="none"/>
        <c:minorTickMark val="none"/>
        <c:tickLblPos val="nextTo"/>
        <c:crossAx val="351644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0-5DD3-4FFA-AC4C-CCA420C03B77}"/>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DD3-4FFA-AC4C-CCA420C03B77}"/>
                </c:ext>
              </c:extLst>
            </c:dLbl>
            <c:dLbl>
              <c:idx val="10"/>
              <c:layout>
                <c:manualLayout>
                  <c:x val="0"/>
                  <c:y val="3.6986876640419946E-3"/>
                </c:manualLayout>
              </c:layout>
              <c:tx>
                <c:rich>
                  <a:bodyPr/>
                  <a:lstStyle/>
                  <a:p>
                    <a:r>
                      <a:rPr lang="en-US"/>
                      <a:t>-86399.99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DD3-4FFA-AC4C-CCA420C03B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0</c:v>
              </c:pt>
              <c:pt idx="1">
                <c:v>-864</c:v>
              </c:pt>
              <c:pt idx="2">
                <c:v>-3456</c:v>
              </c:pt>
              <c:pt idx="3">
                <c:v>-7776</c:v>
              </c:pt>
              <c:pt idx="4">
                <c:v>-13824</c:v>
              </c:pt>
              <c:pt idx="5">
                <c:v>-21600</c:v>
              </c:pt>
              <c:pt idx="6">
                <c:v>-31104</c:v>
              </c:pt>
              <c:pt idx="7">
                <c:v>-42336</c:v>
              </c:pt>
              <c:pt idx="8">
                <c:v>-55296</c:v>
              </c:pt>
              <c:pt idx="9">
                <c:v>-69984</c:v>
              </c:pt>
              <c:pt idx="10">
                <c:v>-86399.990399999995</c:v>
              </c:pt>
            </c:numLit>
          </c:yVal>
          <c:smooth val="0"/>
          <c:extLst>
            <c:ext xmlns:c16="http://schemas.microsoft.com/office/drawing/2014/chart" uri="{C3380CC4-5D6E-409C-BE32-E72D297353CC}">
              <c16:uniqueId val="{00000002-5DD3-4FFA-AC4C-CCA420C03B7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D3-4FFA-AC4C-CCA420C03B7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DD3-4FFA-AC4C-CCA420C03B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5DD3-4FFA-AC4C-CCA420C03B77}"/>
            </c:ext>
          </c:extLst>
        </c:ser>
        <c:dLbls>
          <c:showLegendKey val="0"/>
          <c:showVal val="0"/>
          <c:showCatName val="0"/>
          <c:showSerName val="0"/>
          <c:showPercent val="0"/>
          <c:showBubbleSize val="0"/>
        </c:dLbls>
        <c:axId val="630849032"/>
        <c:axId val="630849688"/>
      </c:scatterChart>
      <c:valAx>
        <c:axId val="630849032"/>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849688"/>
        <c:crosses val="autoZero"/>
        <c:crossBetween val="midCat"/>
      </c:valAx>
      <c:valAx>
        <c:axId val="630849688"/>
        <c:scaling>
          <c:orientation val="minMax"/>
        </c:scaling>
        <c:delete val="1"/>
        <c:axPos val="l"/>
        <c:numFmt formatCode="General" sourceLinked="1"/>
        <c:majorTickMark val="none"/>
        <c:minorTickMark val="none"/>
        <c:tickLblPos val="nextTo"/>
        <c:crossAx val="630849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9253-44CB-AAD0-F0B68BAA9730}"/>
              </c:ext>
            </c:extLst>
          </c:dPt>
          <c:dLbls>
            <c:dLbl>
              <c:idx val="0"/>
              <c:layout>
                <c:manualLayout>
                  <c:x val="-0.11390122128108628"/>
                  <c:y val="-6.6666666666666666E-2"/>
                </c:manualLayout>
              </c:layout>
              <c:tx>
                <c:rich>
                  <a:bodyPr/>
                  <a:lstStyle/>
                  <a:p>
                    <a:r>
                      <a:rPr lang="en-US"/>
                      <a:t>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53-44CB-AAD0-F0B68BAA9730}"/>
                </c:ext>
              </c:extLst>
            </c:dLbl>
            <c:dLbl>
              <c:idx val="10"/>
              <c:layout>
                <c:manualLayout>
                  <c:x val="0"/>
                  <c:y val="0"/>
                </c:manualLayout>
              </c:layout>
              <c:tx>
                <c:rich>
                  <a:bodyPr/>
                  <a:lstStyle/>
                  <a:p>
                    <a:r>
                      <a:rPr lang="en-US"/>
                      <a:t>-5183999.07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253-44CB-AAD0-F0B68BAA97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6.2899999999999998E-2</c:v>
              </c:pt>
              <c:pt idx="1">
                <c:v>-5183.9371000000001</c:v>
              </c:pt>
              <c:pt idx="2">
                <c:v>-41471.937100000003</c:v>
              </c:pt>
              <c:pt idx="3">
                <c:v>-139967.93710000001</c:v>
              </c:pt>
              <c:pt idx="4">
                <c:v>-331775.93709999998</c:v>
              </c:pt>
              <c:pt idx="5">
                <c:v>-647999.93709999998</c:v>
              </c:pt>
              <c:pt idx="6">
                <c:v>-1119743.9371</c:v>
              </c:pt>
              <c:pt idx="7">
                <c:v>-1778111.9371</c:v>
              </c:pt>
              <c:pt idx="8">
                <c:v>-2654207.9371000002</c:v>
              </c:pt>
              <c:pt idx="9">
                <c:v>-3779135.9371000002</c:v>
              </c:pt>
              <c:pt idx="10">
                <c:v>-5183999.0730999997</c:v>
              </c:pt>
            </c:numLit>
          </c:yVal>
          <c:smooth val="0"/>
          <c:extLst>
            <c:ext xmlns:c16="http://schemas.microsoft.com/office/drawing/2014/chart" uri="{C3380CC4-5D6E-409C-BE32-E72D297353CC}">
              <c16:uniqueId val="{00000002-9253-44CB-AAD0-F0B68BAA973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253-44CB-AAD0-F0B68BAA973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253-44CB-AAD0-F0B68BAA973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9253-44CB-AAD0-F0B68BAA9730}"/>
            </c:ext>
          </c:extLst>
        </c:ser>
        <c:dLbls>
          <c:showLegendKey val="0"/>
          <c:showVal val="0"/>
          <c:showCatName val="0"/>
          <c:showSerName val="0"/>
          <c:showPercent val="0"/>
          <c:showBubbleSize val="0"/>
        </c:dLbls>
        <c:axId val="568343832"/>
        <c:axId val="568339896"/>
      </c:scatterChart>
      <c:valAx>
        <c:axId val="568343832"/>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39896"/>
        <c:crosses val="autoZero"/>
        <c:crossBetween val="midCat"/>
      </c:valAx>
      <c:valAx>
        <c:axId val="568339896"/>
        <c:scaling>
          <c:orientation val="minMax"/>
        </c:scaling>
        <c:delete val="1"/>
        <c:axPos val="l"/>
        <c:numFmt formatCode="General" sourceLinked="1"/>
        <c:majorTickMark val="none"/>
        <c:minorTickMark val="none"/>
        <c:tickLblPos val="nextTo"/>
        <c:crossAx val="5683438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DEFF-4DD1-83AB-8432680D92FE}"/>
              </c:ext>
            </c:extLst>
          </c:dPt>
          <c:dLbls>
            <c:dLbl>
              <c:idx val="0"/>
              <c:layout>
                <c:manualLayout>
                  <c:x val="-0.12022714646907984"/>
                  <c:y val="6.666666666666661E-2"/>
                </c:manualLayout>
              </c:layout>
              <c:tx>
                <c:rich>
                  <a:bodyPr/>
                  <a:lstStyle/>
                  <a:p>
                    <a:r>
                      <a:rPr lang="en-US"/>
                      <a:t>-8.77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FF-4DD1-83AB-8432680D92FE}"/>
                </c:ext>
              </c:extLst>
            </c:dLbl>
            <c:dLbl>
              <c:idx val="10"/>
              <c:layout>
                <c:manualLayout>
                  <c:x val="0"/>
                  <c:y val="0"/>
                </c:manualLayout>
              </c:layout>
              <c:tx>
                <c:rich>
                  <a:bodyPr/>
                  <a:lstStyle/>
                  <a:p>
                    <a:r>
                      <a:rPr lang="en-US"/>
                      <a:t>-233279945.61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FF-4DD1-83AB-8432680D92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18</c:v>
              </c:pt>
              <c:pt idx="2">
                <c:v>36</c:v>
              </c:pt>
              <c:pt idx="3">
                <c:v>54</c:v>
              </c:pt>
              <c:pt idx="4">
                <c:v>72</c:v>
              </c:pt>
              <c:pt idx="5">
                <c:v>90</c:v>
              </c:pt>
              <c:pt idx="6">
                <c:v>108</c:v>
              </c:pt>
              <c:pt idx="7">
                <c:v>126</c:v>
              </c:pt>
              <c:pt idx="8">
                <c:v>144</c:v>
              </c:pt>
              <c:pt idx="9">
                <c:v>162</c:v>
              </c:pt>
              <c:pt idx="10">
                <c:v>180</c:v>
              </c:pt>
            </c:numLit>
          </c:xVal>
          <c:yVal>
            <c:numLit>
              <c:formatCode>General</c:formatCode>
              <c:ptCount val="11"/>
              <c:pt idx="0">
                <c:v>-8.7673000000000005</c:v>
              </c:pt>
              <c:pt idx="1">
                <c:v>-23335.635699999999</c:v>
              </c:pt>
              <c:pt idx="2">
                <c:v>-373254.50400000002</c:v>
              </c:pt>
              <c:pt idx="3">
                <c:v>-1889573.3722999999</c:v>
              </c:pt>
              <c:pt idx="4">
                <c:v>-5971972.2407</c:v>
              </c:pt>
              <c:pt idx="5">
                <c:v>-14580003.108999999</c:v>
              </c:pt>
              <c:pt idx="6">
                <c:v>-30233089.977299999</c:v>
              </c:pt>
              <c:pt idx="7">
                <c:v>-56010528.845700003</c:v>
              </c:pt>
              <c:pt idx="8">
                <c:v>-95551487.714000002</c:v>
              </c:pt>
              <c:pt idx="9">
                <c:v>-153055006.58230001</c:v>
              </c:pt>
              <c:pt idx="10">
                <c:v>-233279945.61070001</c:v>
              </c:pt>
            </c:numLit>
          </c:yVal>
          <c:smooth val="0"/>
          <c:extLst>
            <c:ext xmlns:c16="http://schemas.microsoft.com/office/drawing/2014/chart" uri="{C3380CC4-5D6E-409C-BE32-E72D297353CC}">
              <c16:uniqueId val="{00000002-DEFF-4DD1-83AB-8432680D92FE}"/>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FF-4DD1-83AB-8432680D92FE}"/>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FF-4DD1-83AB-8432680D92F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180</c:v>
              </c:pt>
            </c:numLit>
          </c:xVal>
          <c:yVal>
            <c:numLit>
              <c:formatCode>General</c:formatCode>
              <c:ptCount val="2"/>
              <c:pt idx="0">
                <c:v>0</c:v>
              </c:pt>
              <c:pt idx="1">
                <c:v>0</c:v>
              </c:pt>
            </c:numLit>
          </c:yVal>
          <c:smooth val="0"/>
          <c:extLst>
            <c:ext xmlns:c16="http://schemas.microsoft.com/office/drawing/2014/chart" uri="{C3380CC4-5D6E-409C-BE32-E72D297353CC}">
              <c16:uniqueId val="{00000005-DEFF-4DD1-83AB-8432680D92FE}"/>
            </c:ext>
          </c:extLst>
        </c:ser>
        <c:dLbls>
          <c:showLegendKey val="0"/>
          <c:showVal val="0"/>
          <c:showCatName val="0"/>
          <c:showSerName val="0"/>
          <c:showPercent val="0"/>
          <c:showBubbleSize val="0"/>
        </c:dLbls>
        <c:axId val="571131104"/>
        <c:axId val="571136680"/>
      </c:scatterChart>
      <c:valAx>
        <c:axId val="571131104"/>
        <c:scaling>
          <c:orientation val="minMax"/>
          <c:max val="18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136680"/>
        <c:crosses val="autoZero"/>
        <c:crossBetween val="midCat"/>
      </c:valAx>
      <c:valAx>
        <c:axId val="571136680"/>
        <c:scaling>
          <c:orientation val="minMax"/>
        </c:scaling>
        <c:delete val="1"/>
        <c:axPos val="l"/>
        <c:numFmt formatCode="General" sourceLinked="1"/>
        <c:majorTickMark val="none"/>
        <c:minorTickMark val="none"/>
        <c:tickLblPos val="nextTo"/>
        <c:crossAx val="57113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CD0-4D6B-9525-FEE79ED424CC}"/>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CD0-4D6B-9525-FEE79ED424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8CD0-4D6B-9525-FEE79ED424C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D0-4D6B-9525-FEE79ED424C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D0-4D6B-9525-FEE79ED424C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8CD0-4D6B-9525-FEE79ED424CC}"/>
            </c:ext>
          </c:extLst>
        </c:ser>
        <c:dLbls>
          <c:showLegendKey val="0"/>
          <c:showVal val="0"/>
          <c:showCatName val="0"/>
          <c:showSerName val="0"/>
          <c:showPercent val="0"/>
          <c:showBubbleSize val="0"/>
        </c:dLbls>
        <c:axId val="465352728"/>
        <c:axId val="465353712"/>
      </c:scatterChart>
      <c:valAx>
        <c:axId val="46535272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53712"/>
        <c:crosses val="autoZero"/>
        <c:crossBetween val="midCat"/>
      </c:valAx>
      <c:valAx>
        <c:axId val="465353712"/>
        <c:scaling>
          <c:orientation val="minMax"/>
        </c:scaling>
        <c:delete val="1"/>
        <c:axPos val="l"/>
        <c:numFmt formatCode="General" sourceLinked="1"/>
        <c:majorTickMark val="none"/>
        <c:minorTickMark val="none"/>
        <c:tickLblPos val="nextTo"/>
        <c:crossAx val="4653527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6675.07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70-4565-8571-A56C87128D95}"/>
                </c:ext>
              </c:extLst>
            </c:dLbl>
            <c:dLbl>
              <c:idx val="10"/>
              <c:layout>
                <c:manualLayout>
                  <c:x val="0"/>
                  <c:y val="-6.6666666666666666E-2"/>
                </c:manualLayout>
              </c:layout>
              <c:tx>
                <c:rich>
                  <a:bodyPr/>
                  <a:lstStyle/>
                  <a:p>
                    <a:r>
                      <a:rPr lang="en-US"/>
                      <a:t>6675.07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70-4565-8571-A56C87128D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6675.0717999999997</c:v>
              </c:pt>
              <c:pt idx="1">
                <c:v>6675.0717999999997</c:v>
              </c:pt>
              <c:pt idx="2">
                <c:v>6675.0717999999997</c:v>
              </c:pt>
              <c:pt idx="3">
                <c:v>6675.0717999999997</c:v>
              </c:pt>
              <c:pt idx="4">
                <c:v>6675.0717999999997</c:v>
              </c:pt>
              <c:pt idx="5">
                <c:v>6675.0717999999997</c:v>
              </c:pt>
              <c:pt idx="6">
                <c:v>6675.0717999999997</c:v>
              </c:pt>
              <c:pt idx="7">
                <c:v>6675.0717999999997</c:v>
              </c:pt>
              <c:pt idx="8">
                <c:v>6675.0717999999997</c:v>
              </c:pt>
              <c:pt idx="9">
                <c:v>6675.0717999999997</c:v>
              </c:pt>
              <c:pt idx="10">
                <c:v>6675.0717999999997</c:v>
              </c:pt>
            </c:numLit>
          </c:yVal>
          <c:smooth val="0"/>
          <c:extLst>
            <c:ext xmlns:c16="http://schemas.microsoft.com/office/drawing/2014/chart" uri="{C3380CC4-5D6E-409C-BE32-E72D297353CC}">
              <c16:uniqueId val="{00000002-7370-4565-8571-A56C87128D95}"/>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70-4565-8571-A56C87128D95}"/>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70-4565-8571-A56C87128D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7370-4565-8571-A56C87128D95}"/>
            </c:ext>
          </c:extLst>
        </c:ser>
        <c:dLbls>
          <c:showLegendKey val="0"/>
          <c:showVal val="0"/>
          <c:showCatName val="0"/>
          <c:showSerName val="0"/>
          <c:showPercent val="0"/>
          <c:showBubbleSize val="0"/>
        </c:dLbls>
        <c:axId val="618315752"/>
        <c:axId val="618321984"/>
      </c:scatterChart>
      <c:valAx>
        <c:axId val="618315752"/>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321984"/>
        <c:crosses val="autoZero"/>
        <c:crossBetween val="midCat"/>
      </c:valAx>
      <c:valAx>
        <c:axId val="618321984"/>
        <c:scaling>
          <c:orientation val="minMax"/>
        </c:scaling>
        <c:delete val="1"/>
        <c:axPos val="l"/>
        <c:numFmt formatCode="General" sourceLinked="1"/>
        <c:majorTickMark val="none"/>
        <c:minorTickMark val="none"/>
        <c:tickLblPos val="nextTo"/>
        <c:crossAx val="618315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-86400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09C-443F-AA30-CE7F0BCF6FDC}"/>
                </c:ext>
              </c:extLst>
            </c:dLbl>
            <c:dLbl>
              <c:idx val="10"/>
              <c:layout>
                <c:manualLayout>
                  <c:x val="0"/>
                  <c:y val="6.6666666666666541E-2"/>
                </c:manualLayout>
              </c:layout>
              <c:tx>
                <c:rich>
                  <a:bodyPr/>
                  <a:lstStyle/>
                  <a:p>
                    <a:r>
                      <a:rPr lang="en-US"/>
                      <a:t>-68043.62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09C-443F-AA30-CE7F0BCF6F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-86400</c:v>
              </c:pt>
              <c:pt idx="1">
                <c:v>-84564.355299999996</c:v>
              </c:pt>
              <c:pt idx="2">
                <c:v>-82728.710500000001</c:v>
              </c:pt>
              <c:pt idx="3">
                <c:v>-80893.065799999997</c:v>
              </c:pt>
              <c:pt idx="4">
                <c:v>-79057.421000000002</c:v>
              </c:pt>
              <c:pt idx="5">
                <c:v>-77221.776299999998</c:v>
              </c:pt>
              <c:pt idx="6">
                <c:v>-75386.131500000003</c:v>
              </c:pt>
              <c:pt idx="7">
                <c:v>-73550.486799999999</c:v>
              </c:pt>
              <c:pt idx="8">
                <c:v>-71714.842000000004</c:v>
              </c:pt>
              <c:pt idx="9">
                <c:v>-69879.1973</c:v>
              </c:pt>
              <c:pt idx="10">
                <c:v>-68043.619300000006</c:v>
              </c:pt>
            </c:numLit>
          </c:yVal>
          <c:smooth val="0"/>
          <c:extLst>
            <c:ext xmlns:c16="http://schemas.microsoft.com/office/drawing/2014/chart" uri="{C3380CC4-5D6E-409C-BE32-E72D297353CC}">
              <c16:uniqueId val="{00000002-D09C-443F-AA30-CE7F0BCF6FD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9C-443F-AA30-CE7F0BCF6FD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9C-443F-AA30-CE7F0BCF6F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D09C-443F-AA30-CE7F0BCF6FDC}"/>
            </c:ext>
          </c:extLst>
        </c:ser>
        <c:dLbls>
          <c:showLegendKey val="0"/>
          <c:showVal val="0"/>
          <c:showCatName val="0"/>
          <c:showSerName val="0"/>
          <c:showPercent val="0"/>
          <c:showBubbleSize val="0"/>
        </c:dLbls>
        <c:axId val="572331552"/>
        <c:axId val="572328600"/>
      </c:scatterChart>
      <c:valAx>
        <c:axId val="572331552"/>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328600"/>
        <c:crosses val="autoZero"/>
        <c:crossBetween val="midCat"/>
      </c:valAx>
      <c:valAx>
        <c:axId val="572328600"/>
        <c:scaling>
          <c:orientation val="minMax"/>
        </c:scaling>
        <c:delete val="1"/>
        <c:axPos val="l"/>
        <c:numFmt formatCode="General" sourceLinked="1"/>
        <c:majorTickMark val="none"/>
        <c:minorTickMark val="none"/>
        <c:tickLblPos val="nextTo"/>
        <c:crossAx val="572331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CEBE-45F1-903F-6EF0A82B42C5}"/>
              </c:ext>
            </c:extLst>
          </c:dPt>
          <c:dLbls>
            <c:dLbl>
              <c:idx val="0"/>
              <c:layout>
                <c:manualLayout>
                  <c:x val="-0.11390125228365934"/>
                  <c:y val="-6.666666666666672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BE-45F1-903F-6EF0A82B42C5}"/>
                </c:ext>
              </c:extLst>
            </c:dLbl>
            <c:dLbl>
              <c:idx val="10"/>
              <c:layout>
                <c:manualLayout>
                  <c:x val="0"/>
                  <c:y val="0"/>
                </c:manualLayout>
              </c:layout>
              <c:tx>
                <c:rich>
                  <a:bodyPr/>
                  <a:lstStyle/>
                  <a:p>
                    <a:r>
                      <a:rPr lang="en-US"/>
                      <a:t>-212359.2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BE-45F1-903F-6EF0A82B42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6.1999999999999998E-3</c:v>
              </c:pt>
              <c:pt idx="1">
                <c:v>-23507.5926</c:v>
              </c:pt>
              <c:pt idx="2">
                <c:v>-46510.389199999998</c:v>
              </c:pt>
              <c:pt idx="3">
                <c:v>-69008.383400000006</c:v>
              </c:pt>
              <c:pt idx="4">
                <c:v>-91001.575299999997</c:v>
              </c:pt>
              <c:pt idx="5">
                <c:v>-112489.965</c:v>
              </c:pt>
              <c:pt idx="6">
                <c:v>-133473.55230000001</c:v>
              </c:pt>
              <c:pt idx="7">
                <c:v>-153952.33730000001</c:v>
              </c:pt>
              <c:pt idx="8">
                <c:v>-173926.32</c:v>
              </c:pt>
              <c:pt idx="9">
                <c:v>-193395.50039999999</c:v>
              </c:pt>
              <c:pt idx="10">
                <c:v>-212359.19810000001</c:v>
              </c:pt>
            </c:numLit>
          </c:yVal>
          <c:smooth val="0"/>
          <c:extLst>
            <c:ext xmlns:c16="http://schemas.microsoft.com/office/drawing/2014/chart" uri="{C3380CC4-5D6E-409C-BE32-E72D297353CC}">
              <c16:uniqueId val="{00000002-CEBE-45F1-903F-6EF0A82B42C5}"/>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BE-45F1-903F-6EF0A82B42C5}"/>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BE-45F1-903F-6EF0A82B42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CEBE-45F1-903F-6EF0A82B42C5}"/>
            </c:ext>
          </c:extLst>
        </c:ser>
        <c:dLbls>
          <c:showLegendKey val="0"/>
          <c:showVal val="0"/>
          <c:showCatName val="0"/>
          <c:showSerName val="0"/>
          <c:showPercent val="0"/>
          <c:showBubbleSize val="0"/>
        </c:dLbls>
        <c:axId val="652099264"/>
        <c:axId val="652103528"/>
      </c:scatterChart>
      <c:valAx>
        <c:axId val="652099264"/>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103528"/>
        <c:crosses val="autoZero"/>
        <c:crossBetween val="midCat"/>
      </c:valAx>
      <c:valAx>
        <c:axId val="652103528"/>
        <c:scaling>
          <c:orientation val="minMax"/>
        </c:scaling>
        <c:delete val="1"/>
        <c:axPos val="l"/>
        <c:numFmt formatCode="General" sourceLinked="1"/>
        <c:majorTickMark val="none"/>
        <c:minorTickMark val="none"/>
        <c:tickLblPos val="nextTo"/>
        <c:crossAx val="652099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531E-4451-BA79-9AD26BD08126}"/>
              </c:ext>
            </c:extLst>
          </c:dPt>
          <c:dLbls>
            <c:dLbl>
              <c:idx val="0"/>
              <c:layout>
                <c:manualLayout>
                  <c:x val="-7.452840665358712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31E-4451-BA79-9AD26BD08126}"/>
                </c:ext>
              </c:extLst>
            </c:dLbl>
            <c:dLbl>
              <c:idx val="10"/>
              <c:layout>
                <c:manualLayout>
                  <c:x val="0"/>
                  <c:y val="5.5344881889763782E-2"/>
                </c:manualLayout>
              </c:layout>
              <c:tx>
                <c:rich>
                  <a:bodyPr/>
                  <a:lstStyle/>
                  <a:p>
                    <a:r>
                      <a:rPr lang="en-US"/>
                      <a:t>-303561.09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31E-4451-BA79-9AD26BD081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-3243.8615</c:v>
              </c:pt>
              <c:pt idx="2">
                <c:v>-12882.902400000001</c:v>
              </c:pt>
              <c:pt idx="3">
                <c:v>-28778.302</c:v>
              </c:pt>
              <c:pt idx="4">
                <c:v>-50791.239699999998</c:v>
              </c:pt>
              <c:pt idx="5">
                <c:v>-78782.894899999999</c:v>
              </c:pt>
              <c:pt idx="6">
                <c:v>-112614.4469</c:v>
              </c:pt>
              <c:pt idx="7">
                <c:v>-152147.07509999999</c:v>
              </c:pt>
              <c:pt idx="8">
                <c:v>-197241.9589</c:v>
              </c:pt>
              <c:pt idx="9">
                <c:v>-247760.2776</c:v>
              </c:pt>
              <c:pt idx="10">
                <c:v>-303561.087</c:v>
              </c:pt>
            </c:numLit>
          </c:yVal>
          <c:smooth val="0"/>
          <c:extLst>
            <c:ext xmlns:c16="http://schemas.microsoft.com/office/drawing/2014/chart" uri="{C3380CC4-5D6E-409C-BE32-E72D297353CC}">
              <c16:uniqueId val="{00000002-531E-4451-BA79-9AD26BD08126}"/>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1E-4451-BA79-9AD26BD0812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1E-4451-BA79-9AD26BD0812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531E-4451-BA79-9AD26BD08126}"/>
            </c:ext>
          </c:extLst>
        </c:ser>
        <c:dLbls>
          <c:showLegendKey val="0"/>
          <c:showVal val="0"/>
          <c:showCatName val="0"/>
          <c:showSerName val="0"/>
          <c:showPercent val="0"/>
          <c:showBubbleSize val="0"/>
        </c:dLbls>
        <c:axId val="629929264"/>
        <c:axId val="480264568"/>
      </c:scatterChart>
      <c:valAx>
        <c:axId val="629929264"/>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64568"/>
        <c:crosses val="autoZero"/>
        <c:crossBetween val="midCat"/>
      </c:valAx>
      <c:valAx>
        <c:axId val="480264568"/>
        <c:scaling>
          <c:orientation val="minMax"/>
        </c:scaling>
        <c:delete val="1"/>
        <c:axPos val="l"/>
        <c:numFmt formatCode="General" sourceLinked="1"/>
        <c:majorTickMark val="none"/>
        <c:minorTickMark val="none"/>
        <c:tickLblPos val="nextTo"/>
        <c:crossAx val="629929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451-4953-BFD5-4F4F77B1CF44}"/>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451-4953-BFD5-4F4F77B1CF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A451-4953-BFD5-4F4F77B1CF44}"/>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451-4953-BFD5-4F4F77B1CF44}"/>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451-4953-BFD5-4F4F77B1CF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A451-4953-BFD5-4F4F77B1CF44}"/>
            </c:ext>
          </c:extLst>
        </c:ser>
        <c:dLbls>
          <c:showLegendKey val="0"/>
          <c:showVal val="0"/>
          <c:showCatName val="0"/>
          <c:showSerName val="0"/>
          <c:showPercent val="0"/>
          <c:showBubbleSize val="0"/>
        </c:dLbls>
        <c:axId val="647520360"/>
        <c:axId val="647514456"/>
      </c:scatterChart>
      <c:valAx>
        <c:axId val="647520360"/>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14456"/>
        <c:crosses val="autoZero"/>
        <c:crossBetween val="midCat"/>
      </c:valAx>
      <c:valAx>
        <c:axId val="647514456"/>
        <c:scaling>
          <c:orientation val="minMax"/>
        </c:scaling>
        <c:delete val="1"/>
        <c:axPos val="l"/>
        <c:numFmt formatCode="General" sourceLinked="1"/>
        <c:majorTickMark val="none"/>
        <c:minorTickMark val="none"/>
        <c:tickLblPos val="nextTo"/>
        <c:crossAx val="6475203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5740.55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8CD-4D7B-B9CA-F6E7F8A7AB5E}"/>
                </c:ext>
              </c:extLst>
            </c:dLbl>
            <c:dLbl>
              <c:idx val="11"/>
              <c:layout>
                <c:manualLayout>
                  <c:x val="0"/>
                  <c:y val="-6.6666666666666666E-2"/>
                </c:manualLayout>
              </c:layout>
              <c:tx>
                <c:rich>
                  <a:bodyPr/>
                  <a:lstStyle/>
                  <a:p>
                    <a:r>
                      <a:rPr lang="en-US"/>
                      <a:t>5740.55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8CD-4D7B-B9CA-F6E7F8A7AB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5740.5505999999996</c:v>
              </c:pt>
              <c:pt idx="1">
                <c:v>5740.5505999999996</c:v>
              </c:pt>
              <c:pt idx="2">
                <c:v>5740.5505999999996</c:v>
              </c:pt>
              <c:pt idx="3">
                <c:v>5740.5505999999996</c:v>
              </c:pt>
              <c:pt idx="4">
                <c:v>5740.5505999999996</c:v>
              </c:pt>
              <c:pt idx="5">
                <c:v>5740.5505999999996</c:v>
              </c:pt>
              <c:pt idx="6">
                <c:v>5740.5505999999996</c:v>
              </c:pt>
              <c:pt idx="7">
                <c:v>5740.5505999999996</c:v>
              </c:pt>
              <c:pt idx="8">
                <c:v>5740.5505999999996</c:v>
              </c:pt>
              <c:pt idx="9">
                <c:v>5740.5505999999996</c:v>
              </c:pt>
              <c:pt idx="10">
                <c:v>5740.5505999999996</c:v>
              </c:pt>
              <c:pt idx="11">
                <c:v>5740.5505999999996</c:v>
              </c:pt>
            </c:numLit>
          </c:yVal>
          <c:smooth val="0"/>
          <c:extLst>
            <c:ext xmlns:c16="http://schemas.microsoft.com/office/drawing/2014/chart" uri="{C3380CC4-5D6E-409C-BE32-E72D297353CC}">
              <c16:uniqueId val="{00000002-F8CD-4D7B-B9CA-F6E7F8A7AB5E}"/>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8CD-4D7B-B9CA-F6E7F8A7AB5E}"/>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8CD-4D7B-B9CA-F6E7F8A7AB5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F8CD-4D7B-B9CA-F6E7F8A7AB5E}"/>
            </c:ext>
          </c:extLst>
        </c:ser>
        <c:dLbls>
          <c:showLegendKey val="0"/>
          <c:showVal val="0"/>
          <c:showCatName val="0"/>
          <c:showSerName val="0"/>
          <c:showPercent val="0"/>
          <c:showBubbleSize val="0"/>
        </c:dLbls>
        <c:axId val="830089816"/>
        <c:axId val="830099656"/>
      </c:scatterChart>
      <c:valAx>
        <c:axId val="83008981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099656"/>
        <c:crosses val="autoZero"/>
        <c:crossBetween val="midCat"/>
      </c:valAx>
      <c:valAx>
        <c:axId val="830099656"/>
        <c:scaling>
          <c:orientation val="minMax"/>
        </c:scaling>
        <c:delete val="1"/>
        <c:axPos val="l"/>
        <c:numFmt formatCode="General" sourceLinked="1"/>
        <c:majorTickMark val="none"/>
        <c:minorTickMark val="none"/>
        <c:tickLblPos val="nextTo"/>
        <c:crossAx val="830089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-68043.55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3C-42F4-89FD-3DD9145AD44C}"/>
                </c:ext>
              </c:extLst>
            </c:dLbl>
            <c:dLbl>
              <c:idx val="11"/>
              <c:layout>
                <c:manualLayout>
                  <c:x val="0"/>
                  <c:y val="6.6666666666666666E-2"/>
                </c:manualLayout>
              </c:layout>
              <c:tx>
                <c:rich>
                  <a:bodyPr/>
                  <a:lstStyle/>
                  <a:p>
                    <a:r>
                      <a:rPr lang="en-US"/>
                      <a:t>-36470.58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33C-42F4-89FD-3DD9145AD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-68043.552500000005</c:v>
              </c:pt>
              <c:pt idx="1">
                <c:v>-68040.108200000002</c:v>
              </c:pt>
              <c:pt idx="2">
                <c:v>-64886.2497</c:v>
              </c:pt>
              <c:pt idx="3">
                <c:v>-61728.946799999998</c:v>
              </c:pt>
              <c:pt idx="4">
                <c:v>-58571.644</c:v>
              </c:pt>
              <c:pt idx="5">
                <c:v>-55414.341200000003</c:v>
              </c:pt>
              <c:pt idx="6">
                <c:v>-52257.038399999998</c:v>
              </c:pt>
              <c:pt idx="7">
                <c:v>-49099.735500000003</c:v>
              </c:pt>
              <c:pt idx="8">
                <c:v>-45942.432699999998</c:v>
              </c:pt>
              <c:pt idx="9">
                <c:v>-42785.1299</c:v>
              </c:pt>
              <c:pt idx="10">
                <c:v>-39627.826999999997</c:v>
              </c:pt>
              <c:pt idx="11">
                <c:v>-36470.581599999998</c:v>
              </c:pt>
            </c:numLit>
          </c:yVal>
          <c:smooth val="0"/>
          <c:extLst>
            <c:ext xmlns:c16="http://schemas.microsoft.com/office/drawing/2014/chart" uri="{C3380CC4-5D6E-409C-BE32-E72D297353CC}">
              <c16:uniqueId val="{00000002-333C-42F4-89FD-3DD9145AD44C}"/>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3C-42F4-89FD-3DD9145AD44C}"/>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3C-42F4-89FD-3DD9145AD44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333C-42F4-89FD-3DD9145AD44C}"/>
            </c:ext>
          </c:extLst>
        </c:ser>
        <c:dLbls>
          <c:showLegendKey val="0"/>
          <c:showVal val="0"/>
          <c:showCatName val="0"/>
          <c:showSerName val="0"/>
          <c:showPercent val="0"/>
          <c:showBubbleSize val="0"/>
        </c:dLbls>
        <c:axId val="648551208"/>
        <c:axId val="648549568"/>
      </c:scatterChart>
      <c:valAx>
        <c:axId val="648551208"/>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49568"/>
        <c:crosses val="autoZero"/>
        <c:crossBetween val="midCat"/>
      </c:valAx>
      <c:valAx>
        <c:axId val="648549568"/>
        <c:scaling>
          <c:orientation val="minMax"/>
        </c:scaling>
        <c:delete val="1"/>
        <c:axPos val="l"/>
        <c:numFmt formatCode="General" sourceLinked="1"/>
        <c:majorTickMark val="none"/>
        <c:minorTickMark val="none"/>
        <c:tickLblPos val="nextTo"/>
        <c:crossAx val="648551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256F-42CE-88C2-A72E0A26510D}"/>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6F-42CE-88C2-A72E0A26510D}"/>
                </c:ext>
              </c:extLst>
            </c:dLbl>
            <c:dLbl>
              <c:idx val="11"/>
              <c:layout>
                <c:manualLayout>
                  <c:x val="0"/>
                  <c:y val="4.7519685039370076E-2"/>
                </c:manualLayout>
              </c:layout>
              <c:tx>
                <c:rich>
                  <a:bodyPr/>
                  <a:lstStyle/>
                  <a:p>
                    <a:r>
                      <a:rPr lang="en-US"/>
                      <a:t>-287413.34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56F-42CE-88C2-A72E0A2651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3.8999999999999998E-3</c:v>
              </c:pt>
              <c:pt idx="1">
                <c:v>-40.821199999999997</c:v>
              </c:pt>
              <c:pt idx="2">
                <c:v>-36555.691700000003</c:v>
              </c:pt>
              <c:pt idx="3">
                <c:v>-71374.870699999999</c:v>
              </c:pt>
              <c:pt idx="4">
                <c:v>-104457.53320000001</c:v>
              </c:pt>
              <c:pt idx="5">
                <c:v>-135803.67920000001</c:v>
              </c:pt>
              <c:pt idx="6">
                <c:v>-165413.30850000001</c:v>
              </c:pt>
              <c:pt idx="7">
                <c:v>-193286.42129999999</c:v>
              </c:pt>
              <c:pt idx="8">
                <c:v>-219423.01759999999</c:v>
              </c:pt>
              <c:pt idx="9">
                <c:v>-243823.09729999999</c:v>
              </c:pt>
              <c:pt idx="10">
                <c:v>-266486.66039999999</c:v>
              </c:pt>
              <c:pt idx="11">
                <c:v>-287413.34230000002</c:v>
              </c:pt>
            </c:numLit>
          </c:yVal>
          <c:smooth val="0"/>
          <c:extLst>
            <c:ext xmlns:c16="http://schemas.microsoft.com/office/drawing/2014/chart" uri="{C3380CC4-5D6E-409C-BE32-E72D297353CC}">
              <c16:uniqueId val="{00000002-256F-42CE-88C2-A72E0A26510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6F-42CE-88C2-A72E0A26510D}"/>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6F-42CE-88C2-A72E0A2651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256F-42CE-88C2-A72E0A26510D}"/>
            </c:ext>
          </c:extLst>
        </c:ser>
        <c:dLbls>
          <c:showLegendKey val="0"/>
          <c:showVal val="0"/>
          <c:showCatName val="0"/>
          <c:showSerName val="0"/>
          <c:showPercent val="0"/>
          <c:showBubbleSize val="0"/>
        </c:dLbls>
        <c:axId val="830113432"/>
        <c:axId val="830103264"/>
      </c:scatterChart>
      <c:valAx>
        <c:axId val="83011343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103264"/>
        <c:crosses val="autoZero"/>
        <c:crossBetween val="midCat"/>
      </c:valAx>
      <c:valAx>
        <c:axId val="830103264"/>
        <c:scaling>
          <c:orientation val="minMax"/>
        </c:scaling>
        <c:delete val="1"/>
        <c:axPos val="l"/>
        <c:numFmt formatCode="General" sourceLinked="1"/>
        <c:majorTickMark val="none"/>
        <c:minorTickMark val="none"/>
        <c:tickLblPos val="nextTo"/>
        <c:crossAx val="830113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B04F-4E43-8503-07BA90A97111}"/>
              </c:ext>
            </c:extLst>
          </c:dPt>
          <c:dLbls>
            <c:dLbl>
              <c:idx val="0"/>
              <c:layout>
                <c:manualLayout>
                  <c:x val="-0.11390122128108628"/>
                  <c:y val="-6.666666666666672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04F-4E43-8503-07BA90A97111}"/>
                </c:ext>
              </c:extLst>
            </c:dLbl>
            <c:dLbl>
              <c:idx val="11"/>
              <c:layout>
                <c:manualLayout>
                  <c:x val="0"/>
                  <c:y val="0"/>
                </c:manualLayout>
              </c:layout>
              <c:tx>
                <c:rich>
                  <a:bodyPr/>
                  <a:lstStyle/>
                  <a:p>
                    <a:r>
                      <a:rPr lang="en-US"/>
                      <a:t>-869975.14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04F-4E43-8503-07BA90A971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5.9999999999999995E-4</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1.38E-2</c:v>
              </c:pt>
              <c:pt idx="1">
                <c:v>1.5E-3</c:v>
              </c:pt>
              <c:pt idx="2">
                <c:v>-10132.3907</c:v>
              </c:pt>
              <c:pt idx="3">
                <c:v>-39892.885699999999</c:v>
              </c:pt>
              <c:pt idx="4">
                <c:v>-88326.387100000007</c:v>
              </c:pt>
              <c:pt idx="5">
                <c:v>-154477.81090000001</c:v>
              </c:pt>
              <c:pt idx="6">
                <c:v>-237392.07279999999</c:v>
              </c:pt>
              <c:pt idx="7">
                <c:v>-336114.08889999997</c:v>
              </c:pt>
              <c:pt idx="8">
                <c:v>-449688.77490000002</c:v>
              </c:pt>
              <c:pt idx="9">
                <c:v>-577161.04689999996</c:v>
              </c:pt>
              <c:pt idx="10">
                <c:v>-717575.82059999998</c:v>
              </c:pt>
              <c:pt idx="11">
                <c:v>-869975.13789999997</c:v>
              </c:pt>
            </c:numLit>
          </c:yVal>
          <c:smooth val="0"/>
          <c:extLst>
            <c:ext xmlns:c16="http://schemas.microsoft.com/office/drawing/2014/chart" uri="{C3380CC4-5D6E-409C-BE32-E72D297353CC}">
              <c16:uniqueId val="{00000002-B04F-4E43-8503-07BA90A97111}"/>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04F-4E43-8503-07BA90A9711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4F-4E43-8503-07BA90A971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B04F-4E43-8503-07BA90A97111}"/>
            </c:ext>
          </c:extLst>
        </c:ser>
        <c:dLbls>
          <c:showLegendKey val="0"/>
          <c:showVal val="0"/>
          <c:showCatName val="0"/>
          <c:showSerName val="0"/>
          <c:showPercent val="0"/>
          <c:showBubbleSize val="0"/>
        </c:dLbls>
        <c:axId val="638337104"/>
        <c:axId val="638331856"/>
      </c:scatterChart>
      <c:valAx>
        <c:axId val="63833710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31856"/>
        <c:crosses val="autoZero"/>
        <c:crossBetween val="midCat"/>
      </c:valAx>
      <c:valAx>
        <c:axId val="638331856"/>
        <c:scaling>
          <c:orientation val="minMax"/>
        </c:scaling>
        <c:delete val="1"/>
        <c:axPos val="l"/>
        <c:numFmt formatCode="General" sourceLinked="1"/>
        <c:majorTickMark val="none"/>
        <c:minorTickMark val="none"/>
        <c:tickLblPos val="nextTo"/>
        <c:crossAx val="638337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25B-4BD4-9CAF-E15D4291F8AE}"/>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25B-4BD4-9CAF-E15D4291F8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425B-4BD4-9CAF-E15D4291F8AE}"/>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5B-4BD4-9CAF-E15D4291F8AE}"/>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25B-4BD4-9CAF-E15D4291F8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425B-4BD4-9CAF-E15D4291F8AE}"/>
            </c:ext>
          </c:extLst>
        </c:ser>
        <c:dLbls>
          <c:showLegendKey val="0"/>
          <c:showVal val="0"/>
          <c:showCatName val="0"/>
          <c:showSerName val="0"/>
          <c:showPercent val="0"/>
          <c:showBubbleSize val="0"/>
        </c:dLbls>
        <c:axId val="830093424"/>
        <c:axId val="830099000"/>
      </c:scatterChart>
      <c:valAx>
        <c:axId val="83009342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099000"/>
        <c:crosses val="autoZero"/>
        <c:crossBetween val="midCat"/>
      </c:valAx>
      <c:valAx>
        <c:axId val="830099000"/>
        <c:scaling>
          <c:orientation val="minMax"/>
        </c:scaling>
        <c:delete val="1"/>
        <c:axPos val="l"/>
        <c:numFmt formatCode="General" sourceLinked="1"/>
        <c:majorTickMark val="none"/>
        <c:minorTickMark val="none"/>
        <c:tickLblPos val="nextTo"/>
        <c:crossAx val="830093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3997.14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230-457E-8BD1-FB226AACC8FD}"/>
                </c:ext>
              </c:extLst>
            </c:dLbl>
            <c:dLbl>
              <c:idx val="11"/>
              <c:layout>
                <c:manualLayout>
                  <c:x val="0"/>
                  <c:y val="-6.6666666666666666E-2"/>
                </c:manualLayout>
              </c:layout>
              <c:tx>
                <c:rich>
                  <a:bodyPr/>
                  <a:lstStyle/>
                  <a:p>
                    <a:r>
                      <a:rPr lang="en-US"/>
                      <a:t>3997.14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30-457E-8BD1-FB226AACC8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3997.1368000000002</c:v>
              </c:pt>
              <c:pt idx="1">
                <c:v>3997.1368000000002</c:v>
              </c:pt>
              <c:pt idx="2">
                <c:v>3997.1368000000002</c:v>
              </c:pt>
              <c:pt idx="3">
                <c:v>3997.1368000000002</c:v>
              </c:pt>
              <c:pt idx="4">
                <c:v>3997.1368000000002</c:v>
              </c:pt>
              <c:pt idx="5">
                <c:v>3997.1368000000002</c:v>
              </c:pt>
              <c:pt idx="6">
                <c:v>3997.1368000000002</c:v>
              </c:pt>
              <c:pt idx="7">
                <c:v>3997.1368000000002</c:v>
              </c:pt>
              <c:pt idx="8">
                <c:v>3997.1368000000002</c:v>
              </c:pt>
              <c:pt idx="9">
                <c:v>3997.1368000000002</c:v>
              </c:pt>
              <c:pt idx="10">
                <c:v>3997.1368000000002</c:v>
              </c:pt>
              <c:pt idx="11">
                <c:v>3997.1368000000002</c:v>
              </c:pt>
            </c:numLit>
          </c:yVal>
          <c:smooth val="0"/>
          <c:extLst>
            <c:ext xmlns:c16="http://schemas.microsoft.com/office/drawing/2014/chart" uri="{C3380CC4-5D6E-409C-BE32-E72D297353CC}">
              <c16:uniqueId val="{00000002-7230-457E-8BD1-FB226AACC8FD}"/>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230-457E-8BD1-FB226AACC8F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230-457E-8BD1-FB226AACC8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7230-457E-8BD1-FB226AACC8FD}"/>
            </c:ext>
          </c:extLst>
        </c:ser>
        <c:dLbls>
          <c:showLegendKey val="0"/>
          <c:showVal val="0"/>
          <c:showCatName val="0"/>
          <c:showSerName val="0"/>
          <c:showPercent val="0"/>
          <c:showBubbleSize val="0"/>
        </c:dLbls>
        <c:axId val="465347152"/>
        <c:axId val="465344200"/>
      </c:scatterChart>
      <c:valAx>
        <c:axId val="46534715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344200"/>
        <c:crosses val="autoZero"/>
        <c:crossBetween val="midCat"/>
      </c:valAx>
      <c:valAx>
        <c:axId val="465344200"/>
        <c:scaling>
          <c:orientation val="minMax"/>
        </c:scaling>
        <c:delete val="1"/>
        <c:axPos val="l"/>
        <c:numFmt formatCode="General" sourceLinked="1"/>
        <c:majorTickMark val="none"/>
        <c:minorTickMark val="none"/>
        <c:tickLblPos val="nextTo"/>
        <c:crossAx val="4653471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541E-2"/>
                </c:manualLayout>
              </c:layout>
              <c:tx>
                <c:rich>
                  <a:bodyPr/>
                  <a:lstStyle/>
                  <a:p>
                    <a:r>
                      <a:rPr lang="en-US"/>
                      <a:t>-36470.52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CCB-4A28-A8A7-DB9C19E25133}"/>
                </c:ext>
              </c:extLst>
            </c:dLbl>
            <c:dLbl>
              <c:idx val="11"/>
              <c:layout>
                <c:manualLayout>
                  <c:x val="0"/>
                  <c:y val="6.6666666666666666E-2"/>
                </c:manualLayout>
              </c:layout>
              <c:tx>
                <c:rich>
                  <a:bodyPr/>
                  <a:lstStyle/>
                  <a:p>
                    <a:r>
                      <a:rPr lang="en-US"/>
                      <a:t>-14486.31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CB-4A28-A8A7-DB9C19E251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-36470.5242</c:v>
              </c:pt>
              <c:pt idx="1">
                <c:v>-36465.727599999998</c:v>
              </c:pt>
              <c:pt idx="2">
                <c:v>-34272.099000000002</c:v>
              </c:pt>
              <c:pt idx="3">
                <c:v>-32073.673699999999</c:v>
              </c:pt>
              <c:pt idx="4">
                <c:v>-29875.248500000002</c:v>
              </c:pt>
              <c:pt idx="5">
                <c:v>-27676.823199999999</c:v>
              </c:pt>
              <c:pt idx="6">
                <c:v>-25478.398000000001</c:v>
              </c:pt>
              <c:pt idx="7">
                <c:v>-23279.9728</c:v>
              </c:pt>
              <c:pt idx="8">
                <c:v>-21081.547500000001</c:v>
              </c:pt>
              <c:pt idx="9">
                <c:v>-18883.122299999999</c:v>
              </c:pt>
              <c:pt idx="10">
                <c:v>-16684.697</c:v>
              </c:pt>
              <c:pt idx="11">
                <c:v>-14486.311799999999</c:v>
              </c:pt>
            </c:numLit>
          </c:yVal>
          <c:smooth val="0"/>
          <c:extLst>
            <c:ext xmlns:c16="http://schemas.microsoft.com/office/drawing/2014/chart" uri="{C3380CC4-5D6E-409C-BE32-E72D297353CC}">
              <c16:uniqueId val="{00000002-DCCB-4A28-A8A7-DB9C19E25133}"/>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CB-4A28-A8A7-DB9C19E25133}"/>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CCB-4A28-A8A7-DB9C19E251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DCCB-4A28-A8A7-DB9C19E25133}"/>
            </c:ext>
          </c:extLst>
        </c:ser>
        <c:dLbls>
          <c:showLegendKey val="0"/>
          <c:showVal val="0"/>
          <c:showCatName val="0"/>
          <c:showSerName val="0"/>
          <c:showPercent val="0"/>
          <c:showBubbleSize val="0"/>
        </c:dLbls>
        <c:axId val="835099776"/>
        <c:axId val="835097480"/>
      </c:scatterChart>
      <c:valAx>
        <c:axId val="83509977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97480"/>
        <c:crosses val="autoZero"/>
        <c:crossBetween val="midCat"/>
      </c:valAx>
      <c:valAx>
        <c:axId val="835097480"/>
        <c:scaling>
          <c:orientation val="minMax"/>
        </c:scaling>
        <c:delete val="1"/>
        <c:axPos val="l"/>
        <c:numFmt formatCode="General" sourceLinked="1"/>
        <c:majorTickMark val="none"/>
        <c:minorTickMark val="none"/>
        <c:tickLblPos val="nextTo"/>
        <c:crossAx val="835099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9484-44B5-813A-232B8EA2B109}"/>
              </c:ext>
            </c:extLst>
          </c:dPt>
          <c:dLbls>
            <c:dLbl>
              <c:idx val="0"/>
              <c:layout>
                <c:manualLayout>
                  <c:x val="-7.452840665358712E-2"/>
                  <c:y val="-6.666666666666672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84-44B5-813A-232B8EA2B109}"/>
                </c:ext>
              </c:extLst>
            </c:dLbl>
            <c:dLbl>
              <c:idx val="11"/>
              <c:layout>
                <c:manualLayout>
                  <c:x val="0"/>
                  <c:y val="0"/>
                </c:manualLayout>
              </c:layout>
              <c:tx>
                <c:rich>
                  <a:bodyPr/>
                  <a:lstStyle/>
                  <a:p>
                    <a:r>
                      <a:rPr lang="en-US"/>
                      <a:t>-140131.04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84-44B5-813A-232B8EA2B1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8.0000000000000004E-4</c:v>
              </c:pt>
              <c:pt idx="1">
                <c:v>-43.761000000000003</c:v>
              </c:pt>
              <c:pt idx="2">
                <c:v>-19454.220600000001</c:v>
              </c:pt>
              <c:pt idx="3">
                <c:v>-37699.308100000002</c:v>
              </c:pt>
              <c:pt idx="4">
                <c:v>-54735.261700000003</c:v>
              </c:pt>
              <c:pt idx="5">
                <c:v>-70562.081399999995</c:v>
              </c:pt>
              <c:pt idx="6">
                <c:v>-85179.767300000007</c:v>
              </c:pt>
              <c:pt idx="7">
                <c:v>-98588.319199999998</c:v>
              </c:pt>
              <c:pt idx="8">
                <c:v>-110787.73729999999</c:v>
              </c:pt>
              <c:pt idx="9">
                <c:v>-121778.0215</c:v>
              </c:pt>
              <c:pt idx="10">
                <c:v>-131559.17180000001</c:v>
              </c:pt>
              <c:pt idx="11">
                <c:v>-140131.0434</c:v>
              </c:pt>
            </c:numLit>
          </c:yVal>
          <c:smooth val="0"/>
          <c:extLst>
            <c:ext xmlns:c16="http://schemas.microsoft.com/office/drawing/2014/chart" uri="{C3380CC4-5D6E-409C-BE32-E72D297353CC}">
              <c16:uniqueId val="{00000002-9484-44B5-813A-232B8EA2B109}"/>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84-44B5-813A-232B8EA2B109}"/>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484-44B5-813A-232B8EA2B1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9484-44B5-813A-232B8EA2B109}"/>
            </c:ext>
          </c:extLst>
        </c:ser>
        <c:dLbls>
          <c:showLegendKey val="0"/>
          <c:showVal val="0"/>
          <c:showCatName val="0"/>
          <c:showSerName val="0"/>
          <c:showPercent val="0"/>
          <c:showBubbleSize val="0"/>
        </c:dLbls>
        <c:axId val="464284584"/>
        <c:axId val="764393152"/>
      </c:scatterChart>
      <c:valAx>
        <c:axId val="46428458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393152"/>
        <c:crosses val="autoZero"/>
        <c:crossBetween val="midCat"/>
      </c:valAx>
      <c:valAx>
        <c:axId val="764393152"/>
        <c:scaling>
          <c:orientation val="minMax"/>
        </c:scaling>
        <c:delete val="1"/>
        <c:axPos val="l"/>
        <c:numFmt formatCode="General" sourceLinked="1"/>
        <c:majorTickMark val="none"/>
        <c:minorTickMark val="none"/>
        <c:tickLblPos val="nextTo"/>
        <c:crossAx val="464284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35C6-4101-B949-BF3623533D75}"/>
              </c:ext>
            </c:extLst>
          </c:dPt>
          <c:dLbls>
            <c:dLbl>
              <c:idx val="0"/>
              <c:layout>
                <c:manualLayout>
                  <c:x val="-0.11390125228365934"/>
                  <c:y val="-6.6666666666666721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5C6-4101-B949-BF3623533D75}"/>
                </c:ext>
              </c:extLst>
            </c:dLbl>
            <c:dLbl>
              <c:idx val="11"/>
              <c:layout>
                <c:manualLayout>
                  <c:x val="0"/>
                  <c:y val="0"/>
                </c:manualLayout>
              </c:layout>
              <c:tx>
                <c:rich>
                  <a:bodyPr/>
                  <a:lstStyle/>
                  <a:p>
                    <a:r>
                      <a:rPr lang="en-US"/>
                      <a:t>-440777.97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5C6-4101-B949-BF3623533D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1.1999999999999999E-3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2.5700000000000001E-2</c:v>
              </c:pt>
              <c:pt idx="1">
                <c:v>-5.0000000000000001E-4</c:v>
              </c:pt>
              <c:pt idx="2">
                <c:v>-5405.3033999999998</c:v>
              </c:pt>
              <c:pt idx="3">
                <c:v>-21177.9424</c:v>
              </c:pt>
              <c:pt idx="4">
                <c:v>-46652.867700000003</c:v>
              </c:pt>
              <c:pt idx="5">
                <c:v>-81165.055699999997</c:v>
              </c:pt>
              <c:pt idx="6">
                <c:v>-124049.4828</c:v>
              </c:pt>
              <c:pt idx="7">
                <c:v>-174641.12520000001</c:v>
              </c:pt>
              <c:pt idx="8">
                <c:v>-232274.95939999999</c:v>
              </c:pt>
              <c:pt idx="9">
                <c:v>-296285.96169999999</c:v>
              </c:pt>
              <c:pt idx="10">
                <c:v>-366009.10849999997</c:v>
              </c:pt>
              <c:pt idx="11">
                <c:v>-440777.97480000003</c:v>
              </c:pt>
            </c:numLit>
          </c:yVal>
          <c:smooth val="0"/>
          <c:extLst>
            <c:ext xmlns:c16="http://schemas.microsoft.com/office/drawing/2014/chart" uri="{C3380CC4-5D6E-409C-BE32-E72D297353CC}">
              <c16:uniqueId val="{00000002-35C6-4101-B949-BF3623533D75}"/>
            </c:ext>
          </c:extLst>
        </c:ser>
        <c:ser>
          <c:idx val="1"/>
          <c:order val="1"/>
          <c:tx>
            <c:v>M4</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C6-4101-B949-BF3623533D75}"/>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C6-4101-B949-BF3623533D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35C6-4101-B949-BF3623533D75}"/>
            </c:ext>
          </c:extLst>
        </c:ser>
        <c:dLbls>
          <c:showLegendKey val="0"/>
          <c:showVal val="0"/>
          <c:showCatName val="0"/>
          <c:showSerName val="0"/>
          <c:showPercent val="0"/>
          <c:showBubbleSize val="0"/>
        </c:dLbls>
        <c:axId val="765767928"/>
        <c:axId val="765773504"/>
      </c:scatterChart>
      <c:valAx>
        <c:axId val="765767928"/>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773504"/>
        <c:crosses val="autoZero"/>
        <c:crossBetween val="midCat"/>
      </c:valAx>
      <c:valAx>
        <c:axId val="765773504"/>
        <c:scaling>
          <c:orientation val="minMax"/>
        </c:scaling>
        <c:delete val="1"/>
        <c:axPos val="l"/>
        <c:numFmt formatCode="General" sourceLinked="1"/>
        <c:majorTickMark val="none"/>
        <c:minorTickMark val="none"/>
        <c:tickLblPos val="nextTo"/>
        <c:crossAx val="7657679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C6-4829-9220-6F423A40B7E8}"/>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9C6-4829-9220-6F423A40B7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19C6-4829-9220-6F423A40B7E8}"/>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C6-4829-9220-6F423A40B7E8}"/>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C6-4829-9220-6F423A40B7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19C6-4829-9220-6F423A40B7E8}"/>
            </c:ext>
          </c:extLst>
        </c:ser>
        <c:dLbls>
          <c:showLegendKey val="0"/>
          <c:showVal val="0"/>
          <c:showCatName val="0"/>
          <c:showSerName val="0"/>
          <c:showPercent val="0"/>
          <c:showBubbleSize val="0"/>
        </c:dLbls>
        <c:axId val="647527904"/>
        <c:axId val="647528560"/>
      </c:scatterChart>
      <c:valAx>
        <c:axId val="647527904"/>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28560"/>
        <c:crosses val="autoZero"/>
        <c:crossBetween val="midCat"/>
      </c:valAx>
      <c:valAx>
        <c:axId val="647528560"/>
        <c:scaling>
          <c:orientation val="minMax"/>
        </c:scaling>
        <c:delete val="1"/>
        <c:axPos val="l"/>
        <c:numFmt formatCode="General" sourceLinked="1"/>
        <c:majorTickMark val="none"/>
        <c:minorTickMark val="none"/>
        <c:tickLblPos val="nextTo"/>
        <c:crossAx val="647527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2298.07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EC-4329-B465-F793544CE722}"/>
                </c:ext>
              </c:extLst>
            </c:dLbl>
            <c:dLbl>
              <c:idx val="11"/>
              <c:layout>
                <c:manualLayout>
                  <c:x val="0"/>
                  <c:y val="-6.6666666666666666E-2"/>
                </c:manualLayout>
              </c:layout>
              <c:tx>
                <c:rich>
                  <a:bodyPr/>
                  <a:lstStyle/>
                  <a:p>
                    <a:r>
                      <a:rPr lang="en-US"/>
                      <a:t>2298.07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EC-4329-B465-F793544CE7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2298.0717</c:v>
              </c:pt>
              <c:pt idx="1">
                <c:v>2298.0717</c:v>
              </c:pt>
              <c:pt idx="2">
                <c:v>2298.0717</c:v>
              </c:pt>
              <c:pt idx="3">
                <c:v>2298.0717</c:v>
              </c:pt>
              <c:pt idx="4">
                <c:v>2298.0717</c:v>
              </c:pt>
              <c:pt idx="5">
                <c:v>2298.0717</c:v>
              </c:pt>
              <c:pt idx="6">
                <c:v>2298.0717</c:v>
              </c:pt>
              <c:pt idx="7">
                <c:v>2298.0717</c:v>
              </c:pt>
              <c:pt idx="8">
                <c:v>2298.0717</c:v>
              </c:pt>
              <c:pt idx="9">
                <c:v>2298.0717</c:v>
              </c:pt>
              <c:pt idx="10">
                <c:v>2298.0717</c:v>
              </c:pt>
              <c:pt idx="11">
                <c:v>2298.0717</c:v>
              </c:pt>
            </c:numLit>
          </c:yVal>
          <c:smooth val="0"/>
          <c:extLst>
            <c:ext xmlns:c16="http://schemas.microsoft.com/office/drawing/2014/chart" uri="{C3380CC4-5D6E-409C-BE32-E72D297353CC}">
              <c16:uniqueId val="{00000002-9BEC-4329-B465-F793544CE722}"/>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EC-4329-B465-F793544CE722}"/>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EC-4329-B465-F793544CE72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9BEC-4329-B465-F793544CE722}"/>
            </c:ext>
          </c:extLst>
        </c:ser>
        <c:dLbls>
          <c:showLegendKey val="0"/>
          <c:showVal val="0"/>
          <c:showCatName val="0"/>
          <c:showSerName val="0"/>
          <c:showPercent val="0"/>
          <c:showBubbleSize val="0"/>
        </c:dLbls>
        <c:axId val="350635736"/>
        <c:axId val="350637704"/>
      </c:scatterChart>
      <c:valAx>
        <c:axId val="35063573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637704"/>
        <c:crosses val="autoZero"/>
        <c:crossBetween val="midCat"/>
      </c:valAx>
      <c:valAx>
        <c:axId val="350637704"/>
        <c:scaling>
          <c:orientation val="minMax"/>
        </c:scaling>
        <c:delete val="1"/>
        <c:axPos val="l"/>
        <c:numFmt formatCode="General" sourceLinked="1"/>
        <c:majorTickMark val="none"/>
        <c:minorTickMark val="none"/>
        <c:tickLblPos val="nextTo"/>
        <c:crossAx val="350635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541E-2"/>
                </c:manualLayout>
              </c:layout>
              <c:tx>
                <c:rich>
                  <a:bodyPr/>
                  <a:lstStyle/>
                  <a:p>
                    <a:r>
                      <a:rPr lang="en-US"/>
                      <a:t>-14486.27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FEA-446C-AFF3-EA1DE699DF12}"/>
                </c:ext>
              </c:extLst>
            </c:dLbl>
            <c:dLbl>
              <c:idx val="11"/>
              <c:layout>
                <c:manualLayout>
                  <c:x val="0"/>
                  <c:y val="6.666666666666661E-2"/>
                </c:manualLayout>
              </c:layout>
              <c:tx>
                <c:rich>
                  <a:bodyPr/>
                  <a:lstStyle/>
                  <a:p>
                    <a:r>
                      <a:rPr lang="en-US"/>
                      <a:t>-1846.9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EA-446C-AFF3-EA1DE699DF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-14486.2716</c:v>
              </c:pt>
              <c:pt idx="1">
                <c:v>-14481.9053</c:v>
              </c:pt>
              <c:pt idx="2">
                <c:v>-13222.332200000001</c:v>
              </c:pt>
              <c:pt idx="3">
                <c:v>-11958.3927</c:v>
              </c:pt>
              <c:pt idx="4">
                <c:v>-10694.453299999999</c:v>
              </c:pt>
              <c:pt idx="5">
                <c:v>-9430.5138999999999</c:v>
              </c:pt>
              <c:pt idx="6">
                <c:v>-8166.5744000000004</c:v>
              </c:pt>
              <c:pt idx="7">
                <c:v>-6902.6350000000002</c:v>
              </c:pt>
              <c:pt idx="8">
                <c:v>-5638.6956</c:v>
              </c:pt>
              <c:pt idx="9">
                <c:v>-4374.7560999999996</c:v>
              </c:pt>
              <c:pt idx="10">
                <c:v>-3110.8166999999999</c:v>
              </c:pt>
              <c:pt idx="11">
                <c:v>-1846.9002</c:v>
              </c:pt>
            </c:numLit>
          </c:yVal>
          <c:smooth val="0"/>
          <c:extLst>
            <c:ext xmlns:c16="http://schemas.microsoft.com/office/drawing/2014/chart" uri="{C3380CC4-5D6E-409C-BE32-E72D297353CC}">
              <c16:uniqueId val="{00000002-AFEA-446C-AFF3-EA1DE699DF12}"/>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EA-446C-AFF3-EA1DE699DF12}"/>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FEA-446C-AFF3-EA1DE699DF1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AFEA-446C-AFF3-EA1DE699DF12}"/>
            </c:ext>
          </c:extLst>
        </c:ser>
        <c:dLbls>
          <c:showLegendKey val="0"/>
          <c:showVal val="0"/>
          <c:showCatName val="0"/>
          <c:showSerName val="0"/>
          <c:showPercent val="0"/>
          <c:showBubbleSize val="0"/>
        </c:dLbls>
        <c:axId val="648810776"/>
        <c:axId val="648809136"/>
      </c:scatterChart>
      <c:valAx>
        <c:axId val="648810776"/>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809136"/>
        <c:crosses val="autoZero"/>
        <c:crossBetween val="midCat"/>
      </c:valAx>
      <c:valAx>
        <c:axId val="648809136"/>
        <c:scaling>
          <c:orientation val="minMax"/>
        </c:scaling>
        <c:delete val="1"/>
        <c:axPos val="l"/>
        <c:numFmt formatCode="General" sourceLinked="1"/>
        <c:majorTickMark val="none"/>
        <c:minorTickMark val="none"/>
        <c:tickLblPos val="nextTo"/>
        <c:crossAx val="648810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D12B-4DA9-AC0D-4E79299EE97F}"/>
              </c:ext>
            </c:extLst>
          </c:dPt>
          <c:dLbls>
            <c:dLbl>
              <c:idx val="0"/>
              <c:layout>
                <c:manualLayout>
                  <c:x val="-7.452838636783672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2B-4DA9-AC0D-4E79299EE97F}"/>
                </c:ext>
              </c:extLst>
            </c:dLbl>
            <c:dLbl>
              <c:idx val="11"/>
              <c:layout>
                <c:manualLayout>
                  <c:x val="0"/>
                  <c:y val="0"/>
                </c:manualLayout>
              </c:layout>
              <c:tx>
                <c:rich>
                  <a:bodyPr/>
                  <a:lstStyle/>
                  <a:p>
                    <a:r>
                      <a:rPr lang="en-US"/>
                      <a:t>-44916.14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2B-4DA9-AC0D-4E79299EE9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-8.0000000000000004E-4</c:v>
              </c:pt>
              <c:pt idx="1">
                <c:v>-27.520499999999998</c:v>
              </c:pt>
              <c:pt idx="2">
                <c:v>-7619.8667999999998</c:v>
              </c:pt>
              <c:pt idx="3">
                <c:v>-14544.566199999999</c:v>
              </c:pt>
              <c:pt idx="4">
                <c:v>-20774.0988</c:v>
              </c:pt>
              <c:pt idx="5">
                <c:v>-26308.464800000002</c:v>
              </c:pt>
              <c:pt idx="6">
                <c:v>-31147.664100000002</c:v>
              </c:pt>
              <c:pt idx="7">
                <c:v>-35291.696600000003</c:v>
              </c:pt>
              <c:pt idx="8">
                <c:v>-38740.5625</c:v>
              </c:pt>
              <c:pt idx="9">
                <c:v>-41494.2618</c:v>
              </c:pt>
              <c:pt idx="10">
                <c:v>-43552.794300000001</c:v>
              </c:pt>
              <c:pt idx="11">
                <c:v>-44916.141600000003</c:v>
              </c:pt>
            </c:numLit>
          </c:yVal>
          <c:smooth val="0"/>
          <c:extLst>
            <c:ext xmlns:c16="http://schemas.microsoft.com/office/drawing/2014/chart" uri="{C3380CC4-5D6E-409C-BE32-E72D297353CC}">
              <c16:uniqueId val="{00000002-D12B-4DA9-AC0D-4E79299EE97F}"/>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2B-4DA9-AC0D-4E79299EE97F}"/>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12B-4DA9-AC0D-4E79299EE9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D12B-4DA9-AC0D-4E79299EE97F}"/>
            </c:ext>
          </c:extLst>
        </c:ser>
        <c:dLbls>
          <c:showLegendKey val="0"/>
          <c:showVal val="0"/>
          <c:showCatName val="0"/>
          <c:showSerName val="0"/>
          <c:showPercent val="0"/>
          <c:showBubbleSize val="0"/>
        </c:dLbls>
        <c:axId val="829541520"/>
        <c:axId val="829544472"/>
      </c:scatterChart>
      <c:valAx>
        <c:axId val="829541520"/>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44472"/>
        <c:crosses val="autoZero"/>
        <c:crossBetween val="midCat"/>
      </c:valAx>
      <c:valAx>
        <c:axId val="829544472"/>
        <c:scaling>
          <c:orientation val="minMax"/>
        </c:scaling>
        <c:delete val="1"/>
        <c:axPos val="l"/>
        <c:numFmt formatCode="General" sourceLinked="1"/>
        <c:majorTickMark val="none"/>
        <c:minorTickMark val="none"/>
        <c:tickLblPos val="nextTo"/>
        <c:crossAx val="829541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4A2E-4CFB-8348-2202913B1610}"/>
              </c:ext>
            </c:extLst>
          </c:dPt>
          <c:dLbls>
            <c:dLbl>
              <c:idx val="0"/>
              <c:layout>
                <c:manualLayout>
                  <c:x val="-0.11390122128108628"/>
                  <c:y val="-6.6666666666666666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A2E-4CFB-8348-2202913B1610}"/>
                </c:ext>
              </c:extLst>
            </c:dLbl>
            <c:dLbl>
              <c:idx val="11"/>
              <c:layout>
                <c:manualLayout>
                  <c:x val="0"/>
                  <c:y val="2.457217847769029E-2"/>
                </c:manualLayout>
              </c:layout>
              <c:tx>
                <c:rich>
                  <a:bodyPr/>
                  <a:lstStyle/>
                  <a:p>
                    <a:r>
                      <a:rPr lang="en-US"/>
                      <a:t>-155380.77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2E-4CFB-8348-2202913B16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1.9E-3</c:v>
              </c:pt>
              <c:pt idx="2">
                <c:v>0.55000000000000004</c:v>
              </c:pt>
              <c:pt idx="3">
                <c:v>1.1000000000000001</c:v>
              </c:pt>
              <c:pt idx="4">
                <c:v>1.65</c:v>
              </c:pt>
              <c:pt idx="5">
                <c:v>2.2000000000000002</c:v>
              </c:pt>
              <c:pt idx="6">
                <c:v>2.75</c:v>
              </c:pt>
              <c:pt idx="7">
                <c:v>3.3</c:v>
              </c:pt>
              <c:pt idx="8">
                <c:v>3.85</c:v>
              </c:pt>
              <c:pt idx="9">
                <c:v>4.4000000000000004</c:v>
              </c:pt>
              <c:pt idx="10">
                <c:v>4.95</c:v>
              </c:pt>
              <c:pt idx="11">
                <c:v>5.5</c:v>
              </c:pt>
            </c:numLit>
          </c:xVal>
          <c:yVal>
            <c:numLit>
              <c:formatCode>General</c:formatCode>
              <c:ptCount val="12"/>
              <c:pt idx="0">
                <c:v>2.5100000000000001E-2</c:v>
              </c:pt>
              <c:pt idx="1">
                <c:v>-1.1000000000000001E-3</c:v>
              </c:pt>
              <c:pt idx="2">
                <c:v>-2127.3002999999999</c:v>
              </c:pt>
              <c:pt idx="3">
                <c:v>-8254.3811999999998</c:v>
              </c:pt>
              <c:pt idx="4">
                <c:v>-17998.875899999999</c:v>
              </c:pt>
              <c:pt idx="5">
                <c:v>-30978.4427</c:v>
              </c:pt>
              <c:pt idx="6">
                <c:v>-46810.7399</c:v>
              </c:pt>
              <c:pt idx="7">
                <c:v>-65113.425900000002</c:v>
              </c:pt>
              <c:pt idx="8">
                <c:v>-85504.159</c:v>
              </c:pt>
              <c:pt idx="9">
                <c:v>-107600.5975</c:v>
              </c:pt>
              <c:pt idx="10">
                <c:v>-131020.39969999999</c:v>
              </c:pt>
              <c:pt idx="11">
                <c:v>-155380.77480000001</c:v>
              </c:pt>
            </c:numLit>
          </c:yVal>
          <c:smooth val="0"/>
          <c:extLst>
            <c:ext xmlns:c16="http://schemas.microsoft.com/office/drawing/2014/chart" uri="{C3380CC4-5D6E-409C-BE32-E72D297353CC}">
              <c16:uniqueId val="{00000002-4A2E-4CFB-8348-2202913B1610}"/>
            </c:ext>
          </c:extLst>
        </c:ser>
        <c:ser>
          <c:idx val="1"/>
          <c:order val="1"/>
          <c:tx>
            <c:v>M5</c:v>
          </c:tx>
          <c:spPr>
            <a:ln w="31750" cap="rnd">
              <a:solidFill>
                <a:srgbClr val="000000"/>
              </a:solidFill>
              <a:round/>
            </a:ln>
            <a:effectLst/>
          </c:spPr>
          <c:marker>
            <c:symbol val="none"/>
          </c:marker>
          <c:dLbls>
            <c:dLbl>
              <c:idx val="0"/>
              <c:tx>
                <c:rich>
                  <a:bodyPr/>
                  <a:lstStyle/>
                  <a:p>
                    <a:r>
                      <a:rPr lang="en-US"/>
                      <a:t>N5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2E-4CFB-8348-2202913B1610}"/>
                </c:ext>
              </c:extLst>
            </c:dLbl>
            <c:dLbl>
              <c:idx val="1"/>
              <c:tx>
                <c:rich>
                  <a:bodyPr/>
                  <a:lstStyle/>
                  <a:p>
                    <a:r>
                      <a:rPr lang="en-US"/>
                      <a:t>N6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2E-4CFB-8348-2202913B16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5.5</c:v>
              </c:pt>
            </c:numLit>
          </c:xVal>
          <c:yVal>
            <c:numLit>
              <c:formatCode>General</c:formatCode>
              <c:ptCount val="2"/>
              <c:pt idx="0">
                <c:v>0</c:v>
              </c:pt>
              <c:pt idx="1">
                <c:v>0</c:v>
              </c:pt>
            </c:numLit>
          </c:yVal>
          <c:smooth val="0"/>
          <c:extLst>
            <c:ext xmlns:c16="http://schemas.microsoft.com/office/drawing/2014/chart" uri="{C3380CC4-5D6E-409C-BE32-E72D297353CC}">
              <c16:uniqueId val="{00000005-4A2E-4CFB-8348-2202913B1610}"/>
            </c:ext>
          </c:extLst>
        </c:ser>
        <c:dLbls>
          <c:showLegendKey val="0"/>
          <c:showVal val="0"/>
          <c:showCatName val="0"/>
          <c:showSerName val="0"/>
          <c:showPercent val="0"/>
          <c:showBubbleSize val="0"/>
        </c:dLbls>
        <c:axId val="829534632"/>
        <c:axId val="829536600"/>
      </c:scatterChart>
      <c:valAx>
        <c:axId val="829534632"/>
        <c:scaling>
          <c:orientation val="minMax"/>
          <c:max val="5.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9536600"/>
        <c:crosses val="autoZero"/>
        <c:crossBetween val="midCat"/>
      </c:valAx>
      <c:valAx>
        <c:axId val="829536600"/>
        <c:scaling>
          <c:orientation val="minMax"/>
        </c:scaling>
        <c:delete val="1"/>
        <c:axPos val="l"/>
        <c:numFmt formatCode="General" sourceLinked="1"/>
        <c:majorTickMark val="none"/>
        <c:minorTickMark val="none"/>
        <c:tickLblPos val="nextTo"/>
        <c:crossAx val="8295346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E15-4670-BE49-F5581F5FC028}"/>
                </c:ext>
              </c:extLst>
            </c:dLbl>
            <c:dLbl>
              <c:idx val="13"/>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E15-4670-BE49-F5581F5FC0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pt idx="12">
                <c:v>4483.7</c:v>
              </c:pt>
              <c:pt idx="13">
                <c:v>4483.7</c:v>
              </c:pt>
            </c:numLit>
          </c:yVal>
          <c:smooth val="0"/>
          <c:extLst>
            <c:ext xmlns:c16="http://schemas.microsoft.com/office/drawing/2014/chart" uri="{C3380CC4-5D6E-409C-BE32-E72D297353CC}">
              <c16:uniqueId val="{00000002-DE15-4670-BE49-F5581F5FC028}"/>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E15-4670-BE49-F5581F5FC028}"/>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E15-4670-BE49-F5581F5FC0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DE15-4670-BE49-F5581F5FC028}"/>
            </c:ext>
          </c:extLst>
        </c:ser>
        <c:dLbls>
          <c:showLegendKey val="0"/>
          <c:showVal val="0"/>
          <c:showCatName val="0"/>
          <c:showSerName val="0"/>
          <c:showPercent val="0"/>
          <c:showBubbleSize val="0"/>
        </c:dLbls>
        <c:axId val="647527248"/>
        <c:axId val="647514784"/>
      </c:scatterChart>
      <c:valAx>
        <c:axId val="647527248"/>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14784"/>
        <c:crosses val="autoZero"/>
        <c:crossBetween val="midCat"/>
      </c:valAx>
      <c:valAx>
        <c:axId val="647514784"/>
        <c:scaling>
          <c:orientation val="minMax"/>
        </c:scaling>
        <c:delete val="1"/>
        <c:axPos val="l"/>
        <c:numFmt formatCode="General" sourceLinked="1"/>
        <c:majorTickMark val="none"/>
        <c:minorTickMark val="none"/>
        <c:tickLblPos val="nextTo"/>
        <c:crossAx val="647527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1002.95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DA-4591-B422-89A675304842}"/>
                </c:ext>
              </c:extLst>
            </c:dLbl>
            <c:dLbl>
              <c:idx val="13"/>
              <c:layout>
                <c:manualLayout>
                  <c:x val="0"/>
                  <c:y val="-6.6666666666666666E-2"/>
                </c:manualLayout>
              </c:layout>
              <c:tx>
                <c:rich>
                  <a:bodyPr/>
                  <a:lstStyle/>
                  <a:p>
                    <a:r>
                      <a:rPr lang="en-US"/>
                      <a:t>1002.95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DA-4591-B422-89A6753048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1002.9474</c:v>
              </c:pt>
              <c:pt idx="1">
                <c:v>1002.9474</c:v>
              </c:pt>
              <c:pt idx="2">
                <c:v>1002.9474</c:v>
              </c:pt>
              <c:pt idx="3">
                <c:v>1002.9474</c:v>
              </c:pt>
              <c:pt idx="4">
                <c:v>1002.9474</c:v>
              </c:pt>
              <c:pt idx="5">
                <c:v>1002.9474</c:v>
              </c:pt>
              <c:pt idx="6">
                <c:v>1002.9474</c:v>
              </c:pt>
              <c:pt idx="7">
                <c:v>1002.9474</c:v>
              </c:pt>
              <c:pt idx="8">
                <c:v>1002.9474</c:v>
              </c:pt>
              <c:pt idx="9">
                <c:v>1002.9474</c:v>
              </c:pt>
              <c:pt idx="10">
                <c:v>1002.9474</c:v>
              </c:pt>
              <c:pt idx="11">
                <c:v>1002.9474</c:v>
              </c:pt>
              <c:pt idx="12">
                <c:v>1002.9474</c:v>
              </c:pt>
              <c:pt idx="13">
                <c:v>1002.9474</c:v>
              </c:pt>
            </c:numLit>
          </c:yVal>
          <c:smooth val="0"/>
          <c:extLst>
            <c:ext xmlns:c16="http://schemas.microsoft.com/office/drawing/2014/chart" uri="{C3380CC4-5D6E-409C-BE32-E72D297353CC}">
              <c16:uniqueId val="{00000002-03DA-4591-B422-89A675304842}"/>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DA-4591-B422-89A675304842}"/>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3DA-4591-B422-89A6753048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03DA-4591-B422-89A675304842}"/>
            </c:ext>
          </c:extLst>
        </c:ser>
        <c:dLbls>
          <c:showLegendKey val="0"/>
          <c:showVal val="0"/>
          <c:showCatName val="0"/>
          <c:showSerName val="0"/>
          <c:showPercent val="0"/>
          <c:showBubbleSize val="0"/>
        </c:dLbls>
        <c:axId val="350611792"/>
        <c:axId val="350607528"/>
      </c:scatterChart>
      <c:valAx>
        <c:axId val="350611792"/>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607528"/>
        <c:crosses val="autoZero"/>
        <c:crossBetween val="midCat"/>
      </c:valAx>
      <c:valAx>
        <c:axId val="350607528"/>
        <c:scaling>
          <c:orientation val="minMax"/>
        </c:scaling>
        <c:delete val="1"/>
        <c:axPos val="l"/>
        <c:numFmt formatCode="General" sourceLinked="1"/>
        <c:majorTickMark val="none"/>
        <c:minorTickMark val="none"/>
        <c:tickLblPos val="nextTo"/>
        <c:crossAx val="3506117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0-665C-4848-A0E8-F222FCC5DF84}"/>
              </c:ext>
            </c:extLst>
          </c:dPt>
          <c:dLbls>
            <c:dLbl>
              <c:idx val="0"/>
              <c:layout>
                <c:manualLayout>
                  <c:x val="-0.12022717919349535"/>
                  <c:y val="6.6666666666666666E-2"/>
                </c:manualLayout>
              </c:layout>
              <c:tx>
                <c:rich>
                  <a:bodyPr/>
                  <a:lstStyle/>
                  <a:p>
                    <a:r>
                      <a:rPr lang="en-US"/>
                      <a:t>-1846.88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5C-4848-A0E8-F222FCC5DF84}"/>
                </c:ext>
              </c:extLst>
            </c:dLbl>
            <c:dLbl>
              <c:idx val="13"/>
              <c:layout>
                <c:manualLayout>
                  <c:x val="0"/>
                  <c:y val="-6.6666666666666693E-2"/>
                </c:manualLayout>
              </c:layout>
              <c:tx>
                <c:rich>
                  <a:bodyPr/>
                  <a:lstStyle/>
                  <a:p>
                    <a:r>
                      <a:rPr lang="en-US"/>
                      <a:t>4923.01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65C-4848-A0E8-F222FCC5DF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-1846.8771999999999</c:v>
              </c:pt>
              <c:pt idx="1">
                <c:v>-1842.3639000000001</c:v>
              </c:pt>
              <c:pt idx="2">
                <c:v>-1169.8877</c:v>
              </c:pt>
              <c:pt idx="3">
                <c:v>-492.89819999999997</c:v>
              </c:pt>
              <c:pt idx="4">
                <c:v>-4.99E-2</c:v>
              </c:pt>
              <c:pt idx="5">
                <c:v>184.09129999999999</c:v>
              </c:pt>
              <c:pt idx="6">
                <c:v>861.08079999999995</c:v>
              </c:pt>
              <c:pt idx="7">
                <c:v>1538.0703000000001</c:v>
              </c:pt>
              <c:pt idx="8">
                <c:v>1846.8778</c:v>
              </c:pt>
              <c:pt idx="9">
                <c:v>2215.0598</c:v>
              </c:pt>
              <c:pt idx="10">
                <c:v>2892.0493000000001</c:v>
              </c:pt>
              <c:pt idx="11">
                <c:v>3569.0387999999998</c:v>
              </c:pt>
              <c:pt idx="12">
                <c:v>4246.0282999999999</c:v>
              </c:pt>
              <c:pt idx="13">
                <c:v>4923.0077000000001</c:v>
              </c:pt>
            </c:numLit>
          </c:yVal>
          <c:smooth val="0"/>
          <c:extLst>
            <c:ext xmlns:c16="http://schemas.microsoft.com/office/drawing/2014/chart" uri="{C3380CC4-5D6E-409C-BE32-E72D297353CC}">
              <c16:uniqueId val="{00000002-665C-4848-A0E8-F222FCC5DF84}"/>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5C-4848-A0E8-F222FCC5DF84}"/>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5C-4848-A0E8-F222FCC5DF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5-665C-4848-A0E8-F222FCC5DF84}"/>
            </c:ext>
          </c:extLst>
        </c:ser>
        <c:dLbls>
          <c:showLegendKey val="0"/>
          <c:showVal val="0"/>
          <c:showCatName val="0"/>
          <c:showSerName val="0"/>
          <c:showPercent val="0"/>
          <c:showBubbleSize val="0"/>
        </c:dLbls>
        <c:axId val="648563672"/>
        <c:axId val="648562688"/>
      </c:scatterChart>
      <c:valAx>
        <c:axId val="648563672"/>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562688"/>
        <c:crosses val="autoZero"/>
        <c:crossBetween val="midCat"/>
      </c:valAx>
      <c:valAx>
        <c:axId val="648562688"/>
        <c:scaling>
          <c:orientation val="minMax"/>
        </c:scaling>
        <c:delete val="1"/>
        <c:axPos val="l"/>
        <c:numFmt formatCode="General" sourceLinked="1"/>
        <c:majorTickMark val="none"/>
        <c:minorTickMark val="none"/>
        <c:tickLblPos val="nextTo"/>
        <c:crossAx val="6485636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0B56-451B-B55F-6B3B81F0C05D}"/>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1-0B56-451B-B55F-6B3B81F0C05D}"/>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B56-451B-B55F-6B3B81F0C05D}"/>
                </c:ext>
              </c:extLst>
            </c:dLbl>
            <c:dLbl>
              <c:idx val="8"/>
              <c:layout>
                <c:manualLayout>
                  <c:x val="3.456790661112575E-2"/>
                  <c:y val="-6.6666666666666791E-2"/>
                </c:manualLayout>
              </c:layout>
              <c:tx>
                <c:rich>
                  <a:bodyPr/>
                  <a:lstStyle/>
                  <a:p>
                    <a:r>
                      <a:rPr lang="en-US"/>
                      <a:t>x=3.683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B56-451B-B55F-6B3B81F0C05D}"/>
                </c:ext>
              </c:extLst>
            </c:dLbl>
            <c:dLbl>
              <c:idx val="13"/>
              <c:layout>
                <c:manualLayout>
                  <c:x val="0"/>
                  <c:y val="-6.6666666666666721E-2"/>
                </c:manualLayout>
              </c:layout>
              <c:tx>
                <c:rich>
                  <a:bodyPr/>
                  <a:lstStyle/>
                  <a:p>
                    <a:r>
                      <a:rPr lang="en-US"/>
                      <a:t>10381.92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B56-451B-B55F-6B3B81F0C0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-1.2999999999999999E-3</c:v>
              </c:pt>
              <c:pt idx="1">
                <c:v>-8.3020999999999994</c:v>
              </c:pt>
              <c:pt idx="2">
                <c:v>-1018.1594</c:v>
              </c:pt>
              <c:pt idx="3">
                <c:v>-1579.3497</c:v>
              </c:pt>
              <c:pt idx="4">
                <c:v>-1700.4670000000001</c:v>
              </c:pt>
              <c:pt idx="5">
                <c:v>-1683.5719999999999</c:v>
              </c:pt>
              <c:pt idx="6">
                <c:v>-1330.8263999999999</c:v>
              </c:pt>
              <c:pt idx="7">
                <c:v>-521.11300000000006</c:v>
              </c:pt>
              <c:pt idx="8">
                <c:v>-2.0000000000000001E-4</c:v>
              </c:pt>
              <c:pt idx="9">
                <c:v>745.5684</c:v>
              </c:pt>
              <c:pt idx="10">
                <c:v>2469.2177000000001</c:v>
              </c:pt>
              <c:pt idx="11">
                <c:v>4649.8348999999998</c:v>
              </c:pt>
              <c:pt idx="12">
                <c:v>7287.4201000000003</c:v>
              </c:pt>
              <c:pt idx="13">
                <c:v>10381.9239</c:v>
              </c:pt>
            </c:numLit>
          </c:yVal>
          <c:smooth val="0"/>
          <c:extLst>
            <c:ext xmlns:c16="http://schemas.microsoft.com/office/drawing/2014/chart" uri="{C3380CC4-5D6E-409C-BE32-E72D297353CC}">
              <c16:uniqueId val="{00000003-0B56-451B-B55F-6B3B81F0C05D}"/>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B56-451B-B55F-6B3B81F0C05D}"/>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B56-451B-B55F-6B3B81F0C0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6-0B56-451B-B55F-6B3B81F0C05D}"/>
            </c:ext>
          </c:extLst>
        </c:ser>
        <c:dLbls>
          <c:showLegendKey val="0"/>
          <c:showVal val="0"/>
          <c:showCatName val="0"/>
          <c:showSerName val="0"/>
          <c:showPercent val="0"/>
          <c:showBubbleSize val="0"/>
        </c:dLbls>
        <c:axId val="624382864"/>
        <c:axId val="624376304"/>
      </c:scatterChart>
      <c:valAx>
        <c:axId val="624382864"/>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376304"/>
        <c:crosses val="autoZero"/>
        <c:crossBetween val="midCat"/>
      </c:valAx>
      <c:valAx>
        <c:axId val="624376304"/>
        <c:scaling>
          <c:orientation val="minMax"/>
        </c:scaling>
        <c:delete val="1"/>
        <c:axPos val="l"/>
        <c:numFmt formatCode="General" sourceLinked="1"/>
        <c:majorTickMark val="none"/>
        <c:minorTickMark val="none"/>
        <c:tickLblPos val="nextTo"/>
        <c:crossAx val="624382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M6: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8B23-4953-8F99-D33BB3FA853E}"/>
              </c:ext>
            </c:extLst>
          </c:dPt>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1-8B23-4953-8F99-D33BB3FA853E}"/>
              </c:ext>
            </c:extLst>
          </c:dPt>
          <c:dLbls>
            <c:dLbl>
              <c:idx val="0"/>
              <c:layout>
                <c:manualLayout>
                  <c:x val="-0.11390125228365934"/>
                  <c:y val="-6.6666666666666791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B23-4953-8F99-D33BB3FA853E}"/>
                </c:ext>
              </c:extLst>
            </c:dLbl>
            <c:dLbl>
              <c:idx val="1"/>
              <c:layout>
                <c:manualLayout>
                  <c:x val="3.456790661112575E-2"/>
                  <c:y val="-6.6666666666666791E-2"/>
                </c:manualLayout>
              </c:layout>
              <c:tx>
                <c:rich>
                  <a:bodyPr/>
                  <a:lstStyle/>
                  <a:p>
                    <a:r>
                      <a:rPr lang="en-US"/>
                      <a:t>x=0.005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B23-4953-8F99-D33BB3FA853E}"/>
                </c:ext>
              </c:extLst>
            </c:dLbl>
            <c:dLbl>
              <c:idx val="13"/>
              <c:layout>
                <c:manualLayout>
                  <c:x val="0"/>
                  <c:y val="-6.6666666666666666E-2"/>
                </c:manualLayout>
              </c:layout>
              <c:tx>
                <c:rich>
                  <a:bodyPr/>
                  <a:lstStyle/>
                  <a:p>
                    <a:r>
                      <a:rPr lang="en-US"/>
                      <a:t>9334.63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B23-4953-8F99-D33BB3FA85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4.4999999999999997E-3</c:v>
              </c:pt>
              <c:pt idx="2">
                <c:v>0.67500000000000004</c:v>
              </c:pt>
              <c:pt idx="3">
                <c:v>1.35</c:v>
              </c:pt>
              <c:pt idx="4">
                <c:v>1.8413999999999999</c:v>
              </c:pt>
              <c:pt idx="5">
                <c:v>2.0249999999999999</c:v>
              </c:pt>
              <c:pt idx="6">
                <c:v>2.7</c:v>
              </c:pt>
              <c:pt idx="7">
                <c:v>3.375</c:v>
              </c:pt>
              <c:pt idx="8">
                <c:v>3.6829000000000001</c:v>
              </c:pt>
              <c:pt idx="9">
                <c:v>4.05</c:v>
              </c:pt>
              <c:pt idx="10">
                <c:v>4.7249999999999996</c:v>
              </c:pt>
              <c:pt idx="11">
                <c:v>5.4</c:v>
              </c:pt>
              <c:pt idx="12">
                <c:v>6.0750000000000002</c:v>
              </c:pt>
              <c:pt idx="13">
                <c:v>6.75</c:v>
              </c:pt>
            </c:numLit>
          </c:xVal>
          <c:yVal>
            <c:numLit>
              <c:formatCode>General</c:formatCode>
              <c:ptCount val="14"/>
              <c:pt idx="0">
                <c:v>1.9099999999999999E-2</c:v>
              </c:pt>
              <c:pt idx="1">
                <c:v>4.0000000000000002E-4</c:v>
              </c:pt>
              <c:pt idx="2">
                <c:v>-369.31459999999998</c:v>
              </c:pt>
              <c:pt idx="3">
                <c:v>-1271.6783</c:v>
              </c:pt>
              <c:pt idx="4">
                <c:v>-2087.4468000000002</c:v>
              </c:pt>
              <c:pt idx="5">
                <c:v>-2398.6188000000002</c:v>
              </c:pt>
              <c:pt idx="6">
                <c:v>-3441.6828</c:v>
              </c:pt>
              <c:pt idx="7">
                <c:v>-4092.4167000000002</c:v>
              </c:pt>
              <c:pt idx="8">
                <c:v>-4175.0817999999999</c:v>
              </c:pt>
              <c:pt idx="9">
                <c:v>-4042.3674999999998</c:v>
              </c:pt>
              <c:pt idx="10">
                <c:v>-2983.0816</c:v>
              </c:pt>
              <c:pt idx="11">
                <c:v>-606.10569999999996</c:v>
              </c:pt>
              <c:pt idx="12">
                <c:v>3397.0133999999998</c:v>
              </c:pt>
              <c:pt idx="13">
                <c:v>9334.6252999999997</c:v>
              </c:pt>
            </c:numLit>
          </c:yVal>
          <c:smooth val="0"/>
          <c:extLst>
            <c:ext xmlns:c16="http://schemas.microsoft.com/office/drawing/2014/chart" uri="{C3380CC4-5D6E-409C-BE32-E72D297353CC}">
              <c16:uniqueId val="{00000003-8B23-4953-8F99-D33BB3FA853E}"/>
            </c:ext>
          </c:extLst>
        </c:ser>
        <c:ser>
          <c:idx val="1"/>
          <c:order val="1"/>
          <c:tx>
            <c:v>M6</c:v>
          </c:tx>
          <c:spPr>
            <a:ln w="31750" cap="rnd">
              <a:solidFill>
                <a:srgbClr val="000000"/>
              </a:solidFill>
              <a:round/>
            </a:ln>
            <a:effectLst/>
          </c:spPr>
          <c:marker>
            <c:symbol val="none"/>
          </c:marker>
          <c:dLbls>
            <c:dLbl>
              <c:idx val="0"/>
              <c:tx>
                <c:rich>
                  <a:bodyPr/>
                  <a:lstStyle/>
                  <a:p>
                    <a:r>
                      <a:rPr lang="en-US"/>
                      <a:t>N6</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B23-4953-8F99-D33BB3FA853E}"/>
                </c:ext>
              </c:extLst>
            </c:dLbl>
            <c:dLbl>
              <c:idx val="1"/>
              <c:tx>
                <c:rich>
                  <a:bodyPr/>
                  <a:lstStyle/>
                  <a:p>
                    <a:r>
                      <a:rPr lang="en-US"/>
                      <a:t>N7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B23-4953-8F99-D33BB3FA853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6.75</c:v>
              </c:pt>
            </c:numLit>
          </c:xVal>
          <c:yVal>
            <c:numLit>
              <c:formatCode>General</c:formatCode>
              <c:ptCount val="2"/>
              <c:pt idx="0">
                <c:v>0</c:v>
              </c:pt>
              <c:pt idx="1">
                <c:v>0</c:v>
              </c:pt>
            </c:numLit>
          </c:yVal>
          <c:smooth val="0"/>
          <c:extLst>
            <c:ext xmlns:c16="http://schemas.microsoft.com/office/drawing/2014/chart" uri="{C3380CC4-5D6E-409C-BE32-E72D297353CC}">
              <c16:uniqueId val="{00000006-8B23-4953-8F99-D33BB3FA853E}"/>
            </c:ext>
          </c:extLst>
        </c:ser>
        <c:dLbls>
          <c:showLegendKey val="0"/>
          <c:showVal val="0"/>
          <c:showCatName val="0"/>
          <c:showSerName val="0"/>
          <c:showPercent val="0"/>
          <c:showBubbleSize val="0"/>
        </c:dLbls>
        <c:axId val="757365024"/>
        <c:axId val="757368632"/>
      </c:scatterChart>
      <c:valAx>
        <c:axId val="757365024"/>
        <c:scaling>
          <c:orientation val="minMax"/>
          <c:max val="6.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368632"/>
        <c:crosses val="autoZero"/>
        <c:crossBetween val="midCat"/>
      </c:valAx>
      <c:valAx>
        <c:axId val="757368632"/>
        <c:scaling>
          <c:orientation val="minMax"/>
        </c:scaling>
        <c:delete val="1"/>
        <c:axPos val="l"/>
        <c:numFmt formatCode="General" sourceLinked="1"/>
        <c:majorTickMark val="none"/>
        <c:minorTickMark val="none"/>
        <c:tickLblPos val="nextTo"/>
        <c:crossAx val="757365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4A-4600-B817-D22A29C394F0}"/>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4A-4600-B817-D22A29C394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DF4A-4600-B817-D22A29C394F0}"/>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4A-4600-B817-D22A29C394F0}"/>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F4A-4600-B817-D22A29C394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DF4A-4600-B817-D22A29C394F0}"/>
            </c:ext>
          </c:extLst>
        </c:ser>
        <c:dLbls>
          <c:showLegendKey val="0"/>
          <c:showVal val="0"/>
          <c:showCatName val="0"/>
          <c:showSerName val="0"/>
          <c:showPercent val="0"/>
          <c:showBubbleSize val="0"/>
        </c:dLbls>
        <c:axId val="830896232"/>
        <c:axId val="830901808"/>
      </c:scatterChart>
      <c:valAx>
        <c:axId val="830896232"/>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901808"/>
        <c:crosses val="autoZero"/>
        <c:crossBetween val="midCat"/>
      </c:valAx>
      <c:valAx>
        <c:axId val="830901808"/>
        <c:scaling>
          <c:orientation val="minMax"/>
        </c:scaling>
        <c:delete val="1"/>
        <c:axPos val="l"/>
        <c:numFmt formatCode="General" sourceLinked="1"/>
        <c:majorTickMark val="none"/>
        <c:minorTickMark val="none"/>
        <c:tickLblPos val="nextTo"/>
        <c:crossAx val="830896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4646907984"/>
                  <c:y val="6.6666666666666666E-2"/>
                </c:manualLayout>
              </c:layout>
              <c:tx>
                <c:rich>
                  <a:bodyPr/>
                  <a:lstStyle/>
                  <a:p>
                    <a:r>
                      <a:rPr lang="en-US"/>
                      <a:t>-48.42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DF-4662-BF34-73CF28684A6C}"/>
                </c:ext>
              </c:extLst>
            </c:dLbl>
            <c:dLbl>
              <c:idx val="10"/>
              <c:layout>
                <c:manualLayout>
                  <c:x val="0"/>
                  <c:y val="6.6666666666666666E-2"/>
                </c:manualLayout>
              </c:layout>
              <c:tx>
                <c:rich>
                  <a:bodyPr/>
                  <a:lstStyle/>
                  <a:p>
                    <a:r>
                      <a:rPr lang="en-US"/>
                      <a:t>-48.42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DF-4662-BF34-73CF28684A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-48.420200000000001</c:v>
              </c:pt>
              <c:pt idx="1">
                <c:v>-48.420200000000001</c:v>
              </c:pt>
              <c:pt idx="2">
                <c:v>-48.420200000000001</c:v>
              </c:pt>
              <c:pt idx="3">
                <c:v>-48.420200000000001</c:v>
              </c:pt>
              <c:pt idx="4">
                <c:v>-48.420200000000001</c:v>
              </c:pt>
              <c:pt idx="5">
                <c:v>-48.420200000000001</c:v>
              </c:pt>
              <c:pt idx="6">
                <c:v>-48.420200000000001</c:v>
              </c:pt>
              <c:pt idx="7">
                <c:v>-48.420200000000001</c:v>
              </c:pt>
              <c:pt idx="8">
                <c:v>-48.420200000000001</c:v>
              </c:pt>
              <c:pt idx="9">
                <c:v>-48.420200000000001</c:v>
              </c:pt>
              <c:pt idx="10">
                <c:v>-48.420200000000001</c:v>
              </c:pt>
            </c:numLit>
          </c:yVal>
          <c:smooth val="0"/>
          <c:extLst>
            <c:ext xmlns:c16="http://schemas.microsoft.com/office/drawing/2014/chart" uri="{C3380CC4-5D6E-409C-BE32-E72D297353CC}">
              <c16:uniqueId val="{00000002-CEDF-4662-BF34-73CF28684A6C}"/>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DF-4662-BF34-73CF28684A6C}"/>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DF-4662-BF34-73CF28684A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EDF-4662-BF34-73CF28684A6C}"/>
            </c:ext>
          </c:extLst>
        </c:ser>
        <c:dLbls>
          <c:showLegendKey val="0"/>
          <c:showVal val="0"/>
          <c:showCatName val="0"/>
          <c:showSerName val="0"/>
          <c:showPercent val="0"/>
          <c:showBubbleSize val="0"/>
        </c:dLbls>
        <c:axId val="638344320"/>
        <c:axId val="638339728"/>
      </c:scatterChart>
      <c:valAx>
        <c:axId val="638344320"/>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39728"/>
        <c:crosses val="autoZero"/>
        <c:crossBetween val="midCat"/>
      </c:valAx>
      <c:valAx>
        <c:axId val="638339728"/>
        <c:scaling>
          <c:orientation val="minMax"/>
        </c:scaling>
        <c:delete val="1"/>
        <c:axPos val="l"/>
        <c:numFmt formatCode="General" sourceLinked="1"/>
        <c:majorTickMark val="none"/>
        <c:minorTickMark val="none"/>
        <c:tickLblPos val="nextTo"/>
        <c:crossAx val="638344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4923.02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959-4B7F-B743-B98241CB7C10}"/>
                </c:ext>
              </c:extLst>
            </c:dLbl>
            <c:dLbl>
              <c:idx val="10"/>
              <c:layout>
                <c:manualLayout>
                  <c:x val="0"/>
                  <c:y val="-6.6666666666666721E-2"/>
                </c:manualLayout>
              </c:layout>
              <c:tx>
                <c:rich>
                  <a:bodyPr/>
                  <a:lstStyle/>
                  <a:p>
                    <a:r>
                      <a:rPr lang="en-US"/>
                      <a:t>4584.08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959-4B7F-B743-B98241CB7C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4923.0174999999999</c:v>
              </c:pt>
              <c:pt idx="1">
                <c:v>4889.1234000000004</c:v>
              </c:pt>
              <c:pt idx="2">
                <c:v>4855.2291999999998</c:v>
              </c:pt>
              <c:pt idx="3">
                <c:v>4821.3351000000002</c:v>
              </c:pt>
              <c:pt idx="4">
                <c:v>4787.4408999999996</c:v>
              </c:pt>
              <c:pt idx="5">
                <c:v>4753.5468000000001</c:v>
              </c:pt>
              <c:pt idx="6">
                <c:v>4719.6526999999996</c:v>
              </c:pt>
              <c:pt idx="7">
                <c:v>4685.7584999999999</c:v>
              </c:pt>
              <c:pt idx="8">
                <c:v>4651.8644000000004</c:v>
              </c:pt>
              <c:pt idx="9">
                <c:v>4617.9701999999997</c:v>
              </c:pt>
              <c:pt idx="10">
                <c:v>4584.0766000000003</c:v>
              </c:pt>
            </c:numLit>
          </c:yVal>
          <c:smooth val="0"/>
          <c:extLst>
            <c:ext xmlns:c16="http://schemas.microsoft.com/office/drawing/2014/chart" uri="{C3380CC4-5D6E-409C-BE32-E72D297353CC}">
              <c16:uniqueId val="{00000002-C959-4B7F-B743-B98241CB7C10}"/>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959-4B7F-B743-B98241CB7C10}"/>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959-4B7F-B743-B98241CB7C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959-4B7F-B743-B98241CB7C10}"/>
            </c:ext>
          </c:extLst>
        </c:ser>
        <c:dLbls>
          <c:showLegendKey val="0"/>
          <c:showVal val="0"/>
          <c:showCatName val="0"/>
          <c:showSerName val="0"/>
          <c:showPercent val="0"/>
          <c:showBubbleSize val="0"/>
        </c:dLbls>
        <c:axId val="575248592"/>
        <c:axId val="575244000"/>
      </c:scatterChart>
      <c:valAx>
        <c:axId val="575248592"/>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244000"/>
        <c:crosses val="autoZero"/>
        <c:crossBetween val="midCat"/>
      </c:valAx>
      <c:valAx>
        <c:axId val="575244000"/>
        <c:scaling>
          <c:orientation val="minMax"/>
        </c:scaling>
        <c:delete val="1"/>
        <c:axPos val="l"/>
        <c:numFmt formatCode="General" sourceLinked="1"/>
        <c:majorTickMark val="none"/>
        <c:minorTickMark val="none"/>
        <c:tickLblPos val="nextTo"/>
        <c:crossAx val="575248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5006-4570-9C54-EDB2B6653BF3}"/>
              </c:ext>
            </c:extLst>
          </c:dPt>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06-4570-9C54-EDB2B6653BF3}"/>
                </c:ext>
              </c:extLst>
            </c:dLbl>
            <c:dLbl>
              <c:idx val="10"/>
              <c:layout>
                <c:manualLayout>
                  <c:x val="0"/>
                  <c:y val="-6.6666666666666666E-2"/>
                </c:manualLayout>
              </c:layout>
              <c:tx>
                <c:rich>
                  <a:bodyPr/>
                  <a:lstStyle/>
                  <a:p>
                    <a:r>
                      <a:rPr lang="en-US"/>
                      <a:t>33274.78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06-4570-9C54-EDB2B6653B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-1.1999999999999999E-3</c:v>
              </c:pt>
              <c:pt idx="1">
                <c:v>3434.2480999999998</c:v>
              </c:pt>
              <c:pt idx="2">
                <c:v>6844.7716</c:v>
              </c:pt>
              <c:pt idx="3">
                <c:v>10231.569100000001</c:v>
              </c:pt>
              <c:pt idx="4">
                <c:v>13594.6407</c:v>
              </c:pt>
              <c:pt idx="5">
                <c:v>16933.986400000002</c:v>
              </c:pt>
              <c:pt idx="6">
                <c:v>20249.606199999998</c:v>
              </c:pt>
              <c:pt idx="7">
                <c:v>23541.500100000001</c:v>
              </c:pt>
              <c:pt idx="8">
                <c:v>26809.668099999999</c:v>
              </c:pt>
              <c:pt idx="9">
                <c:v>30054.110199999999</c:v>
              </c:pt>
              <c:pt idx="10">
                <c:v>33274.780599999998</c:v>
              </c:pt>
            </c:numLit>
          </c:yVal>
          <c:smooth val="0"/>
          <c:extLst>
            <c:ext xmlns:c16="http://schemas.microsoft.com/office/drawing/2014/chart" uri="{C3380CC4-5D6E-409C-BE32-E72D297353CC}">
              <c16:uniqueId val="{00000002-5006-4570-9C54-EDB2B6653BF3}"/>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06-4570-9C54-EDB2B6653BF3}"/>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006-4570-9C54-EDB2B6653B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5006-4570-9C54-EDB2B6653BF3}"/>
            </c:ext>
          </c:extLst>
        </c:ser>
        <c:dLbls>
          <c:showLegendKey val="0"/>
          <c:showVal val="0"/>
          <c:showCatName val="0"/>
          <c:showSerName val="0"/>
          <c:showPercent val="0"/>
          <c:showBubbleSize val="0"/>
        </c:dLbls>
        <c:axId val="830918208"/>
        <c:axId val="830915256"/>
      </c:scatterChart>
      <c:valAx>
        <c:axId val="830918208"/>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915256"/>
        <c:crosses val="autoZero"/>
        <c:crossBetween val="midCat"/>
      </c:valAx>
      <c:valAx>
        <c:axId val="830915256"/>
        <c:scaling>
          <c:orientation val="minMax"/>
        </c:scaling>
        <c:delete val="1"/>
        <c:axPos val="l"/>
        <c:numFmt formatCode="General" sourceLinked="1"/>
        <c:majorTickMark val="none"/>
        <c:minorTickMark val="none"/>
        <c:tickLblPos val="nextTo"/>
        <c:crossAx val="830918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M7: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CB46-4E2F-AF16-05E6C42468CD}"/>
              </c:ext>
            </c:extLst>
          </c:dPt>
          <c:dLbls>
            <c:dLbl>
              <c:idx val="0"/>
              <c:layout>
                <c:manualLayout>
                  <c:x val="-0.11390122128108628"/>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B46-4E2F-AF16-05E6C42468CD}"/>
                </c:ext>
              </c:extLst>
            </c:dLbl>
            <c:dLbl>
              <c:idx val="10"/>
              <c:layout>
                <c:manualLayout>
                  <c:x val="0"/>
                  <c:y val="-6.6666666666666721E-2"/>
                </c:manualLayout>
              </c:layout>
              <c:tx>
                <c:rich>
                  <a:bodyPr/>
                  <a:lstStyle/>
                  <a:p>
                    <a:r>
                      <a:rPr lang="en-US"/>
                      <a:t>117845.58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B46-4E2F-AF16-05E6C4246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0.7</c:v>
              </c:pt>
              <c:pt idx="2">
                <c:v>1.4</c:v>
              </c:pt>
              <c:pt idx="3">
                <c:v>2.1</c:v>
              </c:pt>
              <c:pt idx="4">
                <c:v>2.8</c:v>
              </c:pt>
              <c:pt idx="5">
                <c:v>3.5</c:v>
              </c:pt>
              <c:pt idx="6">
                <c:v>4.2</c:v>
              </c:pt>
              <c:pt idx="7">
                <c:v>4.9000000000000004</c:v>
              </c:pt>
              <c:pt idx="8">
                <c:v>5.6</c:v>
              </c:pt>
              <c:pt idx="9">
                <c:v>6.3</c:v>
              </c:pt>
              <c:pt idx="10">
                <c:v>7</c:v>
              </c:pt>
            </c:numLit>
          </c:xVal>
          <c:yVal>
            <c:numLit>
              <c:formatCode>General</c:formatCode>
              <c:ptCount val="11"/>
              <c:pt idx="0">
                <c:v>1.0699999999999999E-2</c:v>
              </c:pt>
              <c:pt idx="1">
                <c:v>1203.3811000000001</c:v>
              </c:pt>
              <c:pt idx="2">
                <c:v>4802.4219999999996</c:v>
              </c:pt>
              <c:pt idx="3">
                <c:v>10780.525299999999</c:v>
              </c:pt>
              <c:pt idx="4">
                <c:v>19121.082699999999</c:v>
              </c:pt>
              <c:pt idx="5">
                <c:v>29807.486099999998</c:v>
              </c:pt>
              <c:pt idx="6">
                <c:v>42823.127500000002</c:v>
              </c:pt>
              <c:pt idx="7">
                <c:v>58151.398800000003</c:v>
              </c:pt>
              <c:pt idx="8">
                <c:v>75775.691600000006</c:v>
              </c:pt>
              <c:pt idx="9">
                <c:v>95679.398100000006</c:v>
              </c:pt>
              <c:pt idx="10">
                <c:v>117845.5772</c:v>
              </c:pt>
            </c:numLit>
          </c:yVal>
          <c:smooth val="0"/>
          <c:extLst>
            <c:ext xmlns:c16="http://schemas.microsoft.com/office/drawing/2014/chart" uri="{C3380CC4-5D6E-409C-BE32-E72D297353CC}">
              <c16:uniqueId val="{00000002-CB46-4E2F-AF16-05E6C42468CD}"/>
            </c:ext>
          </c:extLst>
        </c:ser>
        <c:ser>
          <c:idx val="1"/>
          <c:order val="1"/>
          <c:tx>
            <c:v>M7</c:v>
          </c:tx>
          <c:spPr>
            <a:ln w="31750" cap="rnd">
              <a:solidFill>
                <a:srgbClr val="000000"/>
              </a:solidFill>
              <a:round/>
            </a:ln>
            <a:effectLst/>
          </c:spPr>
          <c:marker>
            <c:symbol val="none"/>
          </c:marker>
          <c:dLbls>
            <c:dLbl>
              <c:idx val="0"/>
              <c:tx>
                <c:rich>
                  <a:bodyPr/>
                  <a:lstStyle/>
                  <a:p>
                    <a:r>
                      <a:rPr lang="en-US"/>
                      <a:t>N7</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B46-4E2F-AF16-05E6C42468CD}"/>
                </c:ext>
              </c:extLst>
            </c:dLbl>
            <c:dLbl>
              <c:idx val="1"/>
              <c:tx>
                <c:rich>
                  <a:bodyPr/>
                  <a:lstStyle/>
                  <a:p>
                    <a:r>
                      <a:rPr lang="en-US"/>
                      <a:t>N8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B46-4E2F-AF16-05E6C42468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7</c:v>
              </c:pt>
            </c:numLit>
          </c:xVal>
          <c:yVal>
            <c:numLit>
              <c:formatCode>General</c:formatCode>
              <c:ptCount val="2"/>
              <c:pt idx="0">
                <c:v>0</c:v>
              </c:pt>
              <c:pt idx="1">
                <c:v>0</c:v>
              </c:pt>
            </c:numLit>
          </c:yVal>
          <c:smooth val="0"/>
          <c:extLst>
            <c:ext xmlns:c16="http://schemas.microsoft.com/office/drawing/2014/chart" uri="{C3380CC4-5D6E-409C-BE32-E72D297353CC}">
              <c16:uniqueId val="{00000005-CB46-4E2F-AF16-05E6C42468CD}"/>
            </c:ext>
          </c:extLst>
        </c:ser>
        <c:dLbls>
          <c:showLegendKey val="0"/>
          <c:showVal val="0"/>
          <c:showCatName val="0"/>
          <c:showSerName val="0"/>
          <c:showPercent val="0"/>
          <c:showBubbleSize val="0"/>
        </c:dLbls>
        <c:axId val="757399464"/>
        <c:axId val="757404384"/>
      </c:scatterChart>
      <c:valAx>
        <c:axId val="757399464"/>
        <c:scaling>
          <c:orientation val="minMax"/>
          <c:max val="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404384"/>
        <c:crosses val="autoZero"/>
        <c:crossBetween val="midCat"/>
      </c:valAx>
      <c:valAx>
        <c:axId val="757404384"/>
        <c:scaling>
          <c:orientation val="minMax"/>
        </c:scaling>
        <c:delete val="1"/>
        <c:axPos val="l"/>
        <c:numFmt formatCode="General" sourceLinked="1"/>
        <c:majorTickMark val="none"/>
        <c:minorTickMark val="none"/>
        <c:tickLblPos val="nextTo"/>
        <c:crossAx val="757399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111-4EC3-9B29-731AB8B35FF2}"/>
                </c:ext>
              </c:extLst>
            </c:dLbl>
            <c:dLbl>
              <c:idx val="10"/>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11-4EC3-9B29-731AB8B35FF2}"/>
                </c:ext>
              </c:extLst>
            </c:dLbl>
            <c:dLbl>
              <c:idx val="11"/>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111-4EC3-9B29-731AB8B35F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0</c:v>
              </c:pt>
            </c:numLit>
          </c:yVal>
          <c:smooth val="0"/>
          <c:extLst>
            <c:ext xmlns:c16="http://schemas.microsoft.com/office/drawing/2014/chart" uri="{C3380CC4-5D6E-409C-BE32-E72D297353CC}">
              <c16:uniqueId val="{00000003-D111-4EC3-9B29-731AB8B35FF2}"/>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111-4EC3-9B29-731AB8B35FF2}"/>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111-4EC3-9B29-731AB8B35F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D111-4EC3-9B29-731AB8B35FF2}"/>
            </c:ext>
          </c:extLst>
        </c:ser>
        <c:dLbls>
          <c:showLegendKey val="0"/>
          <c:showVal val="0"/>
          <c:showCatName val="0"/>
          <c:showSerName val="0"/>
          <c:showPercent val="0"/>
          <c:showBubbleSize val="0"/>
        </c:dLbls>
        <c:axId val="566112256"/>
        <c:axId val="566109632"/>
      </c:scatterChart>
      <c:valAx>
        <c:axId val="566112256"/>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09632"/>
        <c:crosses val="autoZero"/>
        <c:crossBetween val="midCat"/>
      </c:valAx>
      <c:valAx>
        <c:axId val="566109632"/>
        <c:scaling>
          <c:orientation val="minMax"/>
        </c:scaling>
        <c:delete val="1"/>
        <c:axPos val="l"/>
        <c:numFmt formatCode="General" sourceLinked="1"/>
        <c:majorTickMark val="none"/>
        <c:minorTickMark val="none"/>
        <c:tickLblPos val="nextTo"/>
        <c:crossAx val="5661122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0-3AA7-40FF-B8EC-3FE97AEF3682}"/>
              </c:ext>
            </c:extLst>
          </c:dPt>
          <c:dLbls>
            <c:dLbl>
              <c:idx val="0"/>
              <c:layout>
                <c:manualLayout>
                  <c:x val="-0.12022714646907984"/>
                  <c:y val="6.6666666666666666E-2"/>
                </c:manualLayout>
              </c:layout>
              <c:tx>
                <c:rich>
                  <a:bodyPr/>
                  <a:lstStyle/>
                  <a:p>
                    <a:r>
                      <a:rPr lang="en-US"/>
                      <a:t>-387.02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AA7-40FF-B8EC-3FE97AEF3682}"/>
                </c:ext>
              </c:extLst>
            </c:dLbl>
            <c:dLbl>
              <c:idx val="10"/>
              <c:tx>
                <c:rich>
                  <a:bodyPr/>
                  <a:lstStyle/>
                  <a:p>
                    <a:r>
                      <a:rPr lang="en-US"/>
                      <a:t>(6.25,-387.02)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AA7-40FF-B8EC-3FE97AEF3682}"/>
                </c:ext>
              </c:extLst>
            </c:dLbl>
            <c:dLbl>
              <c:idx val="11"/>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AA7-40FF-B8EC-3FE97AEF36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-387.01929999999999</c:v>
              </c:pt>
              <c:pt idx="1">
                <c:v>-387.01929999999999</c:v>
              </c:pt>
              <c:pt idx="2">
                <c:v>-387.01929999999999</c:v>
              </c:pt>
              <c:pt idx="3">
                <c:v>-387.01929999999999</c:v>
              </c:pt>
              <c:pt idx="4">
                <c:v>-387.01929999999999</c:v>
              </c:pt>
              <c:pt idx="5">
                <c:v>-387.01929999999999</c:v>
              </c:pt>
              <c:pt idx="6">
                <c:v>-387.01929999999999</c:v>
              </c:pt>
              <c:pt idx="7">
                <c:v>-387.01929999999999</c:v>
              </c:pt>
              <c:pt idx="8">
                <c:v>-387.01929999999999</c:v>
              </c:pt>
              <c:pt idx="9">
                <c:v>-387.01929999999999</c:v>
              </c:pt>
              <c:pt idx="10">
                <c:v>-387.01929999999999</c:v>
              </c:pt>
              <c:pt idx="11">
                <c:v>0</c:v>
              </c:pt>
            </c:numLit>
          </c:yVal>
          <c:smooth val="0"/>
          <c:extLst>
            <c:ext xmlns:c16="http://schemas.microsoft.com/office/drawing/2014/chart" uri="{C3380CC4-5D6E-409C-BE32-E72D297353CC}">
              <c16:uniqueId val="{00000003-3AA7-40FF-B8EC-3FE97AEF3682}"/>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AA7-40FF-B8EC-3FE97AEF3682}"/>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AA7-40FF-B8EC-3FE97AEF36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3AA7-40FF-B8EC-3FE97AEF3682}"/>
            </c:ext>
          </c:extLst>
        </c:ser>
        <c:dLbls>
          <c:showLegendKey val="0"/>
          <c:showVal val="0"/>
          <c:showCatName val="0"/>
          <c:showSerName val="0"/>
          <c:showPercent val="0"/>
          <c:showBubbleSize val="0"/>
        </c:dLbls>
        <c:axId val="757396512"/>
        <c:axId val="757401104"/>
      </c:scatterChart>
      <c:valAx>
        <c:axId val="757396512"/>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401104"/>
        <c:crosses val="autoZero"/>
        <c:crossBetween val="midCat"/>
      </c:valAx>
      <c:valAx>
        <c:axId val="757401104"/>
        <c:scaling>
          <c:orientation val="minMax"/>
        </c:scaling>
        <c:delete val="1"/>
        <c:axPos val="l"/>
        <c:numFmt formatCode="General" sourceLinked="1"/>
        <c:majorTickMark val="none"/>
        <c:minorTickMark val="none"/>
        <c:tickLblPos val="nextTo"/>
        <c:crossAx val="757396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4584.08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4FE-493C-A31D-AF6C8F76DD4D}"/>
                </c:ext>
              </c:extLst>
            </c:dLbl>
            <c:dLbl>
              <c:idx val="10"/>
              <c:tx>
                <c:rich>
                  <a:bodyPr/>
                  <a:lstStyle/>
                  <a:p>
                    <a:r>
                      <a:rPr lang="en-US"/>
                      <a:t>2165.21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4FE-493C-A31D-AF6C8F76DD4D}"/>
                </c:ext>
              </c:extLst>
            </c:dLbl>
            <c:dLbl>
              <c:idx val="11"/>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4FE-493C-A31D-AF6C8F76DD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4584.0757999999996</c:v>
              </c:pt>
              <c:pt idx="1">
                <c:v>4342.1886999999997</c:v>
              </c:pt>
              <c:pt idx="2">
                <c:v>4100.3017</c:v>
              </c:pt>
              <c:pt idx="3">
                <c:v>3858.4146000000001</c:v>
              </c:pt>
              <c:pt idx="4">
                <c:v>3616.5275999999999</c:v>
              </c:pt>
              <c:pt idx="5">
                <c:v>3374.6405</c:v>
              </c:pt>
              <c:pt idx="6">
                <c:v>3132.7534000000001</c:v>
              </c:pt>
              <c:pt idx="7">
                <c:v>2890.8663999999999</c:v>
              </c:pt>
              <c:pt idx="8">
                <c:v>2648.9793</c:v>
              </c:pt>
              <c:pt idx="9">
                <c:v>2407.0922</c:v>
              </c:pt>
              <c:pt idx="10">
                <c:v>2165.2089999999998</c:v>
              </c:pt>
              <c:pt idx="11">
                <c:v>-2.0000000000000001E-4</c:v>
              </c:pt>
            </c:numLit>
          </c:yVal>
          <c:smooth val="0"/>
          <c:extLst>
            <c:ext xmlns:c16="http://schemas.microsoft.com/office/drawing/2014/chart" uri="{C3380CC4-5D6E-409C-BE32-E72D297353CC}">
              <c16:uniqueId val="{00000003-34FE-493C-A31D-AF6C8F76DD4D}"/>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4FE-493C-A31D-AF6C8F76DD4D}"/>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4FE-493C-A31D-AF6C8F76DD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34FE-493C-A31D-AF6C8F76DD4D}"/>
            </c:ext>
          </c:extLst>
        </c:ser>
        <c:dLbls>
          <c:showLegendKey val="0"/>
          <c:showVal val="0"/>
          <c:showCatName val="0"/>
          <c:showSerName val="0"/>
          <c:showPercent val="0"/>
          <c:showBubbleSize val="0"/>
        </c:dLbls>
        <c:axId val="652549248"/>
        <c:axId val="652551872"/>
      </c:scatterChart>
      <c:valAx>
        <c:axId val="652549248"/>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551872"/>
        <c:crosses val="autoZero"/>
        <c:crossBetween val="midCat"/>
      </c:valAx>
      <c:valAx>
        <c:axId val="652551872"/>
        <c:scaling>
          <c:orientation val="minMax"/>
        </c:scaling>
        <c:delete val="1"/>
        <c:axPos val="l"/>
        <c:numFmt formatCode="General" sourceLinked="1"/>
        <c:majorTickMark val="none"/>
        <c:minorTickMark val="none"/>
        <c:tickLblPos val="nextTo"/>
        <c:crossAx val="652549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7DA9-4688-8046-E814183612F3}"/>
              </c:ext>
            </c:extLst>
          </c:dPt>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DA9-4688-8046-E814183612F3}"/>
                </c:ext>
              </c:extLst>
            </c:dLbl>
            <c:dLbl>
              <c:idx val="10"/>
              <c:layout>
                <c:manualLayout>
                  <c:x val="-0.13991342783162114"/>
                  <c:y val="-3.3333333333333333E-2"/>
                </c:manualLayout>
              </c:layout>
              <c:tx>
                <c:rich>
                  <a:bodyPr/>
                  <a:lstStyle/>
                  <a:p>
                    <a:r>
                      <a:rPr lang="en-US"/>
                      <a:t>21091.48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DA9-4688-8046-E814183612F3}"/>
                </c:ext>
              </c:extLst>
            </c:dLbl>
            <c:dLbl>
              <c:idx val="11"/>
              <c:layout>
                <c:manualLayout>
                  <c:x val="0"/>
                  <c:y val="-6.6666666666666721E-2"/>
                </c:manualLayout>
              </c:layout>
              <c:tx>
                <c:rich>
                  <a:bodyPr/>
                  <a:lstStyle/>
                  <a:p>
                    <a:r>
                      <a:rPr lang="en-US"/>
                      <a:t>21091.5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DA9-4688-8046-E8141836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-8.0000000000000004E-4</c:v>
              </c:pt>
              <c:pt idx="1">
                <c:v>2789.4569000000001</c:v>
              </c:pt>
              <c:pt idx="2">
                <c:v>5427.7350999999999</c:v>
              </c:pt>
              <c:pt idx="3">
                <c:v>7914.8339999999998</c:v>
              </c:pt>
              <c:pt idx="4">
                <c:v>10250.7534</c:v>
              </c:pt>
              <c:pt idx="5">
                <c:v>12435.493399999999</c:v>
              </c:pt>
              <c:pt idx="6">
                <c:v>14469.054</c:v>
              </c:pt>
              <c:pt idx="7">
                <c:v>16351.4352</c:v>
              </c:pt>
              <c:pt idx="8">
                <c:v>18082.636999999999</c:v>
              </c:pt>
              <c:pt idx="9">
                <c:v>19662.659299999999</c:v>
              </c:pt>
              <c:pt idx="10">
                <c:v>21091.480599999999</c:v>
              </c:pt>
              <c:pt idx="11">
                <c:v>21091.5023</c:v>
              </c:pt>
            </c:numLit>
          </c:yVal>
          <c:smooth val="0"/>
          <c:extLst>
            <c:ext xmlns:c16="http://schemas.microsoft.com/office/drawing/2014/chart" uri="{C3380CC4-5D6E-409C-BE32-E72D297353CC}">
              <c16:uniqueId val="{00000003-7DA9-4688-8046-E814183612F3}"/>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DA9-4688-8046-E814183612F3}"/>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DA9-4688-8046-E8141836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7DA9-4688-8046-E814183612F3}"/>
            </c:ext>
          </c:extLst>
        </c:ser>
        <c:dLbls>
          <c:showLegendKey val="0"/>
          <c:showVal val="0"/>
          <c:showCatName val="0"/>
          <c:showSerName val="0"/>
          <c:showPercent val="0"/>
          <c:showBubbleSize val="0"/>
        </c:dLbls>
        <c:axId val="566097168"/>
        <c:axId val="566101104"/>
      </c:scatterChart>
      <c:valAx>
        <c:axId val="566097168"/>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01104"/>
        <c:crosses val="autoZero"/>
        <c:crossBetween val="midCat"/>
      </c:valAx>
      <c:valAx>
        <c:axId val="566101104"/>
        <c:scaling>
          <c:orientation val="minMax"/>
        </c:scaling>
        <c:delete val="1"/>
        <c:axPos val="l"/>
        <c:numFmt formatCode="General" sourceLinked="1"/>
        <c:majorTickMark val="none"/>
        <c:minorTickMark val="none"/>
        <c:tickLblPos val="nextTo"/>
        <c:crossAx val="566097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M8: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96D2-4A0E-BFB2-C5C024F7D8BE}"/>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D2-4A0E-BFB2-C5C024F7D8BE}"/>
                </c:ext>
              </c:extLst>
            </c:dLbl>
            <c:dLbl>
              <c:idx val="10"/>
              <c:layout>
                <c:manualLayout>
                  <c:x val="-0.13991342783162114"/>
                  <c:y val="-3.3333333333333333E-2"/>
                </c:manualLayout>
              </c:layout>
              <c:tx>
                <c:rich>
                  <a:bodyPr/>
                  <a:lstStyle/>
                  <a:p>
                    <a:r>
                      <a:rPr lang="en-US"/>
                      <a:t>73784.66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6D2-4A0E-BFB2-C5C024F7D8BE}"/>
                </c:ext>
              </c:extLst>
            </c:dLbl>
            <c:dLbl>
              <c:idx val="11"/>
              <c:layout>
                <c:manualLayout>
                  <c:x val="0"/>
                  <c:y val="-6.6666666666666666E-2"/>
                </c:manualLayout>
              </c:layout>
              <c:tx>
                <c:rich>
                  <a:bodyPr/>
                  <a:lstStyle/>
                  <a:p>
                    <a:r>
                      <a:rPr lang="en-US"/>
                      <a:t>73784.87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6D2-4A0E-BFB2-C5C024F7D8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0.625</c:v>
              </c:pt>
              <c:pt idx="2">
                <c:v>1.25</c:v>
              </c:pt>
              <c:pt idx="3">
                <c:v>1.875</c:v>
              </c:pt>
              <c:pt idx="4">
                <c:v>2.5</c:v>
              </c:pt>
              <c:pt idx="5">
                <c:v>3.125</c:v>
              </c:pt>
              <c:pt idx="6">
                <c:v>3.75</c:v>
              </c:pt>
              <c:pt idx="7">
                <c:v>4.375</c:v>
              </c:pt>
              <c:pt idx="8">
                <c:v>5</c:v>
              </c:pt>
              <c:pt idx="9">
                <c:v>5.625</c:v>
              </c:pt>
              <c:pt idx="10">
                <c:v>6.25</c:v>
              </c:pt>
              <c:pt idx="11">
                <c:v>6.25</c:v>
              </c:pt>
            </c:numLit>
          </c:xVal>
          <c:yVal>
            <c:numLit>
              <c:formatCode>General</c:formatCode>
              <c:ptCount val="12"/>
              <c:pt idx="0">
                <c:v>3.8999999999999998E-3</c:v>
              </c:pt>
              <c:pt idx="1">
                <c:v>879.58280000000002</c:v>
              </c:pt>
              <c:pt idx="2">
                <c:v>3455.3292999999999</c:v>
              </c:pt>
              <c:pt idx="3">
                <c:v>7632.7560000000003</c:v>
              </c:pt>
              <c:pt idx="4">
                <c:v>13317.376</c:v>
              </c:pt>
              <c:pt idx="5">
                <c:v>20414.702099999999</c:v>
              </c:pt>
              <c:pt idx="6">
                <c:v>28830.247100000001</c:v>
              </c:pt>
              <c:pt idx="7">
                <c:v>38469.5239</c:v>
              </c:pt>
              <c:pt idx="8">
                <c:v>49238.045400000003</c:v>
              </c:pt>
              <c:pt idx="9">
                <c:v>61041.324399999998</c:v>
              </c:pt>
              <c:pt idx="10">
                <c:v>73784.662899999996</c:v>
              </c:pt>
              <c:pt idx="11">
                <c:v>73784.873800000001</c:v>
              </c:pt>
            </c:numLit>
          </c:yVal>
          <c:smooth val="0"/>
          <c:extLst>
            <c:ext xmlns:c16="http://schemas.microsoft.com/office/drawing/2014/chart" uri="{C3380CC4-5D6E-409C-BE32-E72D297353CC}">
              <c16:uniqueId val="{00000003-96D2-4A0E-BFB2-C5C024F7D8BE}"/>
            </c:ext>
          </c:extLst>
        </c:ser>
        <c:ser>
          <c:idx val="1"/>
          <c:order val="1"/>
          <c:tx>
            <c:v>M8</c:v>
          </c:tx>
          <c:spPr>
            <a:ln w="31750" cap="rnd">
              <a:solidFill>
                <a:srgbClr val="000000"/>
              </a:solidFill>
              <a:round/>
            </a:ln>
            <a:effectLst/>
          </c:spPr>
          <c:marker>
            <c:symbol val="none"/>
          </c:marker>
          <c:dLbls>
            <c:dLbl>
              <c:idx val="0"/>
              <c:tx>
                <c:rich>
                  <a:bodyPr/>
                  <a:lstStyle/>
                  <a:p>
                    <a:r>
                      <a:rPr lang="en-US"/>
                      <a:t>N8</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D2-4A0E-BFB2-C5C024F7D8BE}"/>
                </c:ext>
              </c:extLst>
            </c:dLbl>
            <c:dLbl>
              <c:idx val="1"/>
              <c:tx>
                <c:rich>
                  <a:bodyPr/>
                  <a:lstStyle/>
                  <a:p>
                    <a:r>
                      <a:rPr lang="en-US"/>
                      <a:t>N9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6D2-4A0E-BFB2-C5C024F7D8B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6.25</c:v>
              </c:pt>
            </c:numLit>
          </c:xVal>
          <c:yVal>
            <c:numLit>
              <c:formatCode>General</c:formatCode>
              <c:ptCount val="2"/>
              <c:pt idx="0">
                <c:v>0</c:v>
              </c:pt>
              <c:pt idx="1">
                <c:v>0</c:v>
              </c:pt>
            </c:numLit>
          </c:yVal>
          <c:smooth val="0"/>
          <c:extLst>
            <c:ext xmlns:c16="http://schemas.microsoft.com/office/drawing/2014/chart" uri="{C3380CC4-5D6E-409C-BE32-E72D297353CC}">
              <c16:uniqueId val="{00000006-96D2-4A0E-BFB2-C5C024F7D8BE}"/>
            </c:ext>
          </c:extLst>
        </c:ser>
        <c:dLbls>
          <c:showLegendKey val="0"/>
          <c:showVal val="0"/>
          <c:showCatName val="0"/>
          <c:showSerName val="0"/>
          <c:showPercent val="0"/>
          <c:showBubbleSize val="0"/>
        </c:dLbls>
        <c:axId val="757381752"/>
        <c:axId val="757373880"/>
      </c:scatterChart>
      <c:valAx>
        <c:axId val="757381752"/>
        <c:scaling>
          <c:orientation val="minMax"/>
          <c:max val="6.2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7373880"/>
        <c:crosses val="autoZero"/>
        <c:crossBetween val="midCat"/>
      </c:valAx>
      <c:valAx>
        <c:axId val="757373880"/>
        <c:scaling>
          <c:orientation val="minMax"/>
        </c:scaling>
        <c:delete val="1"/>
        <c:axPos val="l"/>
        <c:numFmt formatCode="General" sourceLinked="1"/>
        <c:majorTickMark val="none"/>
        <c:minorTickMark val="none"/>
        <c:tickLblPos val="nextTo"/>
        <c:crossAx val="757381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7919349535"/>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30F-4E1E-BD27-B08074B83EF3}"/>
                </c:ext>
              </c:extLst>
            </c:dLbl>
            <c:dLbl>
              <c:idx val="11"/>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0F-4E1E-BD27-B08074B83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4483.7</c:v>
              </c:pt>
              <c:pt idx="1">
                <c:v>4483.7</c:v>
              </c:pt>
              <c:pt idx="2">
                <c:v>4483.7</c:v>
              </c:pt>
              <c:pt idx="3">
                <c:v>4483.7</c:v>
              </c:pt>
              <c:pt idx="4">
                <c:v>4483.7</c:v>
              </c:pt>
              <c:pt idx="5">
                <c:v>4483.7</c:v>
              </c:pt>
              <c:pt idx="6">
                <c:v>4483.7</c:v>
              </c:pt>
              <c:pt idx="7">
                <c:v>4483.7</c:v>
              </c:pt>
              <c:pt idx="8">
                <c:v>4483.7</c:v>
              </c:pt>
              <c:pt idx="9">
                <c:v>4483.7</c:v>
              </c:pt>
              <c:pt idx="10">
                <c:v>4483.7</c:v>
              </c:pt>
              <c:pt idx="11">
                <c:v>4483.7</c:v>
              </c:pt>
            </c:numLit>
          </c:yVal>
          <c:smooth val="0"/>
          <c:extLst>
            <c:ext xmlns:c16="http://schemas.microsoft.com/office/drawing/2014/chart" uri="{C3380CC4-5D6E-409C-BE32-E72D297353CC}">
              <c16:uniqueId val="{00000002-C30F-4E1E-BD27-B08074B83EF3}"/>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0F-4E1E-BD27-B08074B83EF3}"/>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0F-4E1E-BD27-B08074B83E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C30F-4E1E-BD27-B08074B83EF3}"/>
            </c:ext>
          </c:extLst>
        </c:ser>
        <c:dLbls>
          <c:showLegendKey val="0"/>
          <c:showVal val="0"/>
          <c:showCatName val="0"/>
          <c:showSerName val="0"/>
          <c:showPercent val="0"/>
          <c:showBubbleSize val="0"/>
        </c:dLbls>
        <c:axId val="830900824"/>
        <c:axId val="830892624"/>
      </c:scatterChart>
      <c:valAx>
        <c:axId val="8309008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892624"/>
        <c:crosses val="autoZero"/>
        <c:crossBetween val="midCat"/>
      </c:valAx>
      <c:valAx>
        <c:axId val="830892624"/>
        <c:scaling>
          <c:orientation val="minMax"/>
        </c:scaling>
        <c:delete val="1"/>
        <c:axPos val="l"/>
        <c:numFmt formatCode="General" sourceLinked="1"/>
        <c:majorTickMark val="none"/>
        <c:minorTickMark val="none"/>
        <c:tickLblPos val="nextTo"/>
        <c:crossAx val="830900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022717919349535"/>
                  <c:y val="6.6666666666666666E-2"/>
                </c:manualLayout>
              </c:layout>
              <c:tx>
                <c:rich>
                  <a:bodyPr/>
                  <a:lstStyle/>
                  <a:p>
                    <a:r>
                      <a:rPr lang="en-US"/>
                      <a:t>-360.87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86E-481A-9EF6-8DB6E7A2FFA0}"/>
                </c:ext>
              </c:extLst>
            </c:dLbl>
            <c:dLbl>
              <c:idx val="11"/>
              <c:layout>
                <c:manualLayout>
                  <c:x val="0"/>
                  <c:y val="6.6666666666666666E-2"/>
                </c:manualLayout>
              </c:layout>
              <c:tx>
                <c:rich>
                  <a:bodyPr/>
                  <a:lstStyle/>
                  <a:p>
                    <a:r>
                      <a:rPr lang="en-US"/>
                      <a:t>-360.87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86E-481A-9EF6-8DB6E7A2FF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-360.86759999999998</c:v>
              </c:pt>
              <c:pt idx="1">
                <c:v>-360.86759999999998</c:v>
              </c:pt>
              <c:pt idx="2">
                <c:v>-360.86759999999998</c:v>
              </c:pt>
              <c:pt idx="3">
                <c:v>-360.86759999999998</c:v>
              </c:pt>
              <c:pt idx="4">
                <c:v>-360.86759999999998</c:v>
              </c:pt>
              <c:pt idx="5">
                <c:v>-360.86759999999998</c:v>
              </c:pt>
              <c:pt idx="6">
                <c:v>-360.86759999999998</c:v>
              </c:pt>
              <c:pt idx="7">
                <c:v>-360.86759999999998</c:v>
              </c:pt>
              <c:pt idx="8">
                <c:v>-360.86759999999998</c:v>
              </c:pt>
              <c:pt idx="9">
                <c:v>-360.86759999999998</c:v>
              </c:pt>
              <c:pt idx="10">
                <c:v>-360.86759999999998</c:v>
              </c:pt>
              <c:pt idx="11">
                <c:v>-360.86759999999998</c:v>
              </c:pt>
            </c:numLit>
          </c:yVal>
          <c:smooth val="0"/>
          <c:extLst>
            <c:ext xmlns:c16="http://schemas.microsoft.com/office/drawing/2014/chart" uri="{C3380CC4-5D6E-409C-BE32-E72D297353CC}">
              <c16:uniqueId val="{00000002-186E-481A-9EF6-8DB6E7A2FFA0}"/>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6E-481A-9EF6-8DB6E7A2FFA0}"/>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6E-481A-9EF6-8DB6E7A2FFA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186E-481A-9EF6-8DB6E7A2FFA0}"/>
            </c:ext>
          </c:extLst>
        </c:ser>
        <c:dLbls>
          <c:showLegendKey val="0"/>
          <c:showVal val="0"/>
          <c:showCatName val="0"/>
          <c:showSerName val="0"/>
          <c:showPercent val="0"/>
          <c:showBubbleSize val="0"/>
        </c:dLbls>
        <c:axId val="835099120"/>
        <c:axId val="835094856"/>
      </c:scatterChart>
      <c:valAx>
        <c:axId val="83509912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5094856"/>
        <c:crosses val="autoZero"/>
        <c:crossBetween val="midCat"/>
      </c:valAx>
      <c:valAx>
        <c:axId val="835094856"/>
        <c:scaling>
          <c:orientation val="minMax"/>
        </c:scaling>
        <c:delete val="1"/>
        <c:axPos val="l"/>
        <c:numFmt formatCode="General" sourceLinked="1"/>
        <c:majorTickMark val="none"/>
        <c:minorTickMark val="none"/>
        <c:tickLblPos val="nextTo"/>
        <c:crossAx val="8350991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7919349535"/>
                  <c:y val="-6.6666666666666666E-2"/>
                </c:manualLayout>
              </c:layout>
              <c:tx>
                <c:rich>
                  <a:bodyPr/>
                  <a:lstStyle/>
                  <a:p>
                    <a:r>
                      <a:rPr lang="en-US"/>
                      <a:t>2165.21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F6-4CA7-9864-97769F93171D}"/>
                </c:ext>
              </c:extLst>
            </c:dLbl>
            <c:dLbl>
              <c:idx val="11"/>
              <c:layout>
                <c:manualLayout>
                  <c:x val="0"/>
                  <c:y val="-6.666666666666679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F6-4CA7-9864-97769F9317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2165.2053999999998</c:v>
              </c:pt>
              <c:pt idx="1">
                <c:v>2165.0250000000001</c:v>
              </c:pt>
              <c:pt idx="2">
                <c:v>1948.6848</c:v>
              </c:pt>
              <c:pt idx="3">
                <c:v>1732.1642999999999</c:v>
              </c:pt>
              <c:pt idx="4">
                <c:v>1515.6437000000001</c:v>
              </c:pt>
              <c:pt idx="5">
                <c:v>1299.1232</c:v>
              </c:pt>
              <c:pt idx="6">
                <c:v>1082.6025999999999</c:v>
              </c:pt>
              <c:pt idx="7">
                <c:v>866.08199999999999</c:v>
              </c:pt>
              <c:pt idx="8">
                <c:v>649.56150000000002</c:v>
              </c:pt>
              <c:pt idx="9">
                <c:v>433.04090000000002</c:v>
              </c:pt>
              <c:pt idx="10">
                <c:v>216.5204</c:v>
              </c:pt>
              <c:pt idx="11">
                <c:v>3.3999999999999998E-3</c:v>
              </c:pt>
            </c:numLit>
          </c:yVal>
          <c:smooth val="0"/>
          <c:extLst>
            <c:ext xmlns:c16="http://schemas.microsoft.com/office/drawing/2014/chart" uri="{C3380CC4-5D6E-409C-BE32-E72D297353CC}">
              <c16:uniqueId val="{00000002-73F6-4CA7-9864-97769F93171D}"/>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F6-4CA7-9864-97769F93171D}"/>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F6-4CA7-9864-97769F9317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73F6-4CA7-9864-97769F93171D}"/>
            </c:ext>
          </c:extLst>
        </c:ser>
        <c:dLbls>
          <c:showLegendKey val="0"/>
          <c:showVal val="0"/>
          <c:showCatName val="0"/>
          <c:showSerName val="0"/>
          <c:showPercent val="0"/>
          <c:showBubbleSize val="0"/>
        </c:dLbls>
        <c:axId val="840464400"/>
        <c:axId val="840469648"/>
      </c:scatterChart>
      <c:valAx>
        <c:axId val="84046440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0469648"/>
        <c:crosses val="autoZero"/>
        <c:crossBetween val="midCat"/>
      </c:valAx>
      <c:valAx>
        <c:axId val="840469648"/>
        <c:scaling>
          <c:orientation val="minMax"/>
        </c:scaling>
        <c:delete val="1"/>
        <c:axPos val="l"/>
        <c:numFmt formatCode="General" sourceLinked="1"/>
        <c:majorTickMark val="none"/>
        <c:minorTickMark val="none"/>
        <c:tickLblPos val="nextTo"/>
        <c:crossAx val="8404644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0-8210-4618-96EC-84F0D52FE956}"/>
              </c:ext>
            </c:extLst>
          </c:dPt>
          <c:dLbls>
            <c:dLbl>
              <c:idx val="0"/>
              <c:layout>
                <c:manualLayout>
                  <c:x val="-7.452840665358712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10-4618-96EC-84F0D52FE956}"/>
                </c:ext>
              </c:extLst>
            </c:dLbl>
            <c:dLbl>
              <c:idx val="11"/>
              <c:layout>
                <c:manualLayout>
                  <c:x val="0"/>
                  <c:y val="-6.6666666666666666E-2"/>
                </c:manualLayout>
              </c:layout>
              <c:tx>
                <c:rich>
                  <a:bodyPr/>
                  <a:lstStyle/>
                  <a:p>
                    <a:r>
                      <a:rPr lang="en-US"/>
                      <a:t>6495.62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210-4618-96EC-84F0D52FE9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-5.9999999999999995E-4</c:v>
              </c:pt>
              <c:pt idx="1">
                <c:v>1.0820000000000001</c:v>
              </c:pt>
              <c:pt idx="2">
                <c:v>1234.1665</c:v>
              </c:pt>
              <c:pt idx="3">
                <c:v>2338.4213</c:v>
              </c:pt>
              <c:pt idx="4">
                <c:v>3312.7637</c:v>
              </c:pt>
              <c:pt idx="5">
                <c:v>4157.1936999999998</c:v>
              </c:pt>
              <c:pt idx="6">
                <c:v>4871.7114000000001</c:v>
              </c:pt>
              <c:pt idx="7">
                <c:v>5456.3167999999996</c:v>
              </c:pt>
              <c:pt idx="8">
                <c:v>5911.0099</c:v>
              </c:pt>
              <c:pt idx="9">
                <c:v>6235.7906000000003</c:v>
              </c:pt>
              <c:pt idx="10">
                <c:v>6430.6589999999997</c:v>
              </c:pt>
              <c:pt idx="11">
                <c:v>6495.6149999999998</c:v>
              </c:pt>
            </c:numLit>
          </c:yVal>
          <c:smooth val="0"/>
          <c:extLst>
            <c:ext xmlns:c16="http://schemas.microsoft.com/office/drawing/2014/chart" uri="{C3380CC4-5D6E-409C-BE32-E72D297353CC}">
              <c16:uniqueId val="{00000002-8210-4618-96EC-84F0D52FE956}"/>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10-4618-96EC-84F0D52FE956}"/>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10-4618-96EC-84F0D52FE9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5-8210-4618-96EC-84F0D52FE956}"/>
            </c:ext>
          </c:extLst>
        </c:ser>
        <c:dLbls>
          <c:showLegendKey val="0"/>
          <c:showVal val="0"/>
          <c:showCatName val="0"/>
          <c:showSerName val="0"/>
          <c:showPercent val="0"/>
          <c:showBubbleSize val="0"/>
        </c:dLbls>
        <c:axId val="764395776"/>
        <c:axId val="764398400"/>
      </c:scatterChart>
      <c:valAx>
        <c:axId val="76439577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4398400"/>
        <c:crosses val="autoZero"/>
        <c:crossBetween val="midCat"/>
      </c:valAx>
      <c:valAx>
        <c:axId val="764398400"/>
        <c:scaling>
          <c:orientation val="minMax"/>
        </c:scaling>
        <c:delete val="1"/>
        <c:axPos val="l"/>
        <c:numFmt formatCode="General" sourceLinked="1"/>
        <c:majorTickMark val="none"/>
        <c:minorTickMark val="none"/>
        <c:tickLblPos val="nextTo"/>
        <c:crossAx val="764395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M9: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A86D-4B58-9CE6-4CC02437C01F}"/>
              </c:ext>
            </c:extLst>
          </c:dPt>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1-A86D-4B58-9CE6-4CC02437C01F}"/>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6D-4B58-9CE6-4CC02437C01F}"/>
                </c:ext>
              </c:extLst>
            </c:dLbl>
            <c:dLbl>
              <c:idx val="1"/>
              <c:layout>
                <c:manualLayout>
                  <c:x val="3.456790661112575E-2"/>
                  <c:y val="-6.6666666666666666E-2"/>
                </c:manualLayout>
              </c:layout>
              <c:tx>
                <c:rich>
                  <a:bodyPr/>
                  <a:lstStyle/>
                  <a:p>
                    <a:r>
                      <a:rPr lang="en-US"/>
                      <a:t>x=0.001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6D-4B58-9CE6-4CC02437C01F}"/>
                </c:ext>
              </c:extLst>
            </c:dLbl>
            <c:dLbl>
              <c:idx val="11"/>
              <c:layout>
                <c:manualLayout>
                  <c:x val="0"/>
                  <c:y val="-6.6666666666666666E-2"/>
                </c:manualLayout>
              </c:layout>
              <c:tx>
                <c:rich>
                  <a:bodyPr/>
                  <a:lstStyle/>
                  <a:p>
                    <a:r>
                      <a:rPr lang="en-US"/>
                      <a:t>25982.4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86D-4B58-9CE6-4CC02437C0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5.0000000000000001E-4</c:v>
              </c:pt>
              <c:pt idx="2">
                <c:v>0.6</c:v>
              </c:pt>
              <c:pt idx="3">
                <c:v>1.2</c:v>
              </c:pt>
              <c:pt idx="4">
                <c:v>1.8</c:v>
              </c:pt>
              <c:pt idx="5">
                <c:v>2.4</c:v>
              </c:pt>
              <c:pt idx="6">
                <c:v>3</c:v>
              </c:pt>
              <c:pt idx="7">
                <c:v>3.6</c:v>
              </c:pt>
              <c:pt idx="8">
                <c:v>4.2</c:v>
              </c:pt>
              <c:pt idx="9">
                <c:v>4.8</c:v>
              </c:pt>
              <c:pt idx="10">
                <c:v>5.4</c:v>
              </c:pt>
              <c:pt idx="11">
                <c:v>6</c:v>
              </c:pt>
            </c:numLit>
          </c:xVal>
          <c:yVal>
            <c:numLit>
              <c:formatCode>General</c:formatCode>
              <c:ptCount val="12"/>
              <c:pt idx="0">
                <c:v>-2.0000000000000001E-4</c:v>
              </c:pt>
              <c:pt idx="1">
                <c:v>0</c:v>
              </c:pt>
              <c:pt idx="2">
                <c:v>376.74520000000001</c:v>
              </c:pt>
              <c:pt idx="3">
                <c:v>1455.0171</c:v>
              </c:pt>
              <c:pt idx="4">
                <c:v>3156.8681999999999</c:v>
              </c:pt>
              <c:pt idx="5">
                <c:v>5404.3509999999997</c:v>
              </c:pt>
              <c:pt idx="6">
                <c:v>8119.5182000000004</c:v>
              </c:pt>
              <c:pt idx="7">
                <c:v>11224.4223</c:v>
              </c:pt>
              <c:pt idx="8">
                <c:v>14641.115900000001</c:v>
              </c:pt>
              <c:pt idx="9">
                <c:v>18291.651699999999</c:v>
              </c:pt>
              <c:pt idx="10">
                <c:v>22098.082200000001</c:v>
              </c:pt>
              <c:pt idx="11">
                <c:v>25982.395100000002</c:v>
              </c:pt>
            </c:numLit>
          </c:yVal>
          <c:smooth val="0"/>
          <c:extLst>
            <c:ext xmlns:c16="http://schemas.microsoft.com/office/drawing/2014/chart" uri="{C3380CC4-5D6E-409C-BE32-E72D297353CC}">
              <c16:uniqueId val="{00000003-A86D-4B58-9CE6-4CC02437C01F}"/>
            </c:ext>
          </c:extLst>
        </c:ser>
        <c:ser>
          <c:idx val="1"/>
          <c:order val="1"/>
          <c:tx>
            <c:v>M9</c:v>
          </c:tx>
          <c:spPr>
            <a:ln w="31750" cap="rnd">
              <a:solidFill>
                <a:srgbClr val="000000"/>
              </a:solidFill>
              <a:round/>
            </a:ln>
            <a:effectLst/>
          </c:spPr>
          <c:marker>
            <c:symbol val="none"/>
          </c:marker>
          <c:dLbls>
            <c:dLbl>
              <c:idx val="0"/>
              <c:tx>
                <c:rich>
                  <a:bodyPr/>
                  <a:lstStyle/>
                  <a:p>
                    <a:r>
                      <a:rPr lang="en-US"/>
                      <a:t>N9</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6D-4B58-9CE6-4CC02437C01F}"/>
                </c:ext>
              </c:extLst>
            </c:dLbl>
            <c:dLbl>
              <c:idx val="1"/>
              <c:tx>
                <c:rich>
                  <a:bodyPr/>
                  <a:lstStyle/>
                  <a:p>
                    <a:r>
                      <a:rPr lang="en-US"/>
                      <a:t>N10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86D-4B58-9CE6-4CC02437C01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6-A86D-4B58-9CE6-4CC02437C01F}"/>
            </c:ext>
          </c:extLst>
        </c:ser>
        <c:dLbls>
          <c:showLegendKey val="0"/>
          <c:showVal val="0"/>
          <c:showCatName val="0"/>
          <c:showSerName val="0"/>
          <c:showPercent val="0"/>
          <c:showBubbleSize val="0"/>
        </c:dLbls>
        <c:axId val="626738424"/>
        <c:axId val="626732520"/>
      </c:scatterChart>
      <c:valAx>
        <c:axId val="6267384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732520"/>
        <c:crosses val="autoZero"/>
        <c:crossBetween val="midCat"/>
      </c:valAx>
      <c:valAx>
        <c:axId val="626732520"/>
        <c:scaling>
          <c:orientation val="minMax"/>
        </c:scaling>
        <c:delete val="1"/>
        <c:axPos val="l"/>
        <c:numFmt formatCode="General" sourceLinked="1"/>
        <c:majorTickMark val="none"/>
        <c:minorTickMark val="none"/>
        <c:tickLblPos val="nextTo"/>
        <c:crossAx val="626738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CEA-4E02-BC85-B754874678D2}"/>
                </c:ext>
              </c:extLst>
            </c:dLbl>
            <c:dLbl>
              <c:idx val="10"/>
              <c:layout>
                <c:manualLayout>
                  <c:x val="0"/>
                  <c:y val="-6.6666666666666666E-2"/>
                </c:manualLayout>
              </c:layout>
              <c:tx>
                <c:rich>
                  <a:bodyPr/>
                  <a:lstStyle/>
                  <a:p>
                    <a:r>
                      <a:rPr lang="en-US"/>
                      <a:t>4483.7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CEA-4E02-BC85-B75487467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4483.7</c:v>
              </c:pt>
              <c:pt idx="1">
                <c:v>4483.7</c:v>
              </c:pt>
              <c:pt idx="2">
                <c:v>4483.7</c:v>
              </c:pt>
              <c:pt idx="3">
                <c:v>4483.7</c:v>
              </c:pt>
              <c:pt idx="4">
                <c:v>4483.7</c:v>
              </c:pt>
              <c:pt idx="5">
                <c:v>4483.7</c:v>
              </c:pt>
              <c:pt idx="6">
                <c:v>4483.7</c:v>
              </c:pt>
              <c:pt idx="7">
                <c:v>4483.7</c:v>
              </c:pt>
              <c:pt idx="8">
                <c:v>4483.7</c:v>
              </c:pt>
              <c:pt idx="9">
                <c:v>4483.7</c:v>
              </c:pt>
              <c:pt idx="10">
                <c:v>4483.7</c:v>
              </c:pt>
            </c:numLit>
          </c:yVal>
          <c:smooth val="0"/>
          <c:extLst>
            <c:ext xmlns:c16="http://schemas.microsoft.com/office/drawing/2014/chart" uri="{C3380CC4-5D6E-409C-BE32-E72D297353CC}">
              <c16:uniqueId val="{00000002-5CEA-4E02-BC85-B754874678D2}"/>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CEA-4E02-BC85-B754874678D2}"/>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CEA-4E02-BC85-B75487467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5CEA-4E02-BC85-B754874678D2}"/>
            </c:ext>
          </c:extLst>
        </c:ser>
        <c:dLbls>
          <c:showLegendKey val="0"/>
          <c:showVal val="0"/>
          <c:showCatName val="0"/>
          <c:showSerName val="0"/>
          <c:showPercent val="0"/>
          <c:showBubbleSize val="0"/>
        </c:dLbls>
        <c:axId val="629933200"/>
        <c:axId val="629933528"/>
      </c:scatterChart>
      <c:valAx>
        <c:axId val="629933200"/>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933528"/>
        <c:crosses val="autoZero"/>
        <c:crossBetween val="midCat"/>
      </c:valAx>
      <c:valAx>
        <c:axId val="629933528"/>
        <c:scaling>
          <c:orientation val="minMax"/>
        </c:scaling>
        <c:delete val="1"/>
        <c:axPos val="l"/>
        <c:numFmt formatCode="General" sourceLinked="1"/>
        <c:majorTickMark val="none"/>
        <c:minorTickMark val="none"/>
        <c:tickLblPos val="nextTo"/>
        <c:crossAx val="629933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1527-4612-BFA8-A70846338AD8}"/>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527-4612-BFA8-A70846338AD8}"/>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527-4612-BFA8-A70846338A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3-1527-4612-BFA8-A70846338AD8}"/>
            </c:ext>
          </c:extLst>
        </c:ser>
        <c:dLbls>
          <c:showLegendKey val="0"/>
          <c:showVal val="0"/>
          <c:showCatName val="0"/>
          <c:showSerName val="0"/>
          <c:showPercent val="0"/>
          <c:showBubbleSize val="0"/>
        </c:dLbls>
        <c:axId val="629925328"/>
        <c:axId val="629920408"/>
      </c:scatterChart>
      <c:valAx>
        <c:axId val="62992532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920408"/>
        <c:crosses val="autoZero"/>
        <c:crossBetween val="midCat"/>
      </c:valAx>
      <c:valAx>
        <c:axId val="629920408"/>
        <c:scaling>
          <c:orientation val="minMax"/>
        </c:scaling>
        <c:delete val="1"/>
        <c:axPos val="l"/>
        <c:numFmt formatCode="General" sourceLinked="1"/>
        <c:majorTickMark val="none"/>
        <c:minorTickMark val="none"/>
        <c:tickLblPos val="nextTo"/>
        <c:crossAx val="629925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A69B-4762-99DC-9DB5F7307C3F}"/>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9B-4762-99DC-9DB5F7307C3F}"/>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69B-4762-99DC-9DB5F7307C3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3-A69B-4762-99DC-9DB5F7307C3F}"/>
            </c:ext>
          </c:extLst>
        </c:ser>
        <c:dLbls>
          <c:showLegendKey val="0"/>
          <c:showVal val="0"/>
          <c:showCatName val="0"/>
          <c:showSerName val="0"/>
          <c:showPercent val="0"/>
          <c:showBubbleSize val="0"/>
        </c:dLbls>
        <c:axId val="350594408"/>
        <c:axId val="350596704"/>
      </c:scatterChart>
      <c:valAx>
        <c:axId val="350594408"/>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596704"/>
        <c:crosses val="autoZero"/>
        <c:crossBetween val="midCat"/>
      </c:valAx>
      <c:valAx>
        <c:axId val="350596704"/>
        <c:scaling>
          <c:orientation val="minMax"/>
        </c:scaling>
        <c:delete val="1"/>
        <c:axPos val="l"/>
        <c:numFmt formatCode="General" sourceLinked="1"/>
        <c:majorTickMark val="none"/>
        <c:minorTickMark val="none"/>
        <c:tickLblPos val="nextTo"/>
        <c:crossAx val="350594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7.452838636783672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A51-42A1-B35F-89F50FC05FEC}"/>
                </c:ext>
              </c:extLst>
            </c:dLbl>
            <c:dLbl>
              <c:idx val="10"/>
              <c:layout>
                <c:manualLayout>
                  <c:x val="0"/>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A51-42A1-B35F-89F50FC05F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-5.0000000000000001E-4</c:v>
              </c:pt>
              <c:pt idx="1">
                <c:v>-5.0000000000000001E-4</c:v>
              </c:pt>
              <c:pt idx="2">
                <c:v>-5.0000000000000001E-4</c:v>
              </c:pt>
              <c:pt idx="3">
                <c:v>-5.0000000000000001E-4</c:v>
              </c:pt>
              <c:pt idx="4">
                <c:v>-5.0000000000000001E-4</c:v>
              </c:pt>
              <c:pt idx="5">
                <c:v>-5.0000000000000001E-4</c:v>
              </c:pt>
              <c:pt idx="6">
                <c:v>-5.0000000000000001E-4</c:v>
              </c:pt>
              <c:pt idx="7">
                <c:v>-5.0000000000000001E-4</c:v>
              </c:pt>
              <c:pt idx="8">
                <c:v>-5.0000000000000001E-4</c:v>
              </c:pt>
              <c:pt idx="9">
                <c:v>-5.0000000000000001E-4</c:v>
              </c:pt>
              <c:pt idx="10">
                <c:v>-5.0000000000000001E-4</c:v>
              </c:pt>
            </c:numLit>
          </c:yVal>
          <c:smooth val="0"/>
          <c:extLst>
            <c:ext xmlns:c16="http://schemas.microsoft.com/office/drawing/2014/chart" uri="{C3380CC4-5D6E-409C-BE32-E72D297353CC}">
              <c16:uniqueId val="{00000002-1A51-42A1-B35F-89F50FC05FEC}"/>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A51-42A1-B35F-89F50FC05FEC}"/>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A51-42A1-B35F-89F50FC05F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1A51-42A1-B35F-89F50FC05FEC}"/>
            </c:ext>
          </c:extLst>
        </c:ser>
        <c:dLbls>
          <c:showLegendKey val="0"/>
          <c:showVal val="0"/>
          <c:showCatName val="0"/>
          <c:showSerName val="0"/>
          <c:showPercent val="0"/>
          <c:showBubbleSize val="0"/>
        </c:dLbls>
        <c:axId val="761000856"/>
        <c:axId val="761001184"/>
      </c:scatterChart>
      <c:valAx>
        <c:axId val="761000856"/>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1001184"/>
        <c:crosses val="autoZero"/>
        <c:crossBetween val="midCat"/>
      </c:valAx>
      <c:valAx>
        <c:axId val="761001184"/>
        <c:scaling>
          <c:orientation val="minMax"/>
        </c:scaling>
        <c:delete val="1"/>
        <c:axPos val="l"/>
        <c:numFmt formatCode="General" sourceLinked="1"/>
        <c:majorTickMark val="none"/>
        <c:minorTickMark val="none"/>
        <c:tickLblPos val="nextTo"/>
        <c:crossAx val="761000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M10: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0-7892-4CDC-A9A6-8AB319026740}"/>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892-4CDC-A9A6-8AB319026740}"/>
                </c:ext>
              </c:extLst>
            </c:dLbl>
            <c:dLbl>
              <c:idx val="10"/>
              <c:layout>
                <c:manualLayout>
                  <c:x val="0"/>
                  <c:y val="4.9412598425196852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892-4CDC-A9A6-8AB3190267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0.27500000000000002</c:v>
              </c:pt>
              <c:pt idx="2">
                <c:v>0.55000000000000004</c:v>
              </c:pt>
              <c:pt idx="3">
                <c:v>0.82499999999999996</c:v>
              </c:pt>
              <c:pt idx="4">
                <c:v>1.1000000000000001</c:v>
              </c:pt>
              <c:pt idx="5">
                <c:v>1.375</c:v>
              </c:pt>
              <c:pt idx="6">
                <c:v>1.65</c:v>
              </c:pt>
              <c:pt idx="7">
                <c:v>1.925</c:v>
              </c:pt>
              <c:pt idx="8">
                <c:v>2.2000000000000002</c:v>
              </c:pt>
              <c:pt idx="9">
                <c:v>2.4750000000000001</c:v>
              </c:pt>
              <c:pt idx="10">
                <c:v>2.75</c:v>
              </c:pt>
            </c:numLit>
          </c:xVal>
          <c:yVal>
            <c:numLit>
              <c:formatCode>General</c:formatCode>
              <c:ptCount val="11"/>
              <c:pt idx="0">
                <c:v>-3.3E-3</c:v>
              </c:pt>
              <c:pt idx="1">
                <c:v>-3.3999999999999998E-3</c:v>
              </c:pt>
              <c:pt idx="2">
                <c:v>-3.5999999999999999E-3</c:v>
              </c:pt>
              <c:pt idx="3">
                <c:v>-3.7000000000000002E-3</c:v>
              </c:pt>
              <c:pt idx="4">
                <c:v>-3.8E-3</c:v>
              </c:pt>
              <c:pt idx="5">
                <c:v>-4.0000000000000001E-3</c:v>
              </c:pt>
              <c:pt idx="6">
                <c:v>-4.1000000000000003E-3</c:v>
              </c:pt>
              <c:pt idx="7">
                <c:v>-4.1999999999999997E-3</c:v>
              </c:pt>
              <c:pt idx="8">
                <c:v>-4.4000000000000003E-3</c:v>
              </c:pt>
              <c:pt idx="9">
                <c:v>-4.4999999999999997E-3</c:v>
              </c:pt>
              <c:pt idx="10">
                <c:v>-4.5999999999999999E-3</c:v>
              </c:pt>
            </c:numLit>
          </c:yVal>
          <c:smooth val="0"/>
          <c:extLst>
            <c:ext xmlns:c16="http://schemas.microsoft.com/office/drawing/2014/chart" uri="{C3380CC4-5D6E-409C-BE32-E72D297353CC}">
              <c16:uniqueId val="{00000002-7892-4CDC-A9A6-8AB319026740}"/>
            </c:ext>
          </c:extLst>
        </c:ser>
        <c:ser>
          <c:idx val="1"/>
          <c:order val="1"/>
          <c:tx>
            <c:v>M10</c:v>
          </c:tx>
          <c:spPr>
            <a:ln w="31750" cap="rnd">
              <a:solidFill>
                <a:srgbClr val="000000"/>
              </a:solidFill>
              <a:round/>
            </a:ln>
            <a:effectLst/>
          </c:spPr>
          <c:marker>
            <c:symbol val="none"/>
          </c:marker>
          <c:dLbls>
            <c:dLbl>
              <c:idx val="0"/>
              <c:tx>
                <c:rich>
                  <a:bodyPr/>
                  <a:lstStyle/>
                  <a:p>
                    <a:r>
                      <a:rPr lang="en-US"/>
                      <a:t>N10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892-4CDC-A9A6-8AB319026740}"/>
                </c:ext>
              </c:extLst>
            </c:dLbl>
            <c:dLbl>
              <c:idx val="1"/>
              <c:tx>
                <c:rich>
                  <a:bodyPr/>
                  <a:lstStyle/>
                  <a:p>
                    <a:r>
                      <a:rPr lang="en-US"/>
                      <a:t>N11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892-4CDC-A9A6-8AB31902674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2.75</c:v>
              </c:pt>
            </c:numLit>
          </c:xVal>
          <c:yVal>
            <c:numLit>
              <c:formatCode>General</c:formatCode>
              <c:ptCount val="2"/>
              <c:pt idx="0">
                <c:v>0</c:v>
              </c:pt>
              <c:pt idx="1">
                <c:v>0</c:v>
              </c:pt>
            </c:numLit>
          </c:yVal>
          <c:smooth val="0"/>
          <c:extLst>
            <c:ext xmlns:c16="http://schemas.microsoft.com/office/drawing/2014/chart" uri="{C3380CC4-5D6E-409C-BE32-E72D297353CC}">
              <c16:uniqueId val="{00000005-7892-4CDC-A9A6-8AB319026740}"/>
            </c:ext>
          </c:extLst>
        </c:ser>
        <c:dLbls>
          <c:showLegendKey val="0"/>
          <c:showVal val="0"/>
          <c:showCatName val="0"/>
          <c:showSerName val="0"/>
          <c:showPercent val="0"/>
          <c:showBubbleSize val="0"/>
        </c:dLbls>
        <c:axId val="632073416"/>
        <c:axId val="632080304"/>
      </c:scatterChart>
      <c:valAx>
        <c:axId val="632073416"/>
        <c:scaling>
          <c:orientation val="minMax"/>
          <c:max val="2.7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080304"/>
        <c:crosses val="autoZero"/>
        <c:crossBetween val="midCat"/>
      </c:valAx>
      <c:valAx>
        <c:axId val="632080304"/>
        <c:scaling>
          <c:orientation val="minMax"/>
        </c:scaling>
        <c:delete val="1"/>
        <c:axPos val="l"/>
        <c:numFmt formatCode="General" sourceLinked="1"/>
        <c:majorTickMark val="none"/>
        <c:minorTickMark val="none"/>
        <c:tickLblPos val="nextTo"/>
        <c:crossAx val="632073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513331054210463E-2"/>
          <c:y val="2.8953217096171609E-2"/>
          <c:w val="0.73744867437068262"/>
          <c:h val="0.2440086978533478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8-13E0-4A10-8EDA-27E885D6745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9-13E0-4A10-8EDA-27E885D6745D}"/>
              </c:ext>
            </c:extLst>
          </c:dPt>
          <c:dPt>
            <c:idx val="2"/>
            <c:marker>
              <c:symbol val="none"/>
            </c:marker>
            <c:bubble3D val="0"/>
            <c:extLst>
              <c:ext xmlns:c16="http://schemas.microsoft.com/office/drawing/2014/chart" uri="{C3380CC4-5D6E-409C-BE32-E72D297353CC}">
                <c16:uniqueId val="{0000002A-13E0-4A10-8EDA-27E885D6745D}"/>
              </c:ext>
            </c:extLst>
          </c:dPt>
          <c:dLbls>
            <c:dLbl>
              <c:idx val="0"/>
              <c:layout>
                <c:manualLayout>
                  <c:x val="-8.1084877003577638E-2"/>
                  <c:y val="-4.2678706350422431E-2"/>
                </c:manualLayout>
              </c:layout>
              <c:tx>
                <c:rich>
                  <a:bodyPr/>
                  <a:lstStyle/>
                  <a:p>
                    <a:fld id="{A71E3876-BDDE-48DE-BA38-B8DD5FB872D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13E0-4A10-8EDA-27E885D6745D}"/>
                </c:ext>
              </c:extLst>
            </c:dLbl>
            <c:dLbl>
              <c:idx val="1"/>
              <c:layout>
                <c:manualLayout>
                  <c:x val="-8.1084877003577638E-2"/>
                  <c:y val="-4.2678706350422431E-2"/>
                </c:manualLayout>
              </c:layout>
              <c:tx>
                <c:rich>
                  <a:bodyPr/>
                  <a:lstStyle/>
                  <a:p>
                    <a:fld id="{4ABAEF29-827E-4997-AA61-24BF4CC7AC2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13E0-4A10-8EDA-27E885D6745D}"/>
                </c:ext>
              </c:extLst>
            </c:dLbl>
            <c:dLbl>
              <c:idx val="2"/>
              <c:layout>
                <c:manualLayout>
                  <c:x val="-7.7628086342464986E-2"/>
                  <c:y val="-3.8103543265672155E-2"/>
                </c:manualLayout>
              </c:layout>
              <c:tx>
                <c:rich>
                  <a:bodyPr/>
                  <a:lstStyle/>
                  <a:p>
                    <a:fld id="{EFFACBC5-AA97-4394-83DB-340D67ED6B2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13E0-4A10-8EDA-27E885D6745D}"/>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GUC_E4.3!COORD_X</c:f>
              <c:numCache>
                <c:formatCode>General</c:formatCode>
                <c:ptCount val="4"/>
                <c:pt idx="0">
                  <c:v>0</c:v>
                </c:pt>
                <c:pt idx="1">
                  <c:v>3</c:v>
                </c:pt>
                <c:pt idx="2">
                  <c:v>6</c:v>
                </c:pt>
              </c:numCache>
            </c:numRef>
          </c:xVal>
          <c:yVal>
            <c:numRef>
              <c:f>GUC_E4.3!COORD_Y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GUC_E4.3!NODES</c15:f>
                <c15:dlblRangeCache>
                  <c:ptCount val="4"/>
                  <c:pt idx="0">
                    <c:v>N1</c:v>
                  </c:pt>
                  <c:pt idx="1">
                    <c:v>N2</c:v>
                  </c:pt>
                  <c:pt idx="2">
                    <c:v>N3</c:v>
                  </c:pt>
                </c15:dlblRangeCache>
              </c15:datalabelsRange>
            </c:ext>
            <c:ext xmlns:c16="http://schemas.microsoft.com/office/drawing/2014/chart" uri="{C3380CC4-5D6E-409C-BE32-E72D297353CC}">
              <c16:uniqueId val="{00000027-13E0-4A10-8EDA-27E885D6745D}"/>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2C-13E0-4A10-8EDA-27E885D6745D}"/>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3</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2D-13E0-4A10-8EDA-27E885D6745D}"/>
            </c:ext>
          </c:extLst>
        </c:ser>
        <c:ser>
          <c:idx val="3"/>
          <c:order val="3"/>
          <c:tx>
            <c:v>M3</c:v>
          </c:tx>
          <c:spPr>
            <a:ln w="31750" cap="rnd">
              <a:solidFill>
                <a:srgbClr val="5B0C6A"/>
              </a:solidFill>
              <a:round/>
              <a:headEnd type="none"/>
              <a:tailEnd type="none"/>
            </a:ln>
            <a:effectLst/>
          </c:spPr>
          <c:marker>
            <c:symbol val="none"/>
          </c:marker>
          <c:dLbls>
            <c:delete val="1"/>
          </c:dLbls>
          <c:xVal>
            <c:numLit>
              <c:formatCode>General</c:formatCode>
              <c:ptCount val="2"/>
              <c:pt idx="0">
                <c:v>6</c:v>
              </c:pt>
              <c:pt idx="1">
                <c:v>6</c:v>
              </c:pt>
            </c:numLit>
          </c:xVal>
          <c:yVal>
            <c:numLit>
              <c:formatCode>General</c:formatCode>
              <c:ptCount val="2"/>
              <c:pt idx="0">
                <c:v>0</c:v>
              </c:pt>
              <c:pt idx="1">
                <c:v>-1</c:v>
              </c:pt>
            </c:numLit>
          </c:yVal>
          <c:smooth val="0"/>
          <c:extLst>
            <c:ext xmlns:c16="http://schemas.microsoft.com/office/drawing/2014/chart" uri="{C3380CC4-5D6E-409C-BE32-E72D297353CC}">
              <c16:uniqueId val="{0000002E-13E0-4A10-8EDA-27E885D6745D}"/>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6.1</c:v>
              </c:pt>
              <c:pt idx="3">
                <c:v>6.1</c:v>
              </c:pt>
            </c:numLit>
          </c:xVal>
          <c:yVal>
            <c:numLit>
              <c:formatCode>General</c:formatCode>
              <c:ptCount val="4"/>
              <c:pt idx="0">
                <c:v>-1.1000000000000001</c:v>
              </c:pt>
              <c:pt idx="1">
                <c:v>0.1</c:v>
              </c:pt>
              <c:pt idx="2">
                <c:v>-1.1000000000000001</c:v>
              </c:pt>
              <c:pt idx="3">
                <c:v>0.1</c:v>
              </c:pt>
            </c:numLit>
          </c:yVal>
          <c:smooth val="0"/>
          <c:extLst>
            <c:ext xmlns:c16="http://schemas.microsoft.com/office/drawing/2014/chart" uri="{C3380CC4-5D6E-409C-BE32-E72D297353CC}">
              <c16:uniqueId val="{0000002F-13E0-4A10-8EDA-27E885D6745D}"/>
            </c:ext>
          </c:extLst>
        </c:ser>
        <c:ser>
          <c:idx val="5"/>
          <c:order val="5"/>
          <c:tx>
            <c:v>P=50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2-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6</c:v>
              </c:pt>
              <c:pt idx="1">
                <c:v>6</c:v>
              </c:pt>
            </c:numLit>
          </c:xVal>
          <c:yVal>
            <c:numLit>
              <c:formatCode>General</c:formatCode>
              <c:ptCount val="2"/>
              <c:pt idx="0">
                <c:v>0</c:v>
              </c:pt>
              <c:pt idx="1">
                <c:v>0.6</c:v>
              </c:pt>
            </c:numLit>
          </c:yVal>
          <c:smooth val="0"/>
          <c:extLst>
            <c:ext xmlns:c16="http://schemas.microsoft.com/office/drawing/2014/chart" uri="{C3380CC4-5D6E-409C-BE32-E72D297353CC}">
              <c16:uniqueId val="{00000030-13E0-4A10-8EDA-27E885D6745D}"/>
            </c:ext>
          </c:extLst>
        </c:ser>
        <c:ser>
          <c:idx val="6"/>
          <c:order val="6"/>
          <c:tx>
            <c:v>P=0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5-13E0-4A10-8EDA-27E885D674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0</c:v>
              </c:pt>
            </c:numLit>
          </c:xVal>
          <c:yVal>
            <c:numLit>
              <c:formatCode>General</c:formatCode>
              <c:ptCount val="2"/>
              <c:pt idx="0">
                <c:v>0</c:v>
              </c:pt>
              <c:pt idx="1">
                <c:v>0</c:v>
              </c:pt>
            </c:numLit>
          </c:yVal>
          <c:smooth val="0"/>
          <c:extLst>
            <c:ext xmlns:c16="http://schemas.microsoft.com/office/drawing/2014/chart" uri="{C3380CC4-5D6E-409C-BE32-E72D297353CC}">
              <c16:uniqueId val="{00000033-13E0-4A10-8EDA-27E885D6745D}"/>
            </c:ext>
          </c:extLst>
        </c:ser>
        <c:dLbls>
          <c:dLblPos val="t"/>
          <c:showLegendKey val="0"/>
          <c:showVal val="1"/>
          <c:showCatName val="0"/>
          <c:showSerName val="0"/>
          <c:showPercent val="0"/>
          <c:showBubbleSize val="0"/>
        </c:dLbls>
        <c:axId val="653484328"/>
        <c:axId val="653481376"/>
      </c:scatterChart>
      <c:valAx>
        <c:axId val="653484328"/>
        <c:scaling>
          <c:orientation val="minMax"/>
          <c:max val="7"/>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81376"/>
        <c:crosses val="autoZero"/>
        <c:crossBetween val="midCat"/>
        <c:majorUnit val="1"/>
      </c:valAx>
      <c:valAx>
        <c:axId val="653481376"/>
        <c:scaling>
          <c:orientation val="minMax"/>
          <c:max val="0.8"/>
          <c:min val="-1.200000000000000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484328"/>
        <c:crosses val="autoZero"/>
        <c:crossBetween val="midCat"/>
        <c:majorUnit val="1"/>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3"/>
              <c:pt idx="0">
                <c:v>0</c:v>
              </c:pt>
              <c:pt idx="1">
                <c:v>0.3</c:v>
              </c:pt>
              <c:pt idx="2">
                <c:v>0.6</c:v>
              </c:pt>
              <c:pt idx="3">
                <c:v>0.9</c:v>
              </c:pt>
              <c:pt idx="4">
                <c:v>1</c:v>
              </c:pt>
              <c:pt idx="5">
                <c:v>1.2</c:v>
              </c:pt>
              <c:pt idx="6">
                <c:v>1.5</c:v>
              </c:pt>
              <c:pt idx="7">
                <c:v>1.8</c:v>
              </c:pt>
              <c:pt idx="8">
                <c:v>2</c:v>
              </c:pt>
              <c:pt idx="9">
                <c:v>2.1</c:v>
              </c:pt>
              <c:pt idx="10">
                <c:v>2.4</c:v>
              </c:pt>
              <c:pt idx="11">
                <c:v>2.7</c:v>
              </c:pt>
              <c:pt idx="12">
                <c:v>3</c:v>
              </c:pt>
            </c:numLit>
          </c:xVal>
          <c:y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yVal>
          <c:smooth val="0"/>
          <c:extLst>
            <c:ext xmlns:c16="http://schemas.microsoft.com/office/drawing/2014/chart" uri="{C3380CC4-5D6E-409C-BE32-E72D297353CC}">
              <c16:uniqueId val="{00000000-3669-4A42-8852-71F86C1D3349}"/>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669-4A42-8852-71F86C1D3349}"/>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669-4A42-8852-71F86C1D33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3669-4A42-8852-71F86C1D3349}"/>
            </c:ext>
          </c:extLst>
        </c:ser>
        <c:dLbls>
          <c:showLegendKey val="0"/>
          <c:showVal val="0"/>
          <c:showCatName val="0"/>
          <c:showSerName val="0"/>
          <c:showPercent val="0"/>
          <c:showBubbleSize val="0"/>
        </c:dLbls>
        <c:axId val="759758776"/>
        <c:axId val="759763040"/>
      </c:scatterChart>
      <c:valAx>
        <c:axId val="759758776"/>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63040"/>
        <c:crosses val="autoZero"/>
        <c:crossBetween val="midCat"/>
      </c:valAx>
      <c:valAx>
        <c:axId val="759763040"/>
        <c:scaling>
          <c:orientation val="minMax"/>
        </c:scaling>
        <c:delete val="1"/>
        <c:axPos val="l"/>
        <c:numFmt formatCode="General" sourceLinked="1"/>
        <c:majorTickMark val="none"/>
        <c:minorTickMark val="none"/>
        <c:tickLblPos val="nextTo"/>
        <c:crossAx val="7597587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65843227185016"/>
                  <c:y val="6.6666666666666541E-2"/>
                </c:manualLayout>
              </c:layout>
              <c:tx>
                <c:rich>
                  <a:bodyPr/>
                  <a:lstStyle/>
                  <a:p>
                    <a:r>
                      <a:rPr lang="en-US"/>
                      <a:t>-69.77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C8-4E91-86BF-9D7FA11226E5}"/>
                </c:ext>
              </c:extLst>
            </c:dLbl>
            <c:dLbl>
              <c:idx val="12"/>
              <c:layout>
                <c:manualLayout>
                  <c:x val="0"/>
                  <c:y val="6.6666666666666541E-2"/>
                </c:manualLayout>
              </c:layout>
              <c:tx>
                <c:rich>
                  <a:bodyPr/>
                  <a:lstStyle/>
                  <a:p>
                    <a:r>
                      <a:rPr lang="en-US"/>
                      <a:t>-69.77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C8-4E91-86BF-9D7FA11226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0.3</c:v>
              </c:pt>
              <c:pt idx="2">
                <c:v>0.6</c:v>
              </c:pt>
              <c:pt idx="3">
                <c:v>0.9</c:v>
              </c:pt>
              <c:pt idx="4">
                <c:v>1</c:v>
              </c:pt>
              <c:pt idx="5">
                <c:v>1.2</c:v>
              </c:pt>
              <c:pt idx="6">
                <c:v>1.5</c:v>
              </c:pt>
              <c:pt idx="7">
                <c:v>1.8</c:v>
              </c:pt>
              <c:pt idx="8">
                <c:v>2</c:v>
              </c:pt>
              <c:pt idx="9">
                <c:v>2.1</c:v>
              </c:pt>
              <c:pt idx="10">
                <c:v>2.4</c:v>
              </c:pt>
              <c:pt idx="11">
                <c:v>2.7</c:v>
              </c:pt>
              <c:pt idx="12">
                <c:v>3</c:v>
              </c:pt>
            </c:numLit>
          </c:xVal>
          <c:yVal>
            <c:numLit>
              <c:formatCode>General</c:formatCode>
              <c:ptCount val="13"/>
              <c:pt idx="0">
                <c:v>-69.767399999999995</c:v>
              </c:pt>
              <c:pt idx="1">
                <c:v>-69.767399999999995</c:v>
              </c:pt>
              <c:pt idx="2">
                <c:v>-69.767399999999995</c:v>
              </c:pt>
              <c:pt idx="3">
                <c:v>-69.767399999999995</c:v>
              </c:pt>
              <c:pt idx="4">
                <c:v>-69.767399999999995</c:v>
              </c:pt>
              <c:pt idx="5">
                <c:v>-69.767399999999995</c:v>
              </c:pt>
              <c:pt idx="6">
                <c:v>-69.767399999999995</c:v>
              </c:pt>
              <c:pt idx="7">
                <c:v>-69.767399999999995</c:v>
              </c:pt>
              <c:pt idx="8">
                <c:v>-69.767399999999995</c:v>
              </c:pt>
              <c:pt idx="9">
                <c:v>-69.767399999999995</c:v>
              </c:pt>
              <c:pt idx="10">
                <c:v>-69.767399999999995</c:v>
              </c:pt>
              <c:pt idx="11">
                <c:v>-69.767399999999995</c:v>
              </c:pt>
              <c:pt idx="12">
                <c:v>-69.767399999999995</c:v>
              </c:pt>
            </c:numLit>
          </c:yVal>
          <c:smooth val="0"/>
          <c:extLst>
            <c:ext xmlns:c16="http://schemas.microsoft.com/office/drawing/2014/chart" uri="{C3380CC4-5D6E-409C-BE32-E72D297353CC}">
              <c16:uniqueId val="{00000000-80C8-4E91-86BF-9D7FA11226E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C8-4E91-86BF-9D7FA11226E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C8-4E91-86BF-9D7FA11226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80C8-4E91-86BF-9D7FA11226E5}"/>
            </c:ext>
          </c:extLst>
        </c:ser>
        <c:dLbls>
          <c:showLegendKey val="0"/>
          <c:showVal val="0"/>
          <c:showCatName val="0"/>
          <c:showSerName val="0"/>
          <c:showPercent val="0"/>
          <c:showBubbleSize val="0"/>
        </c:dLbls>
        <c:axId val="759755168"/>
        <c:axId val="759757136"/>
      </c:scatterChart>
      <c:valAx>
        <c:axId val="759755168"/>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57136"/>
        <c:crosses val="autoZero"/>
        <c:crossBetween val="midCat"/>
      </c:valAx>
      <c:valAx>
        <c:axId val="759757136"/>
        <c:scaling>
          <c:orientation val="minMax"/>
        </c:scaling>
        <c:delete val="1"/>
        <c:axPos val="l"/>
        <c:numFmt formatCode="General" sourceLinked="1"/>
        <c:majorTickMark val="none"/>
        <c:minorTickMark val="none"/>
        <c:tickLblPos val="nextTo"/>
        <c:crossAx val="75975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4"/>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4C89-49D3-A8D8-C23C91D5363D}"/>
              </c:ext>
            </c:extLst>
          </c:dPt>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4C89-49D3-A8D8-C23C91D5363D}"/>
              </c:ext>
            </c:extLst>
          </c:dPt>
          <c:dLbls>
            <c:dLbl>
              <c:idx val="0"/>
              <c:layout>
                <c:manualLayout>
                  <c:x val="-0.12165843227185016"/>
                  <c:y val="-6.6666666666666666E-2"/>
                </c:manualLayout>
              </c:layout>
              <c:tx>
                <c:rich>
                  <a:bodyPr/>
                  <a:lstStyle/>
                  <a:p>
                    <a:r>
                      <a:rPr lang="en-US"/>
                      <a:t>69.77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C89-49D3-A8D8-C23C91D5363D}"/>
                </c:ext>
              </c:extLst>
            </c:dLbl>
            <c:dLbl>
              <c:idx val="4"/>
              <c:layout>
                <c:manualLayout>
                  <c:x val="3.4979422734861973E-2"/>
                  <c:y val="-6.6666666666666721E-2"/>
                </c:manualLayout>
              </c:layout>
              <c:tx>
                <c:rich>
                  <a:bodyPr/>
                  <a:lstStyle/>
                  <a:p>
                    <a:r>
                      <a:rPr lang="en-US"/>
                      <a:t>x=1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C89-49D3-A8D8-C23C91D5363D}"/>
                </c:ext>
              </c:extLst>
            </c:dLbl>
            <c:dLbl>
              <c:idx val="12"/>
              <c:layout>
                <c:manualLayout>
                  <c:x val="0"/>
                  <c:y val="6.6666666666666666E-2"/>
                </c:manualLayout>
              </c:layout>
              <c:tx>
                <c:rich>
                  <a:bodyPr/>
                  <a:lstStyle/>
                  <a:p>
                    <a:r>
                      <a:rPr lang="en-US"/>
                      <a:t>-139.53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C89-49D3-A8D8-C23C91D536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0.3</c:v>
              </c:pt>
              <c:pt idx="2">
                <c:v>0.6</c:v>
              </c:pt>
              <c:pt idx="3">
                <c:v>0.9</c:v>
              </c:pt>
              <c:pt idx="4">
                <c:v>1</c:v>
              </c:pt>
              <c:pt idx="5">
                <c:v>1.2</c:v>
              </c:pt>
              <c:pt idx="6">
                <c:v>1.5</c:v>
              </c:pt>
              <c:pt idx="7">
                <c:v>1.8</c:v>
              </c:pt>
              <c:pt idx="8">
                <c:v>2</c:v>
              </c:pt>
              <c:pt idx="9">
                <c:v>2.1</c:v>
              </c:pt>
              <c:pt idx="10">
                <c:v>2.4</c:v>
              </c:pt>
              <c:pt idx="11">
                <c:v>2.7</c:v>
              </c:pt>
              <c:pt idx="12">
                <c:v>3</c:v>
              </c:pt>
            </c:numLit>
          </c:xVal>
          <c:yVal>
            <c:numLit>
              <c:formatCode>General</c:formatCode>
              <c:ptCount val="13"/>
              <c:pt idx="0">
                <c:v>69.767399999999995</c:v>
              </c:pt>
              <c:pt idx="1">
                <c:v>48.837200000000003</c:v>
              </c:pt>
              <c:pt idx="2">
                <c:v>27.907</c:v>
              </c:pt>
              <c:pt idx="3">
                <c:v>6.9767000000000001</c:v>
              </c:pt>
              <c:pt idx="4">
                <c:v>0</c:v>
              </c:pt>
              <c:pt idx="5">
                <c:v>-13.9535</c:v>
              </c:pt>
              <c:pt idx="6">
                <c:v>-34.883699999999997</c:v>
              </c:pt>
              <c:pt idx="7">
                <c:v>-55.813899999999997</c:v>
              </c:pt>
              <c:pt idx="8">
                <c:v>-69.767399999999995</c:v>
              </c:pt>
              <c:pt idx="9">
                <c:v>-76.744100000000003</c:v>
              </c:pt>
              <c:pt idx="10">
                <c:v>-97.674400000000006</c:v>
              </c:pt>
              <c:pt idx="11">
                <c:v>-118.6046</c:v>
              </c:pt>
              <c:pt idx="12">
                <c:v>-139.5341</c:v>
              </c:pt>
            </c:numLit>
          </c:yVal>
          <c:smooth val="0"/>
          <c:extLst>
            <c:ext xmlns:c16="http://schemas.microsoft.com/office/drawing/2014/chart" uri="{C3380CC4-5D6E-409C-BE32-E72D297353CC}">
              <c16:uniqueId val="{00000000-4C89-49D3-A8D8-C23C91D5363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C89-49D3-A8D8-C23C91D5363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C89-49D3-A8D8-C23C91D5363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4C89-49D3-A8D8-C23C91D5363D}"/>
            </c:ext>
          </c:extLst>
        </c:ser>
        <c:dLbls>
          <c:showLegendKey val="0"/>
          <c:showVal val="0"/>
          <c:showCatName val="0"/>
          <c:showSerName val="0"/>
          <c:showPercent val="0"/>
          <c:showBubbleSize val="0"/>
        </c:dLbls>
        <c:axId val="759782720"/>
        <c:axId val="759777144"/>
      </c:scatterChart>
      <c:valAx>
        <c:axId val="759782720"/>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77144"/>
        <c:crosses val="autoZero"/>
        <c:crossBetween val="midCat"/>
      </c:valAx>
      <c:valAx>
        <c:axId val="759777144"/>
        <c:scaling>
          <c:orientation val="minMax"/>
        </c:scaling>
        <c:delete val="1"/>
        <c:axPos val="l"/>
        <c:numFmt formatCode="General" sourceLinked="1"/>
        <c:majorTickMark val="none"/>
        <c:minorTickMark val="none"/>
        <c:tickLblPos val="nextTo"/>
        <c:crossAx val="759782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29C7-45AE-AB06-D87A5E07AA6E}"/>
              </c:ext>
            </c:extLst>
          </c:dPt>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29C7-45AE-AB06-D87A5E07AA6E}"/>
              </c:ext>
            </c:extLst>
          </c:dPt>
          <c:dLbls>
            <c:dLbl>
              <c:idx val="0"/>
              <c:layout>
                <c:manualLayout>
                  <c:x val="-7.541563541636255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9C7-45AE-AB06-D87A5E07AA6E}"/>
                </c:ext>
              </c:extLst>
            </c:dLbl>
            <c:dLbl>
              <c:idx val="8"/>
              <c:layout>
                <c:manualLayout>
                  <c:x val="3.4979422734862035E-2"/>
                  <c:y val="-6.6666666666666721E-2"/>
                </c:manualLayout>
              </c:layout>
              <c:tx>
                <c:rich>
                  <a:bodyPr/>
                  <a:lstStyle/>
                  <a:p>
                    <a:r>
                      <a:rPr lang="en-US"/>
                      <a:t>x=2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9C7-45AE-AB06-D87A5E07AA6E}"/>
                </c:ext>
              </c:extLst>
            </c:dLbl>
            <c:dLbl>
              <c:idx val="12"/>
              <c:layout>
                <c:manualLayout>
                  <c:x val="0"/>
                  <c:y val="6.6666666666666541E-2"/>
                </c:manualLayout>
              </c:layout>
              <c:tx>
                <c:rich>
                  <a:bodyPr/>
                  <a:lstStyle/>
                  <a:p>
                    <a:r>
                      <a:rPr lang="en-US"/>
                      <a:t>-104.65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9C7-45AE-AB06-D87A5E07AA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0.3</c:v>
              </c:pt>
              <c:pt idx="2">
                <c:v>0.6</c:v>
              </c:pt>
              <c:pt idx="3">
                <c:v>0.9</c:v>
              </c:pt>
              <c:pt idx="4">
                <c:v>1</c:v>
              </c:pt>
              <c:pt idx="5">
                <c:v>1.2</c:v>
              </c:pt>
              <c:pt idx="6">
                <c:v>1.5</c:v>
              </c:pt>
              <c:pt idx="7">
                <c:v>1.8</c:v>
              </c:pt>
              <c:pt idx="8">
                <c:v>2</c:v>
              </c:pt>
              <c:pt idx="9">
                <c:v>2.1</c:v>
              </c:pt>
              <c:pt idx="10">
                <c:v>2.4</c:v>
              </c:pt>
              <c:pt idx="11">
                <c:v>2.7</c:v>
              </c:pt>
              <c:pt idx="12">
                <c:v>3</c:v>
              </c:pt>
            </c:numLit>
          </c:xVal>
          <c:yVal>
            <c:numLit>
              <c:formatCode>General</c:formatCode>
              <c:ptCount val="13"/>
              <c:pt idx="0">
                <c:v>0</c:v>
              </c:pt>
              <c:pt idx="1">
                <c:v>17.790700000000001</c:v>
              </c:pt>
              <c:pt idx="2">
                <c:v>29.302299999999999</c:v>
              </c:pt>
              <c:pt idx="3">
                <c:v>34.5349</c:v>
              </c:pt>
              <c:pt idx="4">
                <c:v>34.883699999999997</c:v>
              </c:pt>
              <c:pt idx="5">
                <c:v>33.488399999999999</c:v>
              </c:pt>
              <c:pt idx="6">
                <c:v>26.162800000000001</c:v>
              </c:pt>
              <c:pt idx="7">
                <c:v>12.5581</c:v>
              </c:pt>
              <c:pt idx="8">
                <c:v>0</c:v>
              </c:pt>
              <c:pt idx="9">
                <c:v>-7.3255999999999997</c:v>
              </c:pt>
              <c:pt idx="10">
                <c:v>-33.488399999999999</c:v>
              </c:pt>
              <c:pt idx="11">
                <c:v>-65.930199999999999</c:v>
              </c:pt>
              <c:pt idx="12">
                <c:v>-104.6497</c:v>
              </c:pt>
            </c:numLit>
          </c:yVal>
          <c:smooth val="0"/>
          <c:extLst>
            <c:ext xmlns:c16="http://schemas.microsoft.com/office/drawing/2014/chart" uri="{C3380CC4-5D6E-409C-BE32-E72D297353CC}">
              <c16:uniqueId val="{00000000-29C7-45AE-AB06-D87A5E07AA6E}"/>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C7-45AE-AB06-D87A5E07AA6E}"/>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9C7-45AE-AB06-D87A5E07AA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29C7-45AE-AB06-D87A5E07AA6E}"/>
            </c:ext>
          </c:extLst>
        </c:ser>
        <c:dLbls>
          <c:showLegendKey val="0"/>
          <c:showVal val="0"/>
          <c:showCatName val="0"/>
          <c:showSerName val="0"/>
          <c:showPercent val="0"/>
          <c:showBubbleSize val="0"/>
        </c:dLbls>
        <c:axId val="759792560"/>
        <c:axId val="759794856"/>
      </c:scatterChart>
      <c:valAx>
        <c:axId val="759792560"/>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94856"/>
        <c:crosses val="autoZero"/>
        <c:crossBetween val="midCat"/>
      </c:valAx>
      <c:valAx>
        <c:axId val="759794856"/>
        <c:scaling>
          <c:orientation val="minMax"/>
        </c:scaling>
        <c:delete val="1"/>
        <c:axPos val="l"/>
        <c:numFmt formatCode="General" sourceLinked="1"/>
        <c:majorTickMark val="none"/>
        <c:minorTickMark val="none"/>
        <c:tickLblPos val="nextTo"/>
        <c:crossAx val="759792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8"/>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C184-4E78-A98F-092DA40757BA}"/>
              </c:ext>
            </c:extLst>
          </c:dPt>
          <c:dLbls>
            <c:dLbl>
              <c:idx val="0"/>
              <c:layout>
                <c:manualLayout>
                  <c:x val="-7.541563541636255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184-4E78-A98F-092DA40757BA}"/>
                </c:ext>
              </c:extLst>
            </c:dLbl>
            <c:dLbl>
              <c:idx val="8"/>
              <c:layout>
                <c:manualLayout>
                  <c:x val="-8.7055244902781992E-2"/>
                  <c:y val="-0.11661679790026247"/>
                </c:manualLayout>
              </c:layout>
              <c:tx>
                <c:rich>
                  <a:bodyPr/>
                  <a:lstStyle/>
                  <a:p>
                    <a:r>
                      <a:rPr lang="en-US"/>
                      <a:t>(2,46.51)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84-4E78-A98F-092DA40757BA}"/>
                </c:ext>
              </c:extLst>
            </c:dLbl>
            <c:dLbl>
              <c:idx val="12"/>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84-4E78-A98F-092DA4075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0.3</c:v>
              </c:pt>
              <c:pt idx="2">
                <c:v>0.6</c:v>
              </c:pt>
              <c:pt idx="3">
                <c:v>0.9</c:v>
              </c:pt>
              <c:pt idx="4">
                <c:v>1</c:v>
              </c:pt>
              <c:pt idx="5">
                <c:v>1.2</c:v>
              </c:pt>
              <c:pt idx="6">
                <c:v>1.5</c:v>
              </c:pt>
              <c:pt idx="7">
                <c:v>1.8</c:v>
              </c:pt>
              <c:pt idx="8">
                <c:v>2</c:v>
              </c:pt>
              <c:pt idx="9">
                <c:v>2.1</c:v>
              </c:pt>
              <c:pt idx="10">
                <c:v>2.4</c:v>
              </c:pt>
              <c:pt idx="11">
                <c:v>2.7</c:v>
              </c:pt>
              <c:pt idx="12">
                <c:v>3</c:v>
              </c:pt>
            </c:numLit>
          </c:xVal>
          <c:yVal>
            <c:numLit>
              <c:formatCode>General</c:formatCode>
              <c:ptCount val="13"/>
              <c:pt idx="0">
                <c:v>0</c:v>
              </c:pt>
              <c:pt idx="1">
                <c:v>2.8256000000000001</c:v>
              </c:pt>
              <c:pt idx="2">
                <c:v>10.0465</c:v>
              </c:pt>
              <c:pt idx="3">
                <c:v>19.7791</c:v>
              </c:pt>
              <c:pt idx="4">
                <c:v>23.255800000000001</c:v>
              </c:pt>
              <c:pt idx="5">
                <c:v>30.139500000000002</c:v>
              </c:pt>
              <c:pt idx="6">
                <c:v>39.244199999999999</c:v>
              </c:pt>
              <c:pt idx="7">
                <c:v>45.209299999999999</c:v>
              </c:pt>
              <c:pt idx="8">
                <c:v>46.511600000000001</c:v>
              </c:pt>
              <c:pt idx="9">
                <c:v>46.1511</c:v>
              </c:pt>
              <c:pt idx="10">
                <c:v>40.186</c:v>
              </c:pt>
              <c:pt idx="11">
                <c:v>25.430199999999999</c:v>
              </c:pt>
              <c:pt idx="12">
                <c:v>1E-3</c:v>
              </c:pt>
            </c:numLit>
          </c:yVal>
          <c:smooth val="0"/>
          <c:extLst>
            <c:ext xmlns:c16="http://schemas.microsoft.com/office/drawing/2014/chart" uri="{C3380CC4-5D6E-409C-BE32-E72D297353CC}">
              <c16:uniqueId val="{00000000-C184-4E78-A98F-092DA40757B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84-4E78-A98F-092DA40757B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84-4E78-A98F-092DA4075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C184-4E78-A98F-092DA40757BA}"/>
            </c:ext>
          </c:extLst>
        </c:ser>
        <c:dLbls>
          <c:showLegendKey val="0"/>
          <c:showVal val="0"/>
          <c:showCatName val="0"/>
          <c:showSerName val="0"/>
          <c:showPercent val="0"/>
          <c:showBubbleSize val="0"/>
        </c:dLbls>
        <c:axId val="759782720"/>
        <c:axId val="759784360"/>
      </c:scatterChart>
      <c:valAx>
        <c:axId val="759782720"/>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84360"/>
        <c:crosses val="autoZero"/>
        <c:crossBetween val="midCat"/>
      </c:valAx>
      <c:valAx>
        <c:axId val="759784360"/>
        <c:scaling>
          <c:orientation val="minMax"/>
        </c:scaling>
        <c:delete val="1"/>
        <c:axPos val="l"/>
        <c:numFmt formatCode="General" sourceLinked="1"/>
        <c:majorTickMark val="none"/>
        <c:minorTickMark val="none"/>
        <c:tickLblPos val="nextTo"/>
        <c:crossAx val="7597827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1"/>
              <c:pt idx="0">
                <c:v>0</c:v>
              </c:pt>
              <c:pt idx="1">
                <c:v>0.3</c:v>
              </c:pt>
              <c:pt idx="2">
                <c:v>0.6</c:v>
              </c:pt>
              <c:pt idx="3">
                <c:v>0.9</c:v>
              </c:pt>
              <c:pt idx="4">
                <c:v>1.2</c:v>
              </c:pt>
              <c:pt idx="5">
                <c:v>1.5</c:v>
              </c:pt>
              <c:pt idx="6">
                <c:v>1.8</c:v>
              </c:pt>
              <c:pt idx="7">
                <c:v>2.1</c:v>
              </c:pt>
              <c:pt idx="8">
                <c:v>2.4</c:v>
              </c:pt>
              <c:pt idx="9">
                <c:v>2.7</c:v>
              </c:pt>
              <c:pt idx="10">
                <c:v>3</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63CB-4824-BAD6-460E0EB1DD9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CB-4824-BAD6-460E0EB1DD9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3CB-4824-BAD6-460E0EB1DD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63CB-4824-BAD6-460E0EB1DD93}"/>
            </c:ext>
          </c:extLst>
        </c:ser>
        <c:dLbls>
          <c:showLegendKey val="0"/>
          <c:showVal val="0"/>
          <c:showCatName val="0"/>
          <c:showSerName val="0"/>
          <c:showPercent val="0"/>
          <c:showBubbleSize val="0"/>
        </c:dLbls>
        <c:axId val="761315560"/>
        <c:axId val="758035488"/>
      </c:scatterChart>
      <c:valAx>
        <c:axId val="761315560"/>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035488"/>
        <c:crosses val="autoZero"/>
        <c:crossBetween val="midCat"/>
      </c:valAx>
      <c:valAx>
        <c:axId val="758035488"/>
        <c:scaling>
          <c:orientation val="minMax"/>
        </c:scaling>
        <c:delete val="1"/>
        <c:axPos val="l"/>
        <c:numFmt formatCode="General" sourceLinked="1"/>
        <c:majorTickMark val="none"/>
        <c:minorTickMark val="none"/>
        <c:tickLblPos val="nextTo"/>
        <c:crossAx val="761315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65843227185016"/>
                  <c:y val="-6.6666666666666666E-2"/>
                </c:manualLayout>
              </c:layout>
              <c:tx>
                <c:rich>
                  <a:bodyPr/>
                  <a:lstStyle/>
                  <a:p>
                    <a:r>
                      <a:rPr lang="en-US"/>
                      <a:t>46.51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D3-4C04-AAD7-3259F9A09A31}"/>
                </c:ext>
              </c:extLst>
            </c:dLbl>
            <c:dLbl>
              <c:idx val="10"/>
              <c:layout>
                <c:manualLayout>
                  <c:x val="0"/>
                  <c:y val="-6.6666666666666666E-2"/>
                </c:manualLayout>
              </c:layout>
              <c:tx>
                <c:rich>
                  <a:bodyPr/>
                  <a:lstStyle/>
                  <a:p>
                    <a:r>
                      <a:rPr lang="en-US"/>
                      <a:t>46.51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D3-4C04-AAD7-3259F9A09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0.3</c:v>
              </c:pt>
              <c:pt idx="2">
                <c:v>0.6</c:v>
              </c:pt>
              <c:pt idx="3">
                <c:v>0.9</c:v>
              </c:pt>
              <c:pt idx="4">
                <c:v>1.2</c:v>
              </c:pt>
              <c:pt idx="5">
                <c:v>1.5</c:v>
              </c:pt>
              <c:pt idx="6">
                <c:v>1.8</c:v>
              </c:pt>
              <c:pt idx="7">
                <c:v>2.1</c:v>
              </c:pt>
              <c:pt idx="8">
                <c:v>2.4</c:v>
              </c:pt>
              <c:pt idx="9">
                <c:v>2.7</c:v>
              </c:pt>
              <c:pt idx="10">
                <c:v>3</c:v>
              </c:pt>
            </c:numLit>
          </c:xVal>
          <c:yVal>
            <c:numLit>
              <c:formatCode>General</c:formatCode>
              <c:ptCount val="11"/>
              <c:pt idx="0">
                <c:v>46.511600000000001</c:v>
              </c:pt>
              <c:pt idx="1">
                <c:v>46.511600000000001</c:v>
              </c:pt>
              <c:pt idx="2">
                <c:v>46.511600000000001</c:v>
              </c:pt>
              <c:pt idx="3">
                <c:v>46.511600000000001</c:v>
              </c:pt>
              <c:pt idx="4">
                <c:v>46.511600000000001</c:v>
              </c:pt>
              <c:pt idx="5">
                <c:v>46.511600000000001</c:v>
              </c:pt>
              <c:pt idx="6">
                <c:v>46.511600000000001</c:v>
              </c:pt>
              <c:pt idx="7">
                <c:v>46.511600000000001</c:v>
              </c:pt>
              <c:pt idx="8">
                <c:v>46.511600000000001</c:v>
              </c:pt>
              <c:pt idx="9">
                <c:v>46.511600000000001</c:v>
              </c:pt>
              <c:pt idx="10">
                <c:v>46.511600000000001</c:v>
              </c:pt>
            </c:numLit>
          </c:yVal>
          <c:smooth val="0"/>
          <c:extLst>
            <c:ext xmlns:c16="http://schemas.microsoft.com/office/drawing/2014/chart" uri="{C3380CC4-5D6E-409C-BE32-E72D297353CC}">
              <c16:uniqueId val="{00000000-80D3-4C04-AAD7-3259F9A09A3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D3-4C04-AAD7-3259F9A09A31}"/>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D3-4C04-AAD7-3259F9A09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80D3-4C04-AAD7-3259F9A09A31}"/>
            </c:ext>
          </c:extLst>
        </c:ser>
        <c:dLbls>
          <c:showLegendKey val="0"/>
          <c:showVal val="0"/>
          <c:showCatName val="0"/>
          <c:showSerName val="0"/>
          <c:showPercent val="0"/>
          <c:showBubbleSize val="0"/>
        </c:dLbls>
        <c:axId val="759732536"/>
        <c:axId val="759724336"/>
      </c:scatterChart>
      <c:valAx>
        <c:axId val="759732536"/>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24336"/>
        <c:crosses val="autoZero"/>
        <c:crossBetween val="midCat"/>
      </c:valAx>
      <c:valAx>
        <c:axId val="759724336"/>
        <c:scaling>
          <c:orientation val="minMax"/>
        </c:scaling>
        <c:delete val="1"/>
        <c:axPos val="l"/>
        <c:numFmt formatCode="General" sourceLinked="1"/>
        <c:majorTickMark val="none"/>
        <c:minorTickMark val="none"/>
        <c:tickLblPos val="nextTo"/>
        <c:crossAx val="759732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65843227185016"/>
                  <c:y val="6.6666666666666666E-2"/>
                </c:manualLayout>
              </c:layout>
              <c:tx>
                <c:rich>
                  <a:bodyPr/>
                  <a:lstStyle/>
                  <a:p>
                    <a:r>
                      <a:rPr lang="en-US"/>
                      <a:t>-139.53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84C-4DB1-ADCA-6DD3986A8120}"/>
                </c:ext>
              </c:extLst>
            </c:dLbl>
            <c:dLbl>
              <c:idx val="10"/>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84C-4DB1-ADCA-6DD3986A81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0.3</c:v>
              </c:pt>
              <c:pt idx="2">
                <c:v>0.6</c:v>
              </c:pt>
              <c:pt idx="3">
                <c:v>0.9</c:v>
              </c:pt>
              <c:pt idx="4">
                <c:v>1.2</c:v>
              </c:pt>
              <c:pt idx="5">
                <c:v>1.5</c:v>
              </c:pt>
              <c:pt idx="6">
                <c:v>1.8</c:v>
              </c:pt>
              <c:pt idx="7">
                <c:v>2.1</c:v>
              </c:pt>
              <c:pt idx="8">
                <c:v>2.4</c:v>
              </c:pt>
              <c:pt idx="9">
                <c:v>2.7</c:v>
              </c:pt>
              <c:pt idx="10">
                <c:v>3</c:v>
              </c:pt>
            </c:numLit>
          </c:xVal>
          <c:yVal>
            <c:numLit>
              <c:formatCode>General</c:formatCode>
              <c:ptCount val="11"/>
              <c:pt idx="0">
                <c:v>-139.53489999999999</c:v>
              </c:pt>
              <c:pt idx="1">
                <c:v>-125.5814</c:v>
              </c:pt>
              <c:pt idx="2">
                <c:v>-111.6279</c:v>
              </c:pt>
              <c:pt idx="3">
                <c:v>-97.674499999999995</c:v>
              </c:pt>
              <c:pt idx="4">
                <c:v>-83.721000000000004</c:v>
              </c:pt>
              <c:pt idx="5">
                <c:v>-69.767499999999998</c:v>
              </c:pt>
              <c:pt idx="6">
                <c:v>-55.814</c:v>
              </c:pt>
              <c:pt idx="7">
                <c:v>-41.860500000000002</c:v>
              </c:pt>
              <c:pt idx="8">
                <c:v>-27.9071</c:v>
              </c:pt>
              <c:pt idx="9">
                <c:v>-13.9536</c:v>
              </c:pt>
              <c:pt idx="10">
                <c:v>-5.9999999999999995E-4</c:v>
              </c:pt>
            </c:numLit>
          </c:yVal>
          <c:smooth val="0"/>
          <c:extLst>
            <c:ext xmlns:c16="http://schemas.microsoft.com/office/drawing/2014/chart" uri="{C3380CC4-5D6E-409C-BE32-E72D297353CC}">
              <c16:uniqueId val="{00000000-884C-4DB1-ADCA-6DD3986A812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84C-4DB1-ADCA-6DD3986A812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84C-4DB1-ADCA-6DD3986A81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884C-4DB1-ADCA-6DD3986A8120}"/>
            </c:ext>
          </c:extLst>
        </c:ser>
        <c:dLbls>
          <c:showLegendKey val="0"/>
          <c:showVal val="0"/>
          <c:showCatName val="0"/>
          <c:showSerName val="0"/>
          <c:showPercent val="0"/>
          <c:showBubbleSize val="0"/>
        </c:dLbls>
        <c:axId val="753710280"/>
        <c:axId val="753708312"/>
      </c:scatterChart>
      <c:valAx>
        <c:axId val="753710280"/>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3708312"/>
        <c:crosses val="autoZero"/>
        <c:crossBetween val="midCat"/>
      </c:valAx>
      <c:valAx>
        <c:axId val="753708312"/>
        <c:scaling>
          <c:orientation val="minMax"/>
        </c:scaling>
        <c:delete val="1"/>
        <c:axPos val="l"/>
        <c:numFmt formatCode="General" sourceLinked="1"/>
        <c:majorTickMark val="none"/>
        <c:minorTickMark val="none"/>
        <c:tickLblPos val="nextTo"/>
        <c:crossAx val="753710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991-48CD-AAEB-59ECFFACE773}"/>
              </c:ext>
            </c:extLst>
          </c:dPt>
          <c:dLbls>
            <c:dLbl>
              <c:idx val="0"/>
              <c:layout>
                <c:manualLayout>
                  <c:x val="-7.541563541636255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991-48CD-AAEB-59ECFFACE773}"/>
                </c:ext>
              </c:extLst>
            </c:dLbl>
            <c:dLbl>
              <c:idx val="10"/>
              <c:layout>
                <c:manualLayout>
                  <c:x val="0"/>
                  <c:y val="6.6666666666666541E-2"/>
                </c:manualLayout>
              </c:layout>
              <c:tx>
                <c:rich>
                  <a:bodyPr/>
                  <a:lstStyle/>
                  <a:p>
                    <a:r>
                      <a:rPr lang="en-US"/>
                      <a:t>-209.31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91-48CD-AAEB-59ECFFACE7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0.3</c:v>
              </c:pt>
              <c:pt idx="2">
                <c:v>0.6</c:v>
              </c:pt>
              <c:pt idx="3">
                <c:v>0.9</c:v>
              </c:pt>
              <c:pt idx="4">
                <c:v>1.2</c:v>
              </c:pt>
              <c:pt idx="5">
                <c:v>1.5</c:v>
              </c:pt>
              <c:pt idx="6">
                <c:v>1.8</c:v>
              </c:pt>
              <c:pt idx="7">
                <c:v>2.1</c:v>
              </c:pt>
              <c:pt idx="8">
                <c:v>2.4</c:v>
              </c:pt>
              <c:pt idx="9">
                <c:v>2.7</c:v>
              </c:pt>
              <c:pt idx="10">
                <c:v>3</c:v>
              </c:pt>
            </c:numLit>
          </c:xVal>
          <c:yVal>
            <c:numLit>
              <c:formatCode>General</c:formatCode>
              <c:ptCount val="11"/>
              <c:pt idx="0">
                <c:v>-2.5000000000000001E-3</c:v>
              </c:pt>
              <c:pt idx="1">
                <c:v>-39.7699</c:v>
              </c:pt>
              <c:pt idx="2">
                <c:v>-75.351299999999995</c:v>
              </c:pt>
              <c:pt idx="3">
                <c:v>-106.7467</c:v>
              </c:pt>
              <c:pt idx="4">
                <c:v>-133.95599999999999</c:v>
              </c:pt>
              <c:pt idx="5">
                <c:v>-156.97929999999999</c:v>
              </c:pt>
              <c:pt idx="6">
                <c:v>-175.81649999999999</c:v>
              </c:pt>
              <c:pt idx="7">
                <c:v>-190.46770000000001</c:v>
              </c:pt>
              <c:pt idx="8">
                <c:v>-200.93279999999999</c:v>
              </c:pt>
              <c:pt idx="9">
                <c:v>-207.21190000000001</c:v>
              </c:pt>
              <c:pt idx="10">
                <c:v>-209.30500000000001</c:v>
              </c:pt>
            </c:numLit>
          </c:yVal>
          <c:smooth val="0"/>
          <c:extLst>
            <c:ext xmlns:c16="http://schemas.microsoft.com/office/drawing/2014/chart" uri="{C3380CC4-5D6E-409C-BE32-E72D297353CC}">
              <c16:uniqueId val="{00000000-0991-48CD-AAEB-59ECFFACE77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991-48CD-AAEB-59ECFFACE77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991-48CD-AAEB-59ECFFACE7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0991-48CD-AAEB-59ECFFACE773}"/>
            </c:ext>
          </c:extLst>
        </c:ser>
        <c:dLbls>
          <c:showLegendKey val="0"/>
          <c:showVal val="0"/>
          <c:showCatName val="0"/>
          <c:showSerName val="0"/>
          <c:showPercent val="0"/>
          <c:showBubbleSize val="0"/>
        </c:dLbls>
        <c:axId val="752503952"/>
        <c:axId val="752505592"/>
      </c:scatterChart>
      <c:valAx>
        <c:axId val="752503952"/>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505592"/>
        <c:crosses val="autoZero"/>
        <c:crossBetween val="midCat"/>
      </c:valAx>
      <c:valAx>
        <c:axId val="752505592"/>
        <c:scaling>
          <c:orientation val="minMax"/>
        </c:scaling>
        <c:delete val="1"/>
        <c:axPos val="l"/>
        <c:numFmt formatCode="General" sourceLinked="1"/>
        <c:majorTickMark val="none"/>
        <c:minorTickMark val="none"/>
        <c:tickLblPos val="nextTo"/>
        <c:crossAx val="752503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456787743210281E-2"/>
          <c:y val="0.24726666666666666"/>
          <c:w val="0.85308642451357941"/>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3EA2-4460-82BA-45B72EC664BC}"/>
              </c:ext>
            </c:extLst>
          </c:dPt>
          <c:dLbls>
            <c:dLbl>
              <c:idx val="0"/>
              <c:layout>
                <c:manualLayout>
                  <c:x val="-7.541563541636255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EA2-4460-82BA-45B72EC664BC}"/>
                </c:ext>
              </c:extLst>
            </c:dLbl>
            <c:dLbl>
              <c:idx val="10"/>
              <c:layout>
                <c:manualLayout>
                  <c:x val="0"/>
                  <c:y val="6.6666666666666666E-2"/>
                </c:manualLayout>
              </c:layout>
              <c:tx>
                <c:rich>
                  <a:bodyPr/>
                  <a:lstStyle/>
                  <a:p>
                    <a:r>
                      <a:rPr lang="en-US"/>
                      <a:t>-418.61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EA2-4460-82BA-45B72EC664B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0.3</c:v>
              </c:pt>
              <c:pt idx="2">
                <c:v>0.6</c:v>
              </c:pt>
              <c:pt idx="3">
                <c:v>0.9</c:v>
              </c:pt>
              <c:pt idx="4">
                <c:v>1.2</c:v>
              </c:pt>
              <c:pt idx="5">
                <c:v>1.5</c:v>
              </c:pt>
              <c:pt idx="6">
                <c:v>1.8</c:v>
              </c:pt>
              <c:pt idx="7">
                <c:v>2.1</c:v>
              </c:pt>
              <c:pt idx="8">
                <c:v>2.4</c:v>
              </c:pt>
              <c:pt idx="9">
                <c:v>2.7</c:v>
              </c:pt>
              <c:pt idx="10">
                <c:v>3</c:v>
              </c:pt>
            </c:numLit>
          </c:xVal>
          <c:yVal>
            <c:numLit>
              <c:formatCode>General</c:formatCode>
              <c:ptCount val="11"/>
              <c:pt idx="0">
                <c:v>0</c:v>
              </c:pt>
              <c:pt idx="1">
                <c:v>-6.0705</c:v>
              </c:pt>
              <c:pt idx="2">
                <c:v>-23.4434</c:v>
              </c:pt>
              <c:pt idx="3">
                <c:v>-50.862699999999997</c:v>
              </c:pt>
              <c:pt idx="4">
                <c:v>-87.072800000000001</c:v>
              </c:pt>
              <c:pt idx="5">
                <c:v>-130.8177</c:v>
              </c:pt>
              <c:pt idx="6">
                <c:v>-180.8417</c:v>
              </c:pt>
              <c:pt idx="7">
                <c:v>-235.88900000000001</c:v>
              </c:pt>
              <c:pt idx="8">
                <c:v>-294.7038</c:v>
              </c:pt>
              <c:pt idx="9">
                <c:v>-356.0301</c:v>
              </c:pt>
              <c:pt idx="10">
                <c:v>-418.61020000000002</c:v>
              </c:pt>
            </c:numLit>
          </c:yVal>
          <c:smooth val="0"/>
          <c:extLst>
            <c:ext xmlns:c16="http://schemas.microsoft.com/office/drawing/2014/chart" uri="{C3380CC4-5D6E-409C-BE32-E72D297353CC}">
              <c16:uniqueId val="{00000000-3EA2-4460-82BA-45B72EC664B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EA2-4460-82BA-45B72EC664B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EA2-4460-82BA-45B72EC664B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c:v>
              </c:pt>
            </c:numLit>
          </c:xVal>
          <c:yVal>
            <c:numLit>
              <c:formatCode>General</c:formatCode>
              <c:ptCount val="2"/>
              <c:pt idx="0">
                <c:v>0</c:v>
              </c:pt>
              <c:pt idx="1">
                <c:v>0</c:v>
              </c:pt>
            </c:numLit>
          </c:yVal>
          <c:smooth val="0"/>
          <c:extLst>
            <c:ext xmlns:c16="http://schemas.microsoft.com/office/drawing/2014/chart" uri="{C3380CC4-5D6E-409C-BE32-E72D297353CC}">
              <c16:uniqueId val="{00000001-3EA2-4460-82BA-45B72EC664BC}"/>
            </c:ext>
          </c:extLst>
        </c:ser>
        <c:dLbls>
          <c:showLegendKey val="0"/>
          <c:showVal val="0"/>
          <c:showCatName val="0"/>
          <c:showSerName val="0"/>
          <c:showPercent val="0"/>
          <c:showBubbleSize val="0"/>
        </c:dLbls>
        <c:axId val="759796824"/>
        <c:axId val="759792232"/>
      </c:scatterChart>
      <c:valAx>
        <c:axId val="759796824"/>
        <c:scaling>
          <c:orientation val="minMax"/>
          <c:max val="3"/>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792232"/>
        <c:crosses val="autoZero"/>
        <c:crossBetween val="midCat"/>
      </c:valAx>
      <c:valAx>
        <c:axId val="759792232"/>
        <c:scaling>
          <c:orientation val="minMax"/>
        </c:scaling>
        <c:delete val="1"/>
        <c:axPos val="l"/>
        <c:numFmt formatCode="General" sourceLinked="1"/>
        <c:majorTickMark val="none"/>
        <c:minorTickMark val="none"/>
        <c:tickLblPos val="nextTo"/>
        <c:crossAx val="759796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513331054210463E-2"/>
          <c:y val="2.8672120842685177E-2"/>
          <c:w val="0.76049394544476634"/>
          <c:h val="0.40776700414569067"/>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5D2C-40EC-80D9-9B5860A1690E}"/>
              </c:ext>
            </c:extLst>
          </c:dPt>
          <c:dPt>
            <c:idx val="1"/>
            <c:marker>
              <c:symbol val="none"/>
            </c:marker>
            <c:bubble3D val="0"/>
            <c:extLst>
              <c:ext xmlns:c16="http://schemas.microsoft.com/office/drawing/2014/chart" uri="{C3380CC4-5D6E-409C-BE32-E72D297353CC}">
                <c16:uniqueId val="{00000002-5D2C-40EC-80D9-9B5860A1690E}"/>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5D2C-40EC-80D9-9B5860A1690E}"/>
              </c:ext>
            </c:extLst>
          </c:dPt>
          <c:dLbls>
            <c:dLbl>
              <c:idx val="0"/>
              <c:layout>
                <c:manualLayout>
                  <c:x val="-8.1084877003577638E-2"/>
                  <c:y val="-4.2264354314208198E-2"/>
                </c:manualLayout>
              </c:layout>
              <c:tx>
                <c:rich>
                  <a:bodyPr/>
                  <a:lstStyle/>
                  <a:p>
                    <a:fld id="{62494B8E-FCFF-49C9-8299-AA5FDDE406F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D2C-40EC-80D9-9B5860A1690E}"/>
                </c:ext>
              </c:extLst>
            </c:dLbl>
            <c:dLbl>
              <c:idx val="1"/>
              <c:layout>
                <c:manualLayout>
                  <c:x val="-7.7628086342465069E-2"/>
                  <c:y val="-3.7733609823700526E-2"/>
                </c:manualLayout>
              </c:layout>
              <c:tx>
                <c:rich>
                  <a:bodyPr/>
                  <a:lstStyle/>
                  <a:p>
                    <a:fld id="{E0CD7DFE-9D51-4D7A-AD9A-0DD32EE12B0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D2C-40EC-80D9-9B5860A1690E}"/>
                </c:ext>
              </c:extLst>
            </c:dLbl>
            <c:dLbl>
              <c:idx val="2"/>
              <c:layout>
                <c:manualLayout>
                  <c:x val="-8.1084877003577804E-2"/>
                  <c:y val="-4.2264354314208198E-2"/>
                </c:manualLayout>
              </c:layout>
              <c:tx>
                <c:rich>
                  <a:bodyPr/>
                  <a:lstStyle/>
                  <a:p>
                    <a:fld id="{3AD19D9F-DD4F-4E6B-A2C5-F5499E486BC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D2C-40EC-80D9-9B5860A1690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H_E4.14!COORD_X</c:f>
              <c:numCache>
                <c:formatCode>General</c:formatCode>
                <c:ptCount val="4"/>
                <c:pt idx="0">
                  <c:v>0</c:v>
                </c:pt>
                <c:pt idx="1">
                  <c:v>4</c:v>
                </c:pt>
                <c:pt idx="2">
                  <c:v>8</c:v>
                </c:pt>
              </c:numCache>
            </c:numRef>
          </c:xVal>
          <c:yVal>
            <c:numRef>
              <c:f>H_E4.14!COORD_Y</c:f>
              <c:numCache>
                <c:formatCode>General</c:formatCode>
                <c:ptCount val="4"/>
                <c:pt idx="0">
                  <c:v>0</c:v>
                </c:pt>
                <c:pt idx="1">
                  <c:v>3</c:v>
                </c:pt>
                <c:pt idx="2">
                  <c:v>3</c:v>
                </c:pt>
              </c:numCache>
            </c:numRef>
          </c:yVal>
          <c:smooth val="0"/>
          <c:extLst>
            <c:ext xmlns:c15="http://schemas.microsoft.com/office/drawing/2012/chart" uri="{02D57815-91ED-43cb-92C2-25804820EDAC}">
              <c15:datalabelsRange>
                <c15:f>H_E4.14!NODES</c15:f>
                <c15:dlblRangeCache>
                  <c:ptCount val="4"/>
                  <c:pt idx="0">
                    <c:v>N1</c:v>
                  </c:pt>
                  <c:pt idx="1">
                    <c:v>N2</c:v>
                  </c:pt>
                  <c:pt idx="2">
                    <c:v>N3</c:v>
                  </c:pt>
                </c15:dlblRangeCache>
              </c15:datalabelsRange>
            </c:ext>
            <c:ext xmlns:c16="http://schemas.microsoft.com/office/drawing/2014/chart" uri="{C3380CC4-5D6E-409C-BE32-E72D297353CC}">
              <c16:uniqueId val="{00000000-5D2C-40EC-80D9-9B5860A1690E}"/>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4</c:v>
              </c:pt>
            </c:numLit>
          </c:xVal>
          <c:yVal>
            <c:numLit>
              <c:formatCode>General</c:formatCode>
              <c:ptCount val="2"/>
              <c:pt idx="0">
                <c:v>0</c:v>
              </c:pt>
              <c:pt idx="1">
                <c:v>3</c:v>
              </c:pt>
            </c:numLit>
          </c:yVal>
          <c:smooth val="0"/>
          <c:extLst>
            <c:ext xmlns:c16="http://schemas.microsoft.com/office/drawing/2014/chart" uri="{C3380CC4-5D6E-409C-BE32-E72D297353CC}">
              <c16:uniqueId val="{00000004-5D2C-40EC-80D9-9B5860A1690E}"/>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4</c:v>
              </c:pt>
              <c:pt idx="1">
                <c:v>8</c:v>
              </c:pt>
            </c:numLit>
          </c:xVal>
          <c:yVal>
            <c:numLit>
              <c:formatCode>General</c:formatCode>
              <c:ptCount val="2"/>
              <c:pt idx="0">
                <c:v>3</c:v>
              </c:pt>
              <c:pt idx="1">
                <c:v>3</c:v>
              </c:pt>
            </c:numLit>
          </c:yVal>
          <c:smooth val="0"/>
          <c:extLst>
            <c:ext xmlns:c16="http://schemas.microsoft.com/office/drawing/2014/chart" uri="{C3380CC4-5D6E-409C-BE32-E72D297353CC}">
              <c16:uniqueId val="{00000005-5D2C-40EC-80D9-9B5860A1690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8.1</c:v>
              </c:pt>
              <c:pt idx="3">
                <c:v>8.1</c:v>
              </c:pt>
            </c:numLit>
          </c:xVal>
          <c:yVal>
            <c:numLit>
              <c:formatCode>General</c:formatCode>
              <c:ptCount val="4"/>
              <c:pt idx="0">
                <c:v>-0.1</c:v>
              </c:pt>
              <c:pt idx="1">
                <c:v>3.1</c:v>
              </c:pt>
              <c:pt idx="2">
                <c:v>-0.1</c:v>
              </c:pt>
              <c:pt idx="3">
                <c:v>3.1</c:v>
              </c:pt>
            </c:numLit>
          </c:yVal>
          <c:smooth val="0"/>
          <c:extLst>
            <c:ext xmlns:c16="http://schemas.microsoft.com/office/drawing/2014/chart" uri="{C3380CC4-5D6E-409C-BE32-E72D297353CC}">
              <c16:uniqueId val="{00000006-5D2C-40EC-80D9-9B5860A1690E}"/>
            </c:ext>
          </c:extLst>
        </c:ser>
        <c:ser>
          <c:idx val="4"/>
          <c:order val="4"/>
          <c:tx>
            <c:v>UDL=24</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5D2C-40EC-80D9-9B5860A1690E}"/>
                </c:ext>
              </c:extLst>
            </c:dLbl>
            <c:dLbl>
              <c:idx val="2"/>
              <c:delete val="1"/>
              <c:extLst>
                <c:ext xmlns:c15="http://schemas.microsoft.com/office/drawing/2012/chart" uri="{CE6537A1-D6FC-4f65-9D91-7224C49458BB}"/>
                <c:ext xmlns:c16="http://schemas.microsoft.com/office/drawing/2014/chart" uri="{C3380CC4-5D6E-409C-BE32-E72D297353CC}">
                  <c16:uniqueId val="{0000000A-5D2C-40EC-80D9-9B5860A1690E}"/>
                </c:ext>
              </c:extLst>
            </c:dLbl>
            <c:dLbl>
              <c:idx val="3"/>
              <c:delete val="1"/>
              <c:extLst>
                <c:ext xmlns:c15="http://schemas.microsoft.com/office/drawing/2012/chart" uri="{CE6537A1-D6FC-4f65-9D91-7224C49458BB}"/>
                <c:ext xmlns:c16="http://schemas.microsoft.com/office/drawing/2014/chart" uri="{C3380CC4-5D6E-409C-BE32-E72D297353CC}">
                  <c16:uniqueId val="{0000000B-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-0.8</c:v>
              </c:pt>
              <c:pt idx="2">
                <c:v>3.2</c:v>
              </c:pt>
              <c:pt idx="3">
                <c:v>4</c:v>
              </c:pt>
            </c:numLit>
          </c:xVal>
          <c:yVal>
            <c:numLit>
              <c:formatCode>General</c:formatCode>
              <c:ptCount val="4"/>
              <c:pt idx="0">
                <c:v>0</c:v>
              </c:pt>
              <c:pt idx="1">
                <c:v>0</c:v>
              </c:pt>
              <c:pt idx="2">
                <c:v>3</c:v>
              </c:pt>
              <c:pt idx="3">
                <c:v>3</c:v>
              </c:pt>
            </c:numLit>
          </c:yVal>
          <c:smooth val="0"/>
          <c:extLst>
            <c:ext xmlns:c16="http://schemas.microsoft.com/office/drawing/2014/chart" uri="{C3380CC4-5D6E-409C-BE32-E72D297353CC}">
              <c16:uniqueId val="{00000007-5D2C-40EC-80D9-9B5860A1690E}"/>
            </c:ext>
          </c:extLst>
        </c:ser>
        <c:ser>
          <c:idx val="5"/>
          <c:order val="5"/>
          <c:tx>
            <c:v>P=80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5D2C-40EC-80D9-9B5860A1690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6</c:v>
              </c:pt>
              <c:pt idx="1">
                <c:v>6</c:v>
              </c:pt>
            </c:numLit>
          </c:xVal>
          <c:yVal>
            <c:numLit>
              <c:formatCode>General</c:formatCode>
              <c:ptCount val="2"/>
              <c:pt idx="0">
                <c:v>3</c:v>
              </c:pt>
              <c:pt idx="1">
                <c:v>3.8</c:v>
              </c:pt>
            </c:numLit>
          </c:yVal>
          <c:smooth val="0"/>
          <c:extLst>
            <c:ext xmlns:c16="http://schemas.microsoft.com/office/drawing/2014/chart" uri="{C3380CC4-5D6E-409C-BE32-E72D297353CC}">
              <c16:uniqueId val="{0000000C-5D2C-40EC-80D9-9B5860A1690E}"/>
            </c:ext>
          </c:extLst>
        </c:ser>
        <c:dLbls>
          <c:dLblPos val="t"/>
          <c:showLegendKey val="0"/>
          <c:showVal val="1"/>
          <c:showCatName val="0"/>
          <c:showSerName val="0"/>
          <c:showPercent val="0"/>
          <c:showBubbleSize val="0"/>
        </c:dLbls>
        <c:axId val="844112112"/>
        <c:axId val="844112440"/>
      </c:scatterChart>
      <c:valAx>
        <c:axId val="844112112"/>
        <c:scaling>
          <c:orientation val="minMax"/>
          <c:max val="9"/>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12440"/>
        <c:crosses val="autoZero"/>
        <c:crossBetween val="midCat"/>
        <c:majorUnit val="2"/>
      </c:valAx>
      <c:valAx>
        <c:axId val="844112440"/>
        <c:scaling>
          <c:orientation val="minMax"/>
          <c:max val="4"/>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12112"/>
        <c:crosses val="autoZero"/>
        <c:crossBetween val="midCat"/>
        <c:majorUnit val="2"/>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541E-2"/>
                </c:manualLayout>
              </c:layout>
              <c:tx>
                <c:rich>
                  <a:bodyPr/>
                  <a:lstStyle/>
                  <a:p>
                    <a:r>
                      <a:rPr lang="en-US"/>
                      <a:t>-97.5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7DA-49F4-A6B0-0AABB96E8A52}"/>
                </c:ext>
              </c:extLst>
            </c:dLbl>
            <c:dLbl>
              <c:idx val="11"/>
              <c:layout>
                <c:manualLayout>
                  <c:x val="0"/>
                  <c:y val="6.6666666666666666E-2"/>
                </c:manualLayout>
              </c:layout>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7DA-49F4-A6B0-0AABB96E8A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-97.5</c:v>
              </c:pt>
              <c:pt idx="1">
                <c:v>-87.9</c:v>
              </c:pt>
              <c:pt idx="2">
                <c:v>-78.3</c:v>
              </c:pt>
              <c:pt idx="3">
                <c:v>-68.7</c:v>
              </c:pt>
              <c:pt idx="4">
                <c:v>-59.1</c:v>
              </c:pt>
              <c:pt idx="5">
                <c:v>-49.5</c:v>
              </c:pt>
              <c:pt idx="6">
                <c:v>-39.9</c:v>
              </c:pt>
              <c:pt idx="7">
                <c:v>-30.3</c:v>
              </c:pt>
              <c:pt idx="8">
                <c:v>-20.7</c:v>
              </c:pt>
              <c:pt idx="9">
                <c:v>-11.1</c:v>
              </c:pt>
              <c:pt idx="10">
                <c:v>-2.3218000000000001</c:v>
              </c:pt>
              <c:pt idx="11">
                <c:v>-1.5002</c:v>
              </c:pt>
            </c:numLit>
          </c:yVal>
          <c:smooth val="0"/>
          <c:extLst>
            <c:ext xmlns:c16="http://schemas.microsoft.com/office/drawing/2014/chart" uri="{C3380CC4-5D6E-409C-BE32-E72D297353CC}">
              <c16:uniqueId val="{00000000-77DA-49F4-A6B0-0AABB96E8A5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7DA-49F4-A6B0-0AABB96E8A5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7DA-49F4-A6B0-0AABB96E8A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77DA-49F4-A6B0-0AABB96E8A52}"/>
            </c:ext>
          </c:extLst>
        </c:ser>
        <c:dLbls>
          <c:showLegendKey val="0"/>
          <c:showVal val="0"/>
          <c:showCatName val="0"/>
          <c:showSerName val="0"/>
          <c:showPercent val="0"/>
          <c:showBubbleSize val="0"/>
        </c:dLbls>
        <c:axId val="844100304"/>
        <c:axId val="844100960"/>
      </c:scatterChart>
      <c:valAx>
        <c:axId val="844100304"/>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00960"/>
        <c:crosses val="autoZero"/>
        <c:crossBetween val="midCat"/>
      </c:valAx>
      <c:valAx>
        <c:axId val="844100960"/>
        <c:scaling>
          <c:orientation val="minMax"/>
        </c:scaling>
        <c:delete val="1"/>
        <c:axPos val="l"/>
        <c:numFmt formatCode="General" sourceLinked="1"/>
        <c:majorTickMark val="none"/>
        <c:minorTickMark val="none"/>
        <c:tickLblPos val="nextTo"/>
        <c:crossAx val="844100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9.1212702972763557E-2"/>
                  <c:y val="-6.6666666666666666E-2"/>
                </c:manualLayout>
              </c:layout>
              <c:tx>
                <c:rich>
                  <a:bodyPr/>
                  <a:lstStyle/>
                  <a:p>
                    <a:r>
                      <a:rPr lang="en-US"/>
                      <a:t>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7B8-4AC7-9163-5BF93C30A8D2}"/>
                </c:ext>
              </c:extLst>
            </c:dLbl>
            <c:dLbl>
              <c:idx val="11"/>
              <c:layout>
                <c:manualLayout>
                  <c:x val="0"/>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B8-4AC7-9163-5BF93C30A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70</c:v>
              </c:pt>
              <c:pt idx="1">
                <c:v>62.8</c:v>
              </c:pt>
              <c:pt idx="2">
                <c:v>55.6</c:v>
              </c:pt>
              <c:pt idx="3">
                <c:v>48.4</c:v>
              </c:pt>
              <c:pt idx="4">
                <c:v>41.2</c:v>
              </c:pt>
              <c:pt idx="5">
                <c:v>34</c:v>
              </c:pt>
              <c:pt idx="6">
                <c:v>26.8</c:v>
              </c:pt>
              <c:pt idx="7">
                <c:v>19.600000000000001</c:v>
              </c:pt>
              <c:pt idx="8">
                <c:v>12.4</c:v>
              </c:pt>
              <c:pt idx="9">
                <c:v>5.2</c:v>
              </c:pt>
              <c:pt idx="10">
                <c:v>-1.3836999999999999</c:v>
              </c:pt>
              <c:pt idx="11">
                <c:v>-1.9999</c:v>
              </c:pt>
            </c:numLit>
          </c:yVal>
          <c:smooth val="0"/>
          <c:extLst>
            <c:ext xmlns:c16="http://schemas.microsoft.com/office/drawing/2014/chart" uri="{C3380CC4-5D6E-409C-BE32-E72D297353CC}">
              <c16:uniqueId val="{00000000-C7B8-4AC7-9163-5BF93C30A8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B8-4AC7-9163-5BF93C30A8D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B8-4AC7-9163-5BF93C30A8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C7B8-4AC7-9163-5BF93C30A8D2}"/>
            </c:ext>
          </c:extLst>
        </c:ser>
        <c:dLbls>
          <c:showLegendKey val="0"/>
          <c:showVal val="0"/>
          <c:showCatName val="0"/>
          <c:showSerName val="0"/>
          <c:showPercent val="0"/>
          <c:showBubbleSize val="0"/>
        </c:dLbls>
        <c:axId val="669789840"/>
        <c:axId val="669790168"/>
      </c:scatterChart>
      <c:valAx>
        <c:axId val="669789840"/>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0168"/>
        <c:crosses val="autoZero"/>
        <c:crossBetween val="midCat"/>
      </c:valAx>
      <c:valAx>
        <c:axId val="669790168"/>
        <c:scaling>
          <c:orientation val="minMax"/>
        </c:scaling>
        <c:delete val="1"/>
        <c:axPos val="l"/>
        <c:numFmt formatCode="General" sourceLinked="1"/>
        <c:majorTickMark val="none"/>
        <c:minorTickMark val="none"/>
        <c:tickLblPos val="nextTo"/>
        <c:crossAx val="669789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9410-4927-BD5F-0461F432395A}"/>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410-4927-BD5F-0461F432395A}"/>
                </c:ext>
              </c:extLst>
            </c:dLbl>
            <c:dLbl>
              <c:idx val="10"/>
              <c:layout>
                <c:manualLayout>
                  <c:x val="-1.350576245498125E-2"/>
                  <c:y val="-0.11661679790026247"/>
                </c:manualLayout>
              </c:layout>
              <c:tx>
                <c:rich>
                  <a:bodyPr/>
                  <a:lstStyle/>
                  <a:p>
                    <a:r>
                      <a:rPr lang="en-US"/>
                      <a:t>(4.96,170.07)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410-4927-BD5F-0461F432395A}"/>
                </c:ext>
              </c:extLst>
            </c:dLbl>
            <c:dLbl>
              <c:idx val="11"/>
              <c:layout>
                <c:manualLayout>
                  <c:x val="0"/>
                  <c:y val="-6.6666666666666666E-2"/>
                </c:manualLayout>
              </c:layout>
              <c:tx>
                <c:rich>
                  <a:bodyPr/>
                  <a:lstStyle/>
                  <a:p>
                    <a:r>
                      <a:rPr lang="en-US"/>
                      <a:t>170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410-4927-BD5F-0461F4323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0</c:v>
              </c:pt>
              <c:pt idx="1">
                <c:v>33.200000000000003</c:v>
              </c:pt>
              <c:pt idx="2">
                <c:v>62.8</c:v>
              </c:pt>
              <c:pt idx="3">
                <c:v>88.8</c:v>
              </c:pt>
              <c:pt idx="4">
                <c:v>111.2</c:v>
              </c:pt>
              <c:pt idx="5">
                <c:v>130</c:v>
              </c:pt>
              <c:pt idx="6">
                <c:v>145.19999999999999</c:v>
              </c:pt>
              <c:pt idx="7">
                <c:v>156.80000000000001</c:v>
              </c:pt>
              <c:pt idx="8">
                <c:v>164.8</c:v>
              </c:pt>
              <c:pt idx="9">
                <c:v>169.2</c:v>
              </c:pt>
              <c:pt idx="10">
                <c:v>170.07239999999999</c:v>
              </c:pt>
              <c:pt idx="11">
                <c:v>170</c:v>
              </c:pt>
            </c:numLit>
          </c:yVal>
          <c:smooth val="0"/>
          <c:extLst>
            <c:ext xmlns:c16="http://schemas.microsoft.com/office/drawing/2014/chart" uri="{C3380CC4-5D6E-409C-BE32-E72D297353CC}">
              <c16:uniqueId val="{00000000-9410-4927-BD5F-0461F432395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10-4927-BD5F-0461F432395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410-4927-BD5F-0461F4323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9410-4927-BD5F-0461F432395A}"/>
            </c:ext>
          </c:extLst>
        </c:ser>
        <c:dLbls>
          <c:showLegendKey val="0"/>
          <c:showVal val="0"/>
          <c:showCatName val="0"/>
          <c:showSerName val="0"/>
          <c:showPercent val="0"/>
          <c:showBubbleSize val="0"/>
        </c:dLbls>
        <c:axId val="718905528"/>
        <c:axId val="718906184"/>
      </c:scatterChart>
      <c:valAx>
        <c:axId val="718905528"/>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906184"/>
        <c:crosses val="autoZero"/>
        <c:crossBetween val="midCat"/>
      </c:valAx>
      <c:valAx>
        <c:axId val="718906184"/>
        <c:scaling>
          <c:orientation val="minMax"/>
        </c:scaling>
        <c:delete val="1"/>
        <c:axPos val="l"/>
        <c:numFmt formatCode="General" sourceLinked="1"/>
        <c:majorTickMark val="none"/>
        <c:minorTickMark val="none"/>
        <c:tickLblPos val="nextTo"/>
        <c:crossAx val="718905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0.12145397432590797"/>
                  <c:y val="6.6666666666666666E-2"/>
                </c:manualLayout>
              </c:layout>
              <c:tx>
                <c:rich>
                  <a:bodyPr/>
                  <a:lstStyle/>
                  <a:p>
                    <a:r>
                      <a:rPr lang="en-US"/>
                      <a:t>-567.73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EFF-4F6B-A724-4863E80C1A70}"/>
                </c:ext>
              </c:extLst>
            </c:dLbl>
            <c:dLbl>
              <c:idx val="11"/>
              <c:layout>
                <c:manualLayout>
                  <c:x val="0"/>
                  <c:y val="-6.6666666666666666E-2"/>
                </c:manualLayout>
              </c:layout>
              <c:tx>
                <c:rich>
                  <a:bodyPr/>
                  <a:lstStyle/>
                  <a:p>
                    <a:r>
                      <a:rPr lang="en-US"/>
                      <a:t>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EFF-4F6B-A724-4863E80C1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-567.72919999999999</c:v>
              </c:pt>
              <c:pt idx="1">
                <c:v>-559.27919999999995</c:v>
              </c:pt>
              <c:pt idx="2">
                <c:v>-535.12919999999997</c:v>
              </c:pt>
              <c:pt idx="3">
                <c:v>-497.07920000000001</c:v>
              </c:pt>
              <c:pt idx="4">
                <c:v>-446.92919999999998</c:v>
              </c:pt>
              <c:pt idx="5">
                <c:v>-386.47919999999999</c:v>
              </c:pt>
              <c:pt idx="6">
                <c:v>-317.5292</c:v>
              </c:pt>
              <c:pt idx="7">
                <c:v>-241.8792</c:v>
              </c:pt>
              <c:pt idx="8">
                <c:v>-161.32919999999999</c:v>
              </c:pt>
              <c:pt idx="9">
                <c:v>-77.679199999999994</c:v>
              </c:pt>
              <c:pt idx="10">
                <c:v>-6.7999999999999996E-3</c:v>
              </c:pt>
              <c:pt idx="11">
                <c:v>7.2690999999999999</c:v>
              </c:pt>
            </c:numLit>
          </c:yVal>
          <c:smooth val="0"/>
          <c:extLst>
            <c:ext xmlns:c16="http://schemas.microsoft.com/office/drawing/2014/chart" uri="{C3380CC4-5D6E-409C-BE32-E72D297353CC}">
              <c16:uniqueId val="{00000000-4EFF-4F6B-A724-4863E80C1A7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EFF-4F6B-A724-4863E80C1A7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EFF-4F6B-A724-4863E80C1A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4EFF-4F6B-A724-4863E80C1A70}"/>
            </c:ext>
          </c:extLst>
        </c:ser>
        <c:dLbls>
          <c:showLegendKey val="0"/>
          <c:showVal val="0"/>
          <c:showCatName val="0"/>
          <c:showSerName val="0"/>
          <c:showPercent val="0"/>
          <c:showBubbleSize val="0"/>
        </c:dLbls>
        <c:axId val="813054616"/>
        <c:axId val="813054944"/>
      </c:scatterChart>
      <c:valAx>
        <c:axId val="813054616"/>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054944"/>
        <c:crosses val="autoZero"/>
        <c:crossBetween val="midCat"/>
      </c:valAx>
      <c:valAx>
        <c:axId val="813054944"/>
        <c:scaling>
          <c:orientation val="minMax"/>
        </c:scaling>
        <c:delete val="1"/>
        <c:axPos val="l"/>
        <c:numFmt formatCode="General" sourceLinked="1"/>
        <c:majorTickMark val="none"/>
        <c:minorTickMark val="none"/>
        <c:tickLblPos val="nextTo"/>
        <c:crossAx val="813054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29C9-41D0-9A8D-1F9E3F8924F5}"/>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9C9-41D0-9A8D-1F9E3F8924F5}"/>
                </c:ext>
              </c:extLst>
            </c:dLbl>
            <c:dLbl>
              <c:idx val="10"/>
              <c:tx>
                <c:rich>
                  <a:bodyPr/>
                  <a:lstStyle/>
                  <a:p>
                    <a:r>
                      <a:rPr lang="en-US"/>
                      <a:t>(4.96,-1755.47)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9C9-41D0-9A8D-1F9E3F8924F5}"/>
                </c:ext>
              </c:extLst>
            </c:dLbl>
            <c:dLbl>
              <c:idx val="11"/>
              <c:layout>
                <c:manualLayout>
                  <c:x val="0"/>
                  <c:y val="6.6666666666666666E-2"/>
                </c:manualLayout>
              </c:layout>
              <c:tx>
                <c:rich>
                  <a:bodyPr/>
                  <a:lstStyle/>
                  <a:p>
                    <a:r>
                      <a:rPr lang="en-US"/>
                      <a:t>-1755.31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9C9-41D0-9A8D-1F9E3F8924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0.5</c:v>
              </c:pt>
              <c:pt idx="2">
                <c:v>1</c:v>
              </c:pt>
              <c:pt idx="3">
                <c:v>1.5</c:v>
              </c:pt>
              <c:pt idx="4">
                <c:v>2</c:v>
              </c:pt>
              <c:pt idx="5">
                <c:v>2.5</c:v>
              </c:pt>
              <c:pt idx="6">
                <c:v>3</c:v>
              </c:pt>
              <c:pt idx="7">
                <c:v>3.5</c:v>
              </c:pt>
              <c:pt idx="8">
                <c:v>4</c:v>
              </c:pt>
              <c:pt idx="9">
                <c:v>4.5</c:v>
              </c:pt>
              <c:pt idx="10">
                <c:v>4.9572000000000003</c:v>
              </c:pt>
              <c:pt idx="11">
                <c:v>5</c:v>
              </c:pt>
            </c:numLit>
          </c:xVal>
          <c:yVal>
            <c:numLit>
              <c:formatCode>General</c:formatCode>
              <c:ptCount val="12"/>
              <c:pt idx="0">
                <c:v>0</c:v>
              </c:pt>
              <c:pt idx="1">
                <c:v>-282.44380000000001</c:v>
              </c:pt>
              <c:pt idx="2">
                <c:v>-556.66250000000002</c:v>
              </c:pt>
              <c:pt idx="3">
                <c:v>-815.25630000000001</c:v>
              </c:pt>
              <c:pt idx="4">
                <c:v>-1051.7249999999999</c:v>
              </c:pt>
              <c:pt idx="5">
                <c:v>-1260.4688000000001</c:v>
              </c:pt>
              <c:pt idx="6">
                <c:v>-1436.7874999999999</c:v>
              </c:pt>
              <c:pt idx="7">
                <c:v>-1576.8813</c:v>
              </c:pt>
              <c:pt idx="8">
                <c:v>-1677.85</c:v>
              </c:pt>
              <c:pt idx="9">
                <c:v>-1737.6938</c:v>
              </c:pt>
              <c:pt idx="10">
                <c:v>-1755.4680000000001</c:v>
              </c:pt>
              <c:pt idx="11">
                <c:v>-1755.3126</c:v>
              </c:pt>
            </c:numLit>
          </c:yVal>
          <c:smooth val="0"/>
          <c:extLst>
            <c:ext xmlns:c16="http://schemas.microsoft.com/office/drawing/2014/chart" uri="{C3380CC4-5D6E-409C-BE32-E72D297353CC}">
              <c16:uniqueId val="{00000000-29C9-41D0-9A8D-1F9E3F8924F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C9-41D0-9A8D-1F9E3F8924F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9C9-41D0-9A8D-1F9E3F8924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5</c:v>
              </c:pt>
            </c:numLit>
          </c:xVal>
          <c:yVal>
            <c:numLit>
              <c:formatCode>General</c:formatCode>
              <c:ptCount val="2"/>
              <c:pt idx="0">
                <c:v>0</c:v>
              </c:pt>
              <c:pt idx="1">
                <c:v>0</c:v>
              </c:pt>
            </c:numLit>
          </c:yVal>
          <c:smooth val="0"/>
          <c:extLst>
            <c:ext xmlns:c16="http://schemas.microsoft.com/office/drawing/2014/chart" uri="{C3380CC4-5D6E-409C-BE32-E72D297353CC}">
              <c16:uniqueId val="{00000001-29C9-41D0-9A8D-1F9E3F8924F5}"/>
            </c:ext>
          </c:extLst>
        </c:ser>
        <c:dLbls>
          <c:showLegendKey val="0"/>
          <c:showVal val="0"/>
          <c:showCatName val="0"/>
          <c:showSerName val="0"/>
          <c:showPercent val="0"/>
          <c:showBubbleSize val="0"/>
        </c:dLbls>
        <c:axId val="732027688"/>
        <c:axId val="732023424"/>
      </c:scatterChart>
      <c:valAx>
        <c:axId val="732027688"/>
        <c:scaling>
          <c:orientation val="minMax"/>
          <c:max val="5"/>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023424"/>
        <c:crosses val="autoZero"/>
        <c:crossBetween val="midCat"/>
      </c:valAx>
      <c:valAx>
        <c:axId val="732023424"/>
        <c:scaling>
          <c:orientation val="minMax"/>
        </c:scaling>
        <c:delete val="1"/>
        <c:axPos val="l"/>
        <c:numFmt formatCode="General" sourceLinked="1"/>
        <c:majorTickMark val="none"/>
        <c:minorTickMark val="none"/>
        <c:tickLblPos val="nextTo"/>
        <c:crossAx val="7320276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Lit>
          </c:yVal>
          <c:smooth val="0"/>
          <c:extLst>
            <c:ext xmlns:c16="http://schemas.microsoft.com/office/drawing/2014/chart" uri="{C3380CC4-5D6E-409C-BE32-E72D297353CC}">
              <c16:uniqueId val="{00000000-6BA6-4494-841A-625BDFE2558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A6-4494-841A-625BDFE2558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BA6-4494-841A-625BDFE255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6BA6-4494-841A-625BDFE2558B}"/>
            </c:ext>
          </c:extLst>
        </c:ser>
        <c:dLbls>
          <c:showLegendKey val="0"/>
          <c:showVal val="0"/>
          <c:showCatName val="0"/>
          <c:showSerName val="0"/>
          <c:showPercent val="0"/>
          <c:showBubbleSize val="0"/>
        </c:dLbls>
        <c:axId val="844099648"/>
        <c:axId val="844101944"/>
      </c:scatterChart>
      <c:valAx>
        <c:axId val="844099648"/>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4101944"/>
        <c:crosses val="autoZero"/>
        <c:crossBetween val="midCat"/>
      </c:valAx>
      <c:valAx>
        <c:axId val="844101944"/>
        <c:scaling>
          <c:orientation val="minMax"/>
        </c:scaling>
        <c:delete val="1"/>
        <c:axPos val="l"/>
        <c:numFmt formatCode="General" sourceLinked="1"/>
        <c:majorTickMark val="none"/>
        <c:minorTickMark val="none"/>
        <c:tickLblPos val="nextTo"/>
        <c:crossAx val="844099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1"/>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A6EF-4B6D-A8D0-AF88F04DCF5F}"/>
              </c:ext>
            </c:extLst>
          </c:dPt>
          <c:dLbls>
            <c:dLbl>
              <c:idx val="0"/>
              <c:layout>
                <c:manualLayout>
                  <c:x val="-0.10876015550952632"/>
                  <c:y val="6.6666666666666666E-2"/>
                </c:manualLayout>
              </c:layout>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EF-4B6D-A8D0-AF88F04DCF5F}"/>
                </c:ext>
              </c:extLst>
            </c:dLbl>
            <c:dLbl>
              <c:idx val="10"/>
              <c:layout>
                <c:manualLayout>
                  <c:x val="0"/>
                  <c:y val="3.3333333333333333E-2"/>
                </c:manualLayout>
              </c:layout>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6EF-4B6D-A8D0-AF88F04DCF5F}"/>
                </c:ext>
              </c:extLst>
            </c:dLbl>
            <c:dLbl>
              <c:idx val="11"/>
              <c:tx>
                <c:rich>
                  <a:bodyPr/>
                  <a:lstStyle/>
                  <a:p>
                    <a:r>
                      <a:rPr lang="en-US"/>
                      <a:t>(2,-82.5)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EF-4B6D-A8D0-AF88F04DCF5F}"/>
                </c:ext>
              </c:extLst>
            </c:dLbl>
            <c:dLbl>
              <c:idx val="21"/>
              <c:layout>
                <c:manualLayout>
                  <c:x val="0"/>
                  <c:y val="6.6666666666666666E-2"/>
                </c:manualLayout>
              </c:layout>
              <c:tx>
                <c:rich>
                  <a:bodyPr/>
                  <a:lstStyle/>
                  <a:p>
                    <a:r>
                      <a:rPr lang="en-US"/>
                      <a:t>-82.5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6EF-4B6D-A8D0-AF88F04DC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-2.5</c:v>
              </c:pt>
              <c:pt idx="1">
                <c:v>-2.5</c:v>
              </c:pt>
              <c:pt idx="2">
                <c:v>-2.5</c:v>
              </c:pt>
              <c:pt idx="3">
                <c:v>-2.5</c:v>
              </c:pt>
              <c:pt idx="4">
                <c:v>-2.5</c:v>
              </c:pt>
              <c:pt idx="5">
                <c:v>-2.5</c:v>
              </c:pt>
              <c:pt idx="6">
                <c:v>-2.5</c:v>
              </c:pt>
              <c:pt idx="7">
                <c:v>-2.5</c:v>
              </c:pt>
              <c:pt idx="8">
                <c:v>-2.5</c:v>
              </c:pt>
              <c:pt idx="9">
                <c:v>-2.5</c:v>
              </c:pt>
              <c:pt idx="10">
                <c:v>-2.5</c:v>
              </c:pt>
              <c:pt idx="11">
                <c:v>-82.5</c:v>
              </c:pt>
              <c:pt idx="12">
                <c:v>-82.5</c:v>
              </c:pt>
              <c:pt idx="13">
                <c:v>-82.5</c:v>
              </c:pt>
              <c:pt idx="14">
                <c:v>-82.5</c:v>
              </c:pt>
              <c:pt idx="15">
                <c:v>-82.5</c:v>
              </c:pt>
              <c:pt idx="16">
                <c:v>-82.5</c:v>
              </c:pt>
              <c:pt idx="17">
                <c:v>-82.5</c:v>
              </c:pt>
              <c:pt idx="18">
                <c:v>-82.5</c:v>
              </c:pt>
              <c:pt idx="19">
                <c:v>-82.5</c:v>
              </c:pt>
              <c:pt idx="20">
                <c:v>-82.5</c:v>
              </c:pt>
              <c:pt idx="21">
                <c:v>-82.5</c:v>
              </c:pt>
            </c:numLit>
          </c:yVal>
          <c:smooth val="0"/>
          <c:extLst>
            <c:ext xmlns:c16="http://schemas.microsoft.com/office/drawing/2014/chart" uri="{C3380CC4-5D6E-409C-BE32-E72D297353CC}">
              <c16:uniqueId val="{00000000-A6EF-4B6D-A8D0-AF88F04DCF5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EF-4B6D-A8D0-AF88F04DCF5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6EF-4B6D-A8D0-AF88F04DC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A6EF-4B6D-A8D0-AF88F04DCF5F}"/>
            </c:ext>
          </c:extLst>
        </c:ser>
        <c:dLbls>
          <c:showLegendKey val="0"/>
          <c:showVal val="0"/>
          <c:showCatName val="0"/>
          <c:showSerName val="0"/>
          <c:showPercent val="0"/>
          <c:showBubbleSize val="0"/>
        </c:dLbls>
        <c:axId val="735461560"/>
        <c:axId val="735453688"/>
      </c:scatterChart>
      <c:valAx>
        <c:axId val="735461560"/>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53688"/>
        <c:crosses val="autoZero"/>
        <c:crossBetween val="midCat"/>
      </c:valAx>
      <c:valAx>
        <c:axId val="735453688"/>
        <c:scaling>
          <c:orientation val="minMax"/>
        </c:scaling>
        <c:delete val="1"/>
        <c:axPos val="l"/>
        <c:numFmt formatCode="General" sourceLinked="1"/>
        <c:majorTickMark val="none"/>
        <c:minorTickMark val="none"/>
        <c:tickLblPos val="nextTo"/>
        <c:crossAx val="735461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0713648383381191"/>
                  <c:y val="-6.6666666666666666E-2"/>
                </c:manualLayout>
              </c:layout>
              <c:tx>
                <c:rich>
                  <a:bodyPr/>
                  <a:lstStyle/>
                  <a:p>
                    <a:r>
                      <a:rPr lang="en-US"/>
                      <a:t>170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C1-494E-BC3E-1783E4413BC4}"/>
                </c:ext>
              </c:extLst>
            </c:dLbl>
            <c:dLbl>
              <c:idx val="11"/>
              <c:layout>
                <c:manualLayout>
                  <c:x val="0"/>
                  <c:y val="-3.3333333333333333E-2"/>
                </c:manualLayout>
              </c:layout>
              <c:tx>
                <c:rich>
                  <a:bodyPr/>
                  <a:lstStyle/>
                  <a:p>
                    <a:r>
                      <a:rPr lang="en-US"/>
                      <a:t>165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C1-494E-BC3E-1783E4413BC4}"/>
                </c:ext>
              </c:extLst>
            </c:dLbl>
            <c:dLbl>
              <c:idx val="21"/>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C1-494E-BC3E-1783E4413B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170</c:v>
              </c:pt>
              <c:pt idx="1">
                <c:v>169.5</c:v>
              </c:pt>
              <c:pt idx="2">
                <c:v>169</c:v>
              </c:pt>
              <c:pt idx="3">
                <c:v>168.5</c:v>
              </c:pt>
              <c:pt idx="4">
                <c:v>168</c:v>
              </c:pt>
              <c:pt idx="5">
                <c:v>167.5</c:v>
              </c:pt>
              <c:pt idx="6">
                <c:v>167</c:v>
              </c:pt>
              <c:pt idx="7">
                <c:v>166.5</c:v>
              </c:pt>
              <c:pt idx="8">
                <c:v>166</c:v>
              </c:pt>
              <c:pt idx="9">
                <c:v>165.5</c:v>
              </c:pt>
              <c:pt idx="10">
                <c:v>165</c:v>
              </c:pt>
              <c:pt idx="11">
                <c:v>165</c:v>
              </c:pt>
              <c:pt idx="12">
                <c:v>148.5</c:v>
              </c:pt>
              <c:pt idx="13">
                <c:v>132</c:v>
              </c:pt>
              <c:pt idx="14">
                <c:v>115.5</c:v>
              </c:pt>
              <c:pt idx="15">
                <c:v>99</c:v>
              </c:pt>
              <c:pt idx="16">
                <c:v>82.5</c:v>
              </c:pt>
              <c:pt idx="17">
                <c:v>66</c:v>
              </c:pt>
              <c:pt idx="18">
                <c:v>49.5</c:v>
              </c:pt>
              <c:pt idx="19">
                <c:v>33</c:v>
              </c:pt>
              <c:pt idx="20">
                <c:v>16.5</c:v>
              </c:pt>
              <c:pt idx="21">
                <c:v>8.0000000000000004E-4</c:v>
              </c:pt>
            </c:numLit>
          </c:yVal>
          <c:smooth val="0"/>
          <c:extLst>
            <c:ext xmlns:c16="http://schemas.microsoft.com/office/drawing/2014/chart" uri="{C3380CC4-5D6E-409C-BE32-E72D297353CC}">
              <c16:uniqueId val="{00000000-0EC1-494E-BC3E-1783E4413BC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C1-494E-BC3E-1783E4413BC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C1-494E-BC3E-1783E4413B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0EC1-494E-BC3E-1783E4413BC4}"/>
            </c:ext>
          </c:extLst>
        </c:ser>
        <c:dLbls>
          <c:showLegendKey val="0"/>
          <c:showVal val="0"/>
          <c:showCatName val="0"/>
          <c:showSerName val="0"/>
          <c:showPercent val="0"/>
          <c:showBubbleSize val="0"/>
        </c:dLbls>
        <c:axId val="816859296"/>
        <c:axId val="816862576"/>
      </c:scatterChart>
      <c:valAx>
        <c:axId val="816859296"/>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862576"/>
        <c:crosses val="autoZero"/>
        <c:crossBetween val="midCat"/>
      </c:valAx>
      <c:valAx>
        <c:axId val="816862576"/>
        <c:scaling>
          <c:orientation val="minMax"/>
        </c:scaling>
        <c:delete val="1"/>
        <c:axPos val="l"/>
        <c:numFmt formatCode="General" sourceLinked="1"/>
        <c:majorTickMark val="none"/>
        <c:minorTickMark val="none"/>
        <c:tickLblPos val="nextTo"/>
        <c:crossAx val="8168592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2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D0F9-457A-894A-61DEBFFE97BA}"/>
              </c:ext>
            </c:extLst>
          </c:dPt>
          <c:dLbls>
            <c:dLbl>
              <c:idx val="0"/>
              <c:layout>
                <c:manualLayout>
                  <c:x val="-0.11506346617744793"/>
                  <c:y val="-6.6666666666666666E-2"/>
                </c:manualLayout>
              </c:layout>
              <c:tx>
                <c:rich>
                  <a:bodyPr/>
                  <a:lstStyle/>
                  <a:p>
                    <a:r>
                      <a:rPr lang="en-US"/>
                      <a:t>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0F9-457A-894A-61DEBFFE97BA}"/>
                </c:ext>
              </c:extLst>
            </c:dLbl>
            <c:dLbl>
              <c:idx val="11"/>
              <c:layout>
                <c:manualLayout>
                  <c:x val="0"/>
                  <c:y val="-3.3333333333333395E-2"/>
                </c:manualLayout>
              </c:layout>
              <c:tx>
                <c:rich>
                  <a:bodyPr/>
                  <a:lstStyle/>
                  <a:p>
                    <a:r>
                      <a:rPr lang="en-US"/>
                      <a:t>342.27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0F9-457A-894A-61DEBFFE97BA}"/>
                </c:ext>
              </c:extLst>
            </c:dLbl>
            <c:dLbl>
              <c:idx val="21"/>
              <c:layout>
                <c:manualLayout>
                  <c:x val="0"/>
                  <c:y val="-6.6666666666666721E-2"/>
                </c:manualLayout>
              </c:layout>
              <c:tx>
                <c:rich>
                  <a:bodyPr/>
                  <a:lstStyle/>
                  <a:p>
                    <a:r>
                      <a:rPr lang="en-US"/>
                      <a:t>507.27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0F9-457A-894A-61DEBFFE9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7.2708000000000004</c:v>
              </c:pt>
              <c:pt idx="1">
                <c:v>41.220799999999997</c:v>
              </c:pt>
              <c:pt idx="2">
                <c:v>75.070800000000006</c:v>
              </c:pt>
              <c:pt idx="3">
                <c:v>108.82080000000001</c:v>
              </c:pt>
              <c:pt idx="4">
                <c:v>142.4708</c:v>
              </c:pt>
              <c:pt idx="5">
                <c:v>176.02080000000001</c:v>
              </c:pt>
              <c:pt idx="6">
                <c:v>209.4708</c:v>
              </c:pt>
              <c:pt idx="7">
                <c:v>242.82079999999999</c:v>
              </c:pt>
              <c:pt idx="8">
                <c:v>276.07080000000002</c:v>
              </c:pt>
              <c:pt idx="9">
                <c:v>309.2208</c:v>
              </c:pt>
              <c:pt idx="10">
                <c:v>342.26920000000001</c:v>
              </c:pt>
              <c:pt idx="11">
                <c:v>342.27080000000001</c:v>
              </c:pt>
              <c:pt idx="12">
                <c:v>373.62079999999997</c:v>
              </c:pt>
              <c:pt idx="13">
                <c:v>401.67079999999999</c:v>
              </c:pt>
              <c:pt idx="14">
                <c:v>426.42079999999999</c:v>
              </c:pt>
              <c:pt idx="15">
                <c:v>447.87079999999997</c:v>
              </c:pt>
              <c:pt idx="16">
                <c:v>466.02080000000001</c:v>
              </c:pt>
              <c:pt idx="17">
                <c:v>480.87079999999997</c:v>
              </c:pt>
              <c:pt idx="18">
                <c:v>492.42079999999999</c:v>
              </c:pt>
              <c:pt idx="19">
                <c:v>500.67079999999999</c:v>
              </c:pt>
              <c:pt idx="20">
                <c:v>505.62079999999997</c:v>
              </c:pt>
              <c:pt idx="21">
                <c:v>507.27080000000001</c:v>
              </c:pt>
            </c:numLit>
          </c:yVal>
          <c:smooth val="0"/>
          <c:extLst>
            <c:ext xmlns:c16="http://schemas.microsoft.com/office/drawing/2014/chart" uri="{C3380CC4-5D6E-409C-BE32-E72D297353CC}">
              <c16:uniqueId val="{00000000-D0F9-457A-894A-61DEBFFE97B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F9-457A-894A-61DEBFFE97B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F9-457A-894A-61DEBFFE97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D0F9-457A-894A-61DEBFFE97BA}"/>
            </c:ext>
          </c:extLst>
        </c:ser>
        <c:dLbls>
          <c:showLegendKey val="0"/>
          <c:showVal val="0"/>
          <c:showCatName val="0"/>
          <c:showSerName val="0"/>
          <c:showPercent val="0"/>
          <c:showBubbleSize val="0"/>
        </c:dLbls>
        <c:axId val="842888048"/>
        <c:axId val="842890672"/>
      </c:scatterChart>
      <c:valAx>
        <c:axId val="842888048"/>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890672"/>
        <c:crosses val="autoZero"/>
        <c:crossBetween val="midCat"/>
      </c:valAx>
      <c:valAx>
        <c:axId val="842890672"/>
        <c:scaling>
          <c:orientation val="minMax"/>
        </c:scaling>
        <c:delete val="1"/>
        <c:axPos val="l"/>
        <c:numFmt formatCode="General" sourceLinked="1"/>
        <c:majorTickMark val="none"/>
        <c:minorTickMark val="none"/>
        <c:tickLblPos val="nextTo"/>
        <c:crossAx val="842888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Lbls>
            <c:dLbl>
              <c:idx val="0"/>
              <c:layout>
                <c:manualLayout>
                  <c:x val="-0.12145394093024701"/>
                  <c:y val="6.6666666666666666E-2"/>
                </c:manualLayout>
              </c:layout>
              <c:tx>
                <c:rich>
                  <a:bodyPr/>
                  <a:lstStyle/>
                  <a:p>
                    <a:r>
                      <a:rPr lang="en-US"/>
                      <a:t>-1255.75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3D-45C4-B319-6E4F45099483}"/>
                </c:ext>
              </c:extLst>
            </c:dLbl>
            <c:dLbl>
              <c:idx val="10"/>
              <c:tx>
                <c:rich>
                  <a:bodyPr/>
                  <a:lstStyle/>
                  <a:p>
                    <a:r>
                      <a:rPr lang="en-US"/>
                      <a:t>-904.55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03D-45C4-B319-6E4F45099483}"/>
                </c:ext>
              </c:extLst>
            </c:dLbl>
            <c:dLbl>
              <c:idx val="11"/>
              <c:layout>
                <c:manualLayout>
                  <c:x val="0"/>
                  <c:y val="3.3333333333333333E-2"/>
                </c:manualLayout>
              </c:layout>
              <c:tx>
                <c:rich>
                  <a:bodyPr/>
                  <a:lstStyle/>
                  <a:p>
                    <a:r>
                      <a:rPr lang="en-US"/>
                      <a:t>-904.54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3D-45C4-B319-6E4F45099483}"/>
                </c:ext>
              </c:extLst>
            </c:dLbl>
            <c:dLbl>
              <c:idx val="21"/>
              <c:layout>
                <c:manualLayout>
                  <c:x val="0"/>
                  <c:y val="6.666666666666661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3D-45C4-B319-6E4F450994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2"/>
              <c:pt idx="0">
                <c:v>0</c:v>
              </c:pt>
              <c:pt idx="1">
                <c:v>0.2</c:v>
              </c:pt>
              <c:pt idx="2">
                <c:v>0.4</c:v>
              </c:pt>
              <c:pt idx="3">
                <c:v>0.6</c:v>
              </c:pt>
              <c:pt idx="4">
                <c:v>0.8</c:v>
              </c:pt>
              <c:pt idx="5">
                <c:v>1</c:v>
              </c:pt>
              <c:pt idx="6">
                <c:v>1.2</c:v>
              </c:pt>
              <c:pt idx="7">
                <c:v>1.4</c:v>
              </c:pt>
              <c:pt idx="8">
                <c:v>1.6</c:v>
              </c:pt>
              <c:pt idx="9">
                <c:v>1.8</c:v>
              </c:pt>
              <c:pt idx="10">
                <c:v>2</c:v>
              </c:pt>
              <c:pt idx="11">
                <c:v>2</c:v>
              </c:pt>
              <c:pt idx="12">
                <c:v>2.2000000000000002</c:v>
              </c:pt>
              <c:pt idx="13">
                <c:v>2.4</c:v>
              </c:pt>
              <c:pt idx="14">
                <c:v>2.6</c:v>
              </c:pt>
              <c:pt idx="15">
                <c:v>2.8</c:v>
              </c:pt>
              <c:pt idx="16">
                <c:v>3</c:v>
              </c:pt>
              <c:pt idx="17">
                <c:v>3.2</c:v>
              </c:pt>
              <c:pt idx="18">
                <c:v>3.4</c:v>
              </c:pt>
              <c:pt idx="19">
                <c:v>3.6</c:v>
              </c:pt>
              <c:pt idx="20">
                <c:v>3.8</c:v>
              </c:pt>
              <c:pt idx="21">
                <c:v>4</c:v>
              </c:pt>
            </c:numLit>
          </c:xVal>
          <c:yVal>
            <c:numLit>
              <c:formatCode>General</c:formatCode>
              <c:ptCount val="22"/>
              <c:pt idx="0">
                <c:v>-1255.75</c:v>
              </c:pt>
              <c:pt idx="1">
                <c:v>-1250.8992000000001</c:v>
              </c:pt>
              <c:pt idx="2">
                <c:v>-1239.2683</c:v>
              </c:pt>
              <c:pt idx="3">
                <c:v>-1220.8775000000001</c:v>
              </c:pt>
              <c:pt idx="4">
                <c:v>-1195.7466999999999</c:v>
              </c:pt>
              <c:pt idx="5">
                <c:v>-1163.8958</c:v>
              </c:pt>
              <c:pt idx="6">
                <c:v>-1125.345</c:v>
              </c:pt>
              <c:pt idx="7">
                <c:v>-1080.1142</c:v>
              </c:pt>
              <c:pt idx="8">
                <c:v>-1028.2233000000001</c:v>
              </c:pt>
              <c:pt idx="9">
                <c:v>-969.6925</c:v>
              </c:pt>
              <c:pt idx="10">
                <c:v>-904.54510000000005</c:v>
              </c:pt>
              <c:pt idx="11">
                <c:v>-904.54169999999999</c:v>
              </c:pt>
              <c:pt idx="12">
                <c:v>-832.89750000000004</c:v>
              </c:pt>
              <c:pt idx="13">
                <c:v>-755.31330000000003</c:v>
              </c:pt>
              <c:pt idx="14">
                <c:v>-672.44920000000002</c:v>
              </c:pt>
              <c:pt idx="15">
                <c:v>-584.96500000000003</c:v>
              </c:pt>
              <c:pt idx="16">
                <c:v>-493.52080000000001</c:v>
              </c:pt>
              <c:pt idx="17">
                <c:v>-398.77670000000001</c:v>
              </c:pt>
              <c:pt idx="18">
                <c:v>-301.39249999999998</c:v>
              </c:pt>
              <c:pt idx="19">
                <c:v>-202.0283</c:v>
              </c:pt>
              <c:pt idx="20">
                <c:v>-101.3442</c:v>
              </c:pt>
              <c:pt idx="21">
                <c:v>-5.1000000000000004E-3</c:v>
              </c:pt>
            </c:numLit>
          </c:yVal>
          <c:smooth val="0"/>
          <c:extLst>
            <c:ext xmlns:c16="http://schemas.microsoft.com/office/drawing/2014/chart" uri="{C3380CC4-5D6E-409C-BE32-E72D297353CC}">
              <c16:uniqueId val="{00000000-A03D-45C4-B319-6E4F4509948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3D-45C4-B319-6E4F4509948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03D-45C4-B319-6E4F450994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4</c:v>
              </c:pt>
            </c:numLit>
          </c:xVal>
          <c:yVal>
            <c:numLit>
              <c:formatCode>General</c:formatCode>
              <c:ptCount val="2"/>
              <c:pt idx="0">
                <c:v>0</c:v>
              </c:pt>
              <c:pt idx="1">
                <c:v>0</c:v>
              </c:pt>
            </c:numLit>
          </c:yVal>
          <c:smooth val="0"/>
          <c:extLst>
            <c:ext xmlns:c16="http://schemas.microsoft.com/office/drawing/2014/chart" uri="{C3380CC4-5D6E-409C-BE32-E72D297353CC}">
              <c16:uniqueId val="{00000001-A03D-45C4-B319-6E4F45099483}"/>
            </c:ext>
          </c:extLst>
        </c:ser>
        <c:dLbls>
          <c:showLegendKey val="0"/>
          <c:showVal val="0"/>
          <c:showCatName val="0"/>
          <c:showSerName val="0"/>
          <c:showPercent val="0"/>
          <c:showBubbleSize val="0"/>
        </c:dLbls>
        <c:axId val="714584664"/>
        <c:axId val="714586960"/>
      </c:scatterChart>
      <c:valAx>
        <c:axId val="714584664"/>
        <c:scaling>
          <c:orientation val="minMax"/>
          <c:max val="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4586960"/>
        <c:crosses val="autoZero"/>
        <c:crossBetween val="midCat"/>
      </c:valAx>
      <c:valAx>
        <c:axId val="714586960"/>
        <c:scaling>
          <c:orientation val="minMax"/>
        </c:scaling>
        <c:delete val="1"/>
        <c:axPos val="l"/>
        <c:numFmt formatCode="General" sourceLinked="1"/>
        <c:majorTickMark val="none"/>
        <c:minorTickMark val="none"/>
        <c:tickLblPos val="nextTo"/>
        <c:crossAx val="714584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3473118533839195E-2"/>
          <c:y val="2.8646837049861727E-2"/>
          <c:w val="0.32592594222018628"/>
          <c:h val="0.90534983335384833"/>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9799-415B-BD7C-0B03F9928D9E}"/>
              </c:ext>
            </c:extLst>
          </c:dPt>
          <c:dPt>
            <c:idx val="1"/>
            <c:marker>
              <c:symbol val="none"/>
            </c:marker>
            <c:bubble3D val="0"/>
            <c:extLst>
              <c:ext xmlns:c16="http://schemas.microsoft.com/office/drawing/2014/chart" uri="{C3380CC4-5D6E-409C-BE32-E72D297353CC}">
                <c16:uniqueId val="{00000002-9799-415B-BD7C-0B03F9928D9E}"/>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9799-415B-BD7C-0B03F9928D9E}"/>
              </c:ext>
            </c:extLst>
          </c:dPt>
          <c:dLbls>
            <c:dLbl>
              <c:idx val="0"/>
              <c:layout>
                <c:manualLayout>
                  <c:x val="-8.1912265062480463E-2"/>
                  <c:y val="-4.222708455016945E-2"/>
                </c:manualLayout>
              </c:layout>
              <c:tx>
                <c:rich>
                  <a:bodyPr/>
                  <a:lstStyle/>
                  <a:p>
                    <a:fld id="{3F3CB274-397A-49B8-931B-014473C2314A}"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799-415B-BD7C-0B03F9928D9E}"/>
                </c:ext>
              </c:extLst>
            </c:dLbl>
            <c:dLbl>
              <c:idx val="1"/>
              <c:layout>
                <c:manualLayout>
                  <c:x val="-7.8420201395835609E-2"/>
                  <c:y val="-3.7700335383400209E-2"/>
                </c:manualLayout>
              </c:layout>
              <c:tx>
                <c:rich>
                  <a:bodyPr/>
                  <a:lstStyle/>
                  <a:p>
                    <a:fld id="{BC771BD4-2012-405F-A145-F2264BFDE28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799-415B-BD7C-0B03F9928D9E}"/>
                </c:ext>
              </c:extLst>
            </c:dLbl>
            <c:dLbl>
              <c:idx val="2"/>
              <c:layout>
                <c:manualLayout>
                  <c:x val="-8.1912265062480533E-2"/>
                  <c:y val="-4.222708455016945E-2"/>
                </c:manualLayout>
              </c:layout>
              <c:tx>
                <c:rich>
                  <a:bodyPr/>
                  <a:lstStyle/>
                  <a:p>
                    <a:fld id="{2F547CAF-0E83-4838-A927-108BEE682F12}"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799-415B-BD7C-0B03F9928D9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799-415B-BD7C-0B03F9928D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H_E4.15!COORD_X</c:f>
              <c:numCache>
                <c:formatCode>General</c:formatCode>
                <c:ptCount val="4"/>
                <c:pt idx="0">
                  <c:v>0</c:v>
                </c:pt>
                <c:pt idx="1">
                  <c:v>0</c:v>
                </c:pt>
                <c:pt idx="2">
                  <c:v>10</c:v>
                </c:pt>
              </c:numCache>
            </c:numRef>
          </c:xVal>
          <c:yVal>
            <c:numRef>
              <c:f>H_E4.15!COORD_Y</c:f>
              <c:numCache>
                <c:formatCode>General</c:formatCode>
                <c:ptCount val="4"/>
                <c:pt idx="0">
                  <c:v>0</c:v>
                </c:pt>
                <c:pt idx="1">
                  <c:v>10</c:v>
                </c:pt>
                <c:pt idx="2">
                  <c:v>20</c:v>
                </c:pt>
              </c:numCache>
            </c:numRef>
          </c:yVal>
          <c:smooth val="0"/>
          <c:extLst>
            <c:ext xmlns:c15="http://schemas.microsoft.com/office/drawing/2012/chart" uri="{02D57815-91ED-43cb-92C2-25804820EDAC}">
              <c15:datalabelsRange>
                <c15:f>H_E4.15!NODES</c15:f>
                <c15:dlblRangeCache>
                  <c:ptCount val="4"/>
                  <c:pt idx="0">
                    <c:v>N1</c:v>
                  </c:pt>
                  <c:pt idx="1">
                    <c:v>N2</c:v>
                  </c:pt>
                  <c:pt idx="2">
                    <c:v>N3</c:v>
                  </c:pt>
                </c15:dlblRangeCache>
              </c15:datalabelsRange>
            </c:ext>
            <c:ext xmlns:c16="http://schemas.microsoft.com/office/drawing/2014/chart" uri="{C3380CC4-5D6E-409C-BE32-E72D297353CC}">
              <c16:uniqueId val="{00000000-9799-415B-BD7C-0B03F9928D9E}"/>
            </c:ext>
          </c:extLst>
        </c:ser>
        <c:ser>
          <c:idx val="1"/>
          <c:order val="1"/>
          <c:tx>
            <c:v>M1</c:v>
          </c:tx>
          <c:spPr>
            <a:ln w="31750" cap="rnd">
              <a:solidFill>
                <a:srgbClr val="02C2D0"/>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10</c:v>
              </c:pt>
            </c:numLit>
          </c:yVal>
          <c:smooth val="0"/>
          <c:extLst>
            <c:ext xmlns:c16="http://schemas.microsoft.com/office/drawing/2014/chart" uri="{C3380CC4-5D6E-409C-BE32-E72D297353CC}">
              <c16:uniqueId val="{00000004-9799-415B-BD7C-0B03F9928D9E}"/>
            </c:ext>
          </c:extLst>
        </c:ser>
        <c:ser>
          <c:idx val="2"/>
          <c:order val="2"/>
          <c:tx>
            <c:v>M2</c:v>
          </c:tx>
          <c:spPr>
            <a:ln w="31750" cap="rnd">
              <a:solidFill>
                <a:srgbClr val="5B0C6A"/>
              </a:solidFill>
              <a:round/>
              <a:headEnd type="none"/>
              <a:tailEnd type="none"/>
            </a:ln>
            <a:effectLst/>
          </c:spPr>
          <c:marker>
            <c:symbol val="none"/>
          </c:marker>
          <c:dLbls>
            <c:delete val="1"/>
          </c:dLbls>
          <c:xVal>
            <c:numLit>
              <c:formatCode>General</c:formatCode>
              <c:ptCount val="2"/>
              <c:pt idx="0">
                <c:v>0</c:v>
              </c:pt>
              <c:pt idx="1">
                <c:v>10</c:v>
              </c:pt>
            </c:numLit>
          </c:xVal>
          <c:yVal>
            <c:numLit>
              <c:formatCode>General</c:formatCode>
              <c:ptCount val="2"/>
              <c:pt idx="0">
                <c:v>10</c:v>
              </c:pt>
              <c:pt idx="1">
                <c:v>20</c:v>
              </c:pt>
            </c:numLit>
          </c:yVal>
          <c:smooth val="0"/>
          <c:extLst>
            <c:ext xmlns:c16="http://schemas.microsoft.com/office/drawing/2014/chart" uri="{C3380CC4-5D6E-409C-BE32-E72D297353CC}">
              <c16:uniqueId val="{00000005-9799-415B-BD7C-0B03F9928D9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10.1</c:v>
              </c:pt>
              <c:pt idx="3">
                <c:v>10.1</c:v>
              </c:pt>
            </c:numLit>
          </c:xVal>
          <c:yVal>
            <c:numLit>
              <c:formatCode>General</c:formatCode>
              <c:ptCount val="4"/>
              <c:pt idx="0">
                <c:v>-0.1</c:v>
              </c:pt>
              <c:pt idx="1">
                <c:v>20.100000000000001</c:v>
              </c:pt>
              <c:pt idx="2">
                <c:v>-0.1</c:v>
              </c:pt>
              <c:pt idx="3">
                <c:v>20.100000000000001</c:v>
              </c:pt>
            </c:numLit>
          </c:yVal>
          <c:smooth val="0"/>
          <c:extLst>
            <c:ext xmlns:c16="http://schemas.microsoft.com/office/drawing/2014/chart" uri="{C3380CC4-5D6E-409C-BE32-E72D297353CC}">
              <c16:uniqueId val="{00000006-9799-415B-BD7C-0B03F9928D9E}"/>
            </c:ext>
          </c:extLst>
        </c:ser>
        <c:ser>
          <c:idx val="4"/>
          <c:order val="4"/>
          <c:tx>
            <c:v>UDL=0.14</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9799-415B-BD7C-0B03F9928D9E}"/>
                </c:ext>
              </c:extLst>
            </c:dLbl>
            <c:dLbl>
              <c:idx val="2"/>
              <c:delete val="1"/>
              <c:extLst>
                <c:ext xmlns:c15="http://schemas.microsoft.com/office/drawing/2012/chart" uri="{CE6537A1-D6FC-4f65-9D91-7224C49458BB}"/>
                <c:ext xmlns:c16="http://schemas.microsoft.com/office/drawing/2014/chart" uri="{C3380CC4-5D6E-409C-BE32-E72D297353CC}">
                  <c16:uniqueId val="{0000000A-9799-415B-BD7C-0B03F9928D9E}"/>
                </c:ext>
              </c:extLst>
            </c:dLbl>
            <c:dLbl>
              <c:idx val="3"/>
              <c:delete val="1"/>
              <c:extLst>
                <c:ext xmlns:c15="http://schemas.microsoft.com/office/drawing/2012/chart" uri="{CE6537A1-D6FC-4f65-9D91-7224C49458BB}"/>
                <c:ext xmlns:c16="http://schemas.microsoft.com/office/drawing/2014/chart" uri="{C3380CC4-5D6E-409C-BE32-E72D297353CC}">
                  <c16:uniqueId val="{0000000B-9799-415B-BD7C-0B03F9928D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10</c:v>
              </c:pt>
              <c:pt idx="3">
                <c:v>10</c:v>
              </c:pt>
            </c:numLit>
          </c:xVal>
          <c:yVal>
            <c:numLit>
              <c:formatCode>General</c:formatCode>
              <c:ptCount val="4"/>
              <c:pt idx="0">
                <c:v>10</c:v>
              </c:pt>
              <c:pt idx="1">
                <c:v>12</c:v>
              </c:pt>
              <c:pt idx="2">
                <c:v>22</c:v>
              </c:pt>
              <c:pt idx="3">
                <c:v>20</c:v>
              </c:pt>
            </c:numLit>
          </c:yVal>
          <c:smooth val="0"/>
          <c:extLst>
            <c:ext xmlns:c16="http://schemas.microsoft.com/office/drawing/2014/chart" uri="{C3380CC4-5D6E-409C-BE32-E72D297353CC}">
              <c16:uniqueId val="{00000007-9799-415B-BD7C-0B03F9928D9E}"/>
            </c:ext>
          </c:extLst>
        </c:ser>
        <c:dLbls>
          <c:dLblPos val="t"/>
          <c:showLegendKey val="0"/>
          <c:showVal val="1"/>
          <c:showCatName val="0"/>
          <c:showSerName val="0"/>
          <c:showPercent val="0"/>
          <c:showBubbleSize val="0"/>
        </c:dLbls>
        <c:axId val="533376744"/>
        <c:axId val="533373136"/>
      </c:scatterChart>
      <c:valAx>
        <c:axId val="533376744"/>
        <c:scaling>
          <c:orientation val="minMax"/>
          <c:max val="12"/>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373136"/>
        <c:crosses val="autoZero"/>
        <c:crossBetween val="midCat"/>
        <c:majorUnit val="5"/>
      </c:valAx>
      <c:valAx>
        <c:axId val="533373136"/>
        <c:scaling>
          <c:orientation val="minMax"/>
          <c:max val="25"/>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376744"/>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7.5288892652863024E-2"/>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FE9-45E3-A44B-30A932B3D845}"/>
                </c:ext>
              </c:extLst>
            </c:dLbl>
            <c:dLbl>
              <c:idx val="11"/>
              <c:layout>
                <c:manualLayout>
                  <c:x val="0"/>
                  <c:y val="-6.6666666666666666E-2"/>
                </c:manualLayout>
              </c:layout>
              <c:tx>
                <c:rich>
                  <a:bodyPr/>
                  <a:lstStyle/>
                  <a:p>
                    <a:r>
                      <a:rPr lang="en-US"/>
                      <a:t>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FE9-45E3-A44B-30A932B3D8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2</c:v>
              </c:pt>
              <c:pt idx="1">
                <c:v>2</c:v>
              </c:pt>
              <c:pt idx="2">
                <c:v>2</c:v>
              </c:pt>
              <c:pt idx="3">
                <c:v>2</c:v>
              </c:pt>
              <c:pt idx="4">
                <c:v>2</c:v>
              </c:pt>
              <c:pt idx="5">
                <c:v>2</c:v>
              </c:pt>
              <c:pt idx="6">
                <c:v>2</c:v>
              </c:pt>
              <c:pt idx="7">
                <c:v>2</c:v>
              </c:pt>
              <c:pt idx="8">
                <c:v>2</c:v>
              </c:pt>
              <c:pt idx="9">
                <c:v>2</c:v>
              </c:pt>
              <c:pt idx="10">
                <c:v>2</c:v>
              </c:pt>
              <c:pt idx="11">
                <c:v>2</c:v>
              </c:pt>
            </c:numLit>
          </c:yVal>
          <c:smooth val="0"/>
          <c:extLst>
            <c:ext xmlns:c16="http://schemas.microsoft.com/office/drawing/2014/chart" uri="{C3380CC4-5D6E-409C-BE32-E72D297353CC}">
              <c16:uniqueId val="{00000000-4FE9-45E3-A44B-30A932B3D84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FE9-45E3-A44B-30A932B3D84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FE9-45E3-A44B-30A932B3D84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4FE9-45E3-A44B-30A932B3D845}"/>
            </c:ext>
          </c:extLst>
        </c:ser>
        <c:dLbls>
          <c:showLegendKey val="0"/>
          <c:showVal val="0"/>
          <c:showCatName val="0"/>
          <c:showSerName val="0"/>
          <c:showPercent val="0"/>
          <c:showBubbleSize val="0"/>
        </c:dLbls>
        <c:axId val="664154944"/>
        <c:axId val="664155600"/>
      </c:scatterChart>
      <c:valAx>
        <c:axId val="66415494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55600"/>
        <c:crosses val="autoZero"/>
        <c:crossBetween val="midCat"/>
      </c:valAx>
      <c:valAx>
        <c:axId val="664155600"/>
        <c:scaling>
          <c:orientation val="minMax"/>
        </c:scaling>
        <c:delete val="1"/>
        <c:axPos val="l"/>
        <c:numFmt formatCode="General" sourceLinked="1"/>
        <c:majorTickMark val="none"/>
        <c:minorTickMark val="none"/>
        <c:tickLblPos val="nextTo"/>
        <c:crossAx val="66415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0876018541483241"/>
                  <c:y val="6.6666666666666541E-2"/>
                </c:manualLayout>
              </c:layout>
              <c:tx>
                <c:rich>
                  <a:bodyPr/>
                  <a:lstStyle/>
                  <a:p>
                    <a:r>
                      <a:rPr lang="en-US"/>
                      <a:t>-0.5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0B0-4988-8FFC-F79BFB25AE27}"/>
                </c:ext>
              </c:extLst>
            </c:dLbl>
            <c:dLbl>
              <c:idx val="11"/>
              <c:layout>
                <c:manualLayout>
                  <c:x val="0"/>
                  <c:y val="6.6666666666666541E-2"/>
                </c:manualLayout>
              </c:layout>
              <c:tx>
                <c:rich>
                  <a:bodyPr/>
                  <a:lstStyle/>
                  <a:p>
                    <a:r>
                      <a:rPr lang="en-US"/>
                      <a:t>-0.5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0B0-4988-8FFC-F79BFB25AE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-0.5</c:v>
              </c:pt>
              <c:pt idx="1">
                <c:v>-0.5</c:v>
              </c:pt>
              <c:pt idx="2">
                <c:v>-0.5</c:v>
              </c:pt>
              <c:pt idx="3">
                <c:v>-0.5</c:v>
              </c:pt>
              <c:pt idx="4">
                <c:v>-0.5</c:v>
              </c:pt>
              <c:pt idx="5">
                <c:v>-0.5</c:v>
              </c:pt>
              <c:pt idx="6">
                <c:v>-0.5</c:v>
              </c:pt>
              <c:pt idx="7">
                <c:v>-0.5</c:v>
              </c:pt>
              <c:pt idx="8">
                <c:v>-0.5</c:v>
              </c:pt>
              <c:pt idx="9">
                <c:v>-0.5</c:v>
              </c:pt>
              <c:pt idx="10">
                <c:v>-0.5</c:v>
              </c:pt>
              <c:pt idx="11">
                <c:v>-0.5</c:v>
              </c:pt>
            </c:numLit>
          </c:yVal>
          <c:smooth val="0"/>
          <c:extLst>
            <c:ext xmlns:c16="http://schemas.microsoft.com/office/drawing/2014/chart" uri="{C3380CC4-5D6E-409C-BE32-E72D297353CC}">
              <c16:uniqueId val="{00000000-D0B0-4988-8FFC-F79BFB25AE2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0B0-4988-8FFC-F79BFB25AE27}"/>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0B0-4988-8FFC-F79BFB25AE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D0B0-4988-8FFC-F79BFB25AE27}"/>
            </c:ext>
          </c:extLst>
        </c:ser>
        <c:dLbls>
          <c:showLegendKey val="0"/>
          <c:showVal val="0"/>
          <c:showCatName val="0"/>
          <c:showSerName val="0"/>
          <c:showPercent val="0"/>
          <c:showBubbleSize val="0"/>
        </c:dLbls>
        <c:axId val="664059824"/>
        <c:axId val="664058184"/>
      </c:scatterChart>
      <c:valAx>
        <c:axId val="66405982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58184"/>
        <c:crosses val="autoZero"/>
        <c:crossBetween val="midCat"/>
      </c:valAx>
      <c:valAx>
        <c:axId val="664058184"/>
        <c:scaling>
          <c:orientation val="minMax"/>
        </c:scaling>
        <c:delete val="1"/>
        <c:axPos val="l"/>
        <c:numFmt formatCode="General" sourceLinked="1"/>
        <c:majorTickMark val="none"/>
        <c:minorTickMark val="none"/>
        <c:tickLblPos val="nextTo"/>
        <c:crossAx val="664059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5362-4196-8AC2-7893C6D821D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362-4196-8AC2-7893C6D821D2}"/>
                </c:ext>
              </c:extLst>
            </c:dLbl>
            <c:dLbl>
              <c:idx val="11"/>
              <c:layout>
                <c:manualLayout>
                  <c:x val="0"/>
                  <c:y val="6.6666666666666666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362-4196-8AC2-7893C6D821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c:v>
              </c:pt>
              <c:pt idx="1">
                <c:v>-0.5</c:v>
              </c:pt>
              <c:pt idx="2">
                <c:v>-1</c:v>
              </c:pt>
              <c:pt idx="3">
                <c:v>-1.5</c:v>
              </c:pt>
              <c:pt idx="4">
                <c:v>-2</c:v>
              </c:pt>
              <c:pt idx="5">
                <c:v>-2.5</c:v>
              </c:pt>
              <c:pt idx="6">
                <c:v>-3</c:v>
              </c:pt>
              <c:pt idx="7">
                <c:v>-3.5</c:v>
              </c:pt>
              <c:pt idx="8">
                <c:v>-4</c:v>
              </c:pt>
              <c:pt idx="9">
                <c:v>-4.5</c:v>
              </c:pt>
              <c:pt idx="10">
                <c:v>-4.6935000000000002</c:v>
              </c:pt>
              <c:pt idx="11">
                <c:v>-5</c:v>
              </c:pt>
            </c:numLit>
          </c:yVal>
          <c:smooth val="0"/>
          <c:extLst>
            <c:ext xmlns:c16="http://schemas.microsoft.com/office/drawing/2014/chart" uri="{C3380CC4-5D6E-409C-BE32-E72D297353CC}">
              <c16:uniqueId val="{00000000-5362-4196-8AC2-7893C6D821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62-4196-8AC2-7893C6D821D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362-4196-8AC2-7893C6D821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5362-4196-8AC2-7893C6D821D2}"/>
            </c:ext>
          </c:extLst>
        </c:ser>
        <c:dLbls>
          <c:showLegendKey val="0"/>
          <c:showVal val="0"/>
          <c:showCatName val="0"/>
          <c:showSerName val="0"/>
          <c:showPercent val="0"/>
          <c:showBubbleSize val="0"/>
        </c:dLbls>
        <c:axId val="664072616"/>
        <c:axId val="664069992"/>
      </c:scatterChart>
      <c:valAx>
        <c:axId val="664072616"/>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69992"/>
        <c:crosses val="autoZero"/>
        <c:crossBetween val="midCat"/>
      </c:valAx>
      <c:valAx>
        <c:axId val="664069992"/>
        <c:scaling>
          <c:orientation val="minMax"/>
        </c:scaling>
        <c:delete val="1"/>
        <c:axPos val="l"/>
        <c:numFmt formatCode="General" sourceLinked="1"/>
        <c:majorTickMark val="none"/>
        <c:minorTickMark val="none"/>
        <c:tickLblPos val="nextTo"/>
        <c:crossAx val="664072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395-47BE-866C-7ABA58684A1E}"/>
              </c:ext>
            </c:extLst>
          </c:dPt>
          <c:dLbls>
            <c:dLbl>
              <c:idx val="0"/>
              <c:layout>
                <c:manualLayout>
                  <c:x val="-0.12145397432590797"/>
                  <c:y val="-6.6666666666666721E-2"/>
                </c:manualLayout>
              </c:layout>
              <c:tx>
                <c:rich>
                  <a:bodyPr/>
                  <a:lstStyle/>
                  <a:p>
                    <a:r>
                      <a:rPr lang="en-US"/>
                      <a:t>22.03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95-47BE-866C-7ABA58684A1E}"/>
                </c:ext>
              </c:extLst>
            </c:dLbl>
            <c:dLbl>
              <c:idx val="10"/>
              <c:layout>
                <c:manualLayout>
                  <c:x val="1.7441345703854302E-2"/>
                  <c:y val="-6.6666666666666791E-2"/>
                </c:manualLayout>
              </c:layout>
              <c:tx>
                <c:rich>
                  <a:bodyPr/>
                  <a:lstStyle/>
                  <a:p>
                    <a:r>
                      <a:rPr lang="en-US"/>
                      <a:t>x=9.387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395-47BE-866C-7ABA58684A1E}"/>
                </c:ext>
              </c:extLst>
            </c:dLbl>
            <c:dLbl>
              <c:idx val="11"/>
              <c:layout>
                <c:manualLayout>
                  <c:x val="0"/>
                  <c:y val="6.6666666666666666E-2"/>
                </c:manualLayout>
              </c:layout>
              <c:tx>
                <c:rich>
                  <a:bodyPr/>
                  <a:lstStyle/>
                  <a:p>
                    <a:r>
                      <a:rPr lang="en-US"/>
                      <a:t>-2.97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95-47BE-866C-7ABA58684A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22.0289</c:v>
              </c:pt>
              <c:pt idx="1">
                <c:v>21.7789</c:v>
              </c:pt>
              <c:pt idx="2">
                <c:v>21.0289</c:v>
              </c:pt>
              <c:pt idx="3">
                <c:v>19.7789</c:v>
              </c:pt>
              <c:pt idx="4">
                <c:v>18.0289</c:v>
              </c:pt>
              <c:pt idx="5">
                <c:v>15.7789</c:v>
              </c:pt>
              <c:pt idx="6">
                <c:v>13.0289</c:v>
              </c:pt>
              <c:pt idx="7">
                <c:v>9.7789000000000001</c:v>
              </c:pt>
              <c:pt idx="8">
                <c:v>6.0289000000000001</c:v>
              </c:pt>
              <c:pt idx="9">
                <c:v>1.7788999999999999</c:v>
              </c:pt>
              <c:pt idx="10">
                <c:v>0</c:v>
              </c:pt>
              <c:pt idx="11">
                <c:v>-2.9710999999999999</c:v>
              </c:pt>
            </c:numLit>
          </c:yVal>
          <c:smooth val="0"/>
          <c:extLst>
            <c:ext xmlns:c16="http://schemas.microsoft.com/office/drawing/2014/chart" uri="{C3380CC4-5D6E-409C-BE32-E72D297353CC}">
              <c16:uniqueId val="{00000000-3395-47BE-866C-7ABA58684A1E}"/>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95-47BE-866C-7ABA58684A1E}"/>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95-47BE-866C-7ABA58684A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3395-47BE-866C-7ABA58684A1E}"/>
            </c:ext>
          </c:extLst>
        </c:ser>
        <c:dLbls>
          <c:showLegendKey val="0"/>
          <c:showVal val="0"/>
          <c:showCatName val="0"/>
          <c:showSerName val="0"/>
          <c:showPercent val="0"/>
          <c:showBubbleSize val="0"/>
        </c:dLbls>
        <c:axId val="640347736"/>
        <c:axId val="640348064"/>
      </c:scatterChart>
      <c:valAx>
        <c:axId val="640347736"/>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48064"/>
        <c:crosses val="autoZero"/>
        <c:crossBetween val="midCat"/>
      </c:valAx>
      <c:valAx>
        <c:axId val="640348064"/>
        <c:scaling>
          <c:orientation val="minMax"/>
        </c:scaling>
        <c:delete val="1"/>
        <c:axPos val="l"/>
        <c:numFmt formatCode="General" sourceLinked="1"/>
        <c:majorTickMark val="none"/>
        <c:minorTickMark val="none"/>
        <c:tickLblPos val="nextTo"/>
        <c:crossAx val="640347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A9AC-42BD-A3A1-B152BE5609D0}"/>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9AC-42BD-A3A1-B152BE5609D0}"/>
                </c:ext>
              </c:extLst>
            </c:dLbl>
            <c:dLbl>
              <c:idx val="10"/>
              <c:layout>
                <c:manualLayout>
                  <c:x val="-6.2934411345302407E-2"/>
                  <c:y val="-0.11661679790026247"/>
                </c:manualLayout>
              </c:layout>
              <c:tx>
                <c:rich>
                  <a:bodyPr/>
                  <a:lstStyle/>
                  <a:p>
                    <a:r>
                      <a:rPr lang="en-US"/>
                      <a:t>(9.39,137.86)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9AC-42BD-A3A1-B152BE5609D0}"/>
                </c:ext>
              </c:extLst>
            </c:dLbl>
            <c:dLbl>
              <c:idx val="11"/>
              <c:layout>
                <c:manualLayout>
                  <c:x val="0"/>
                  <c:y val="-6.6666666666666721E-2"/>
                </c:manualLayout>
              </c:layout>
              <c:tx>
                <c:rich>
                  <a:bodyPr/>
                  <a:lstStyle/>
                  <a:p>
                    <a:r>
                      <a:rPr lang="en-US"/>
                      <a:t>136.96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9AC-42BD-A3A1-B152BE5609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1</c:v>
              </c:pt>
              <c:pt idx="2">
                <c:v>2</c:v>
              </c:pt>
              <c:pt idx="3">
                <c:v>3</c:v>
              </c:pt>
              <c:pt idx="4">
                <c:v>4</c:v>
              </c:pt>
              <c:pt idx="5">
                <c:v>5</c:v>
              </c:pt>
              <c:pt idx="6">
                <c:v>6</c:v>
              </c:pt>
              <c:pt idx="7">
                <c:v>7</c:v>
              </c:pt>
              <c:pt idx="8">
                <c:v>8</c:v>
              </c:pt>
              <c:pt idx="9">
                <c:v>9</c:v>
              </c:pt>
              <c:pt idx="10">
                <c:v>9.3870000000000005</c:v>
              </c:pt>
              <c:pt idx="11">
                <c:v>10</c:v>
              </c:pt>
            </c:numLit>
          </c:xVal>
          <c:yVal>
            <c:numLit>
              <c:formatCode>General</c:formatCode>
              <c:ptCount val="12"/>
              <c:pt idx="0">
                <c:v>0</c:v>
              </c:pt>
              <c:pt idx="1">
                <c:v>21.945599999999999</c:v>
              </c:pt>
              <c:pt idx="2">
                <c:v>43.391100000000002</c:v>
              </c:pt>
              <c:pt idx="3">
                <c:v>63.8367</c:v>
              </c:pt>
              <c:pt idx="4">
                <c:v>82.782200000000003</c:v>
              </c:pt>
              <c:pt idx="5">
                <c:v>99.727800000000002</c:v>
              </c:pt>
              <c:pt idx="6">
                <c:v>114.1734</c:v>
              </c:pt>
              <c:pt idx="7">
                <c:v>125.6189</c:v>
              </c:pt>
              <c:pt idx="8">
                <c:v>133.56450000000001</c:v>
              </c:pt>
              <c:pt idx="9">
                <c:v>137.51</c:v>
              </c:pt>
              <c:pt idx="10">
                <c:v>137.85669999999999</c:v>
              </c:pt>
              <c:pt idx="11">
                <c:v>136.9556</c:v>
              </c:pt>
            </c:numLit>
          </c:yVal>
          <c:smooth val="0"/>
          <c:extLst>
            <c:ext xmlns:c16="http://schemas.microsoft.com/office/drawing/2014/chart" uri="{C3380CC4-5D6E-409C-BE32-E72D297353CC}">
              <c16:uniqueId val="{00000000-A9AC-42BD-A3A1-B152BE5609D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AC-42BD-A3A1-B152BE5609D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AC-42BD-A3A1-B152BE5609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c:v>
              </c:pt>
            </c:numLit>
          </c:xVal>
          <c:yVal>
            <c:numLit>
              <c:formatCode>General</c:formatCode>
              <c:ptCount val="2"/>
              <c:pt idx="0">
                <c:v>0</c:v>
              </c:pt>
              <c:pt idx="1">
                <c:v>0</c:v>
              </c:pt>
            </c:numLit>
          </c:yVal>
          <c:smooth val="0"/>
          <c:extLst>
            <c:ext xmlns:c16="http://schemas.microsoft.com/office/drawing/2014/chart" uri="{C3380CC4-5D6E-409C-BE32-E72D297353CC}">
              <c16:uniqueId val="{00000001-A9AC-42BD-A3A1-B152BE5609D0}"/>
            </c:ext>
          </c:extLst>
        </c:ser>
        <c:dLbls>
          <c:showLegendKey val="0"/>
          <c:showVal val="0"/>
          <c:showCatName val="0"/>
          <c:showSerName val="0"/>
          <c:showPercent val="0"/>
          <c:showBubbleSize val="0"/>
        </c:dLbls>
        <c:axId val="640328384"/>
        <c:axId val="640324120"/>
      </c:scatterChart>
      <c:valAx>
        <c:axId val="640328384"/>
        <c:scaling>
          <c:orientation val="minMax"/>
          <c:max val="1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24120"/>
        <c:crosses val="autoZero"/>
        <c:crossBetween val="midCat"/>
      </c:valAx>
      <c:valAx>
        <c:axId val="640324120"/>
        <c:scaling>
          <c:orientation val="minMax"/>
        </c:scaling>
        <c:delete val="1"/>
        <c:axPos val="l"/>
        <c:numFmt formatCode="General" sourceLinked="1"/>
        <c:majorTickMark val="none"/>
        <c:minorTickMark val="none"/>
        <c:tickLblPos val="nextTo"/>
        <c:crossAx val="6403283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1506346617744793"/>
                  <c:y val="-6.6666666666666721E-2"/>
                </c:manualLayout>
              </c:layout>
              <c:tx>
                <c:rich>
                  <a:bodyPr/>
                  <a:lstStyle/>
                  <a:p>
                    <a:r>
                      <a:rPr lang="en-US"/>
                      <a:t>1.77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F7-4911-923C-AB7BD8235A0F}"/>
                </c:ext>
              </c:extLst>
            </c:dLbl>
            <c:dLbl>
              <c:idx val="13"/>
              <c:layout>
                <c:manualLayout>
                  <c:x val="0"/>
                  <c:y val="-6.6666666666666666E-2"/>
                </c:manualLayout>
              </c:layout>
              <c:tx>
                <c:rich>
                  <a:bodyPr/>
                  <a:lstStyle/>
                  <a:p>
                    <a:r>
                      <a:rPr lang="en-US"/>
                      <a:t>0.35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1F7-4911-923C-AB7BD8235A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1.7678</c:v>
              </c:pt>
              <c:pt idx="1">
                <c:v>1.6264000000000001</c:v>
              </c:pt>
              <c:pt idx="2">
                <c:v>1.4850000000000001</c:v>
              </c:pt>
              <c:pt idx="3">
                <c:v>1.3434999999999999</c:v>
              </c:pt>
              <c:pt idx="4">
                <c:v>1.2020999999999999</c:v>
              </c:pt>
              <c:pt idx="5">
                <c:v>1.1242000000000001</c:v>
              </c:pt>
              <c:pt idx="6">
                <c:v>1.0608</c:v>
              </c:pt>
              <c:pt idx="7">
                <c:v>1.0607</c:v>
              </c:pt>
              <c:pt idx="8">
                <c:v>0.91930000000000001</c:v>
              </c:pt>
              <c:pt idx="9">
                <c:v>0.77790000000000004</c:v>
              </c:pt>
              <c:pt idx="10">
                <c:v>0.70709999999999995</c:v>
              </c:pt>
              <c:pt idx="11">
                <c:v>0.63639999999999997</c:v>
              </c:pt>
              <c:pt idx="12">
                <c:v>0.495</c:v>
              </c:pt>
              <c:pt idx="13">
                <c:v>0.35360000000000003</c:v>
              </c:pt>
            </c:numLit>
          </c:yVal>
          <c:smooth val="0"/>
          <c:extLst>
            <c:ext xmlns:c16="http://schemas.microsoft.com/office/drawing/2014/chart" uri="{C3380CC4-5D6E-409C-BE32-E72D297353CC}">
              <c16:uniqueId val="{00000000-E1F7-4911-923C-AB7BD8235A0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F7-4911-923C-AB7BD8235A0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1F7-4911-923C-AB7BD8235A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E1F7-4911-923C-AB7BD8235A0F}"/>
            </c:ext>
          </c:extLst>
        </c:ser>
        <c:dLbls>
          <c:showLegendKey val="0"/>
          <c:showVal val="0"/>
          <c:showCatName val="0"/>
          <c:showSerName val="0"/>
          <c:showPercent val="0"/>
          <c:showBubbleSize val="0"/>
        </c:dLbls>
        <c:axId val="640396280"/>
        <c:axId val="640396936"/>
      </c:scatterChart>
      <c:valAx>
        <c:axId val="640396280"/>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96936"/>
        <c:crosses val="autoZero"/>
        <c:crossBetween val="midCat"/>
      </c:valAx>
      <c:valAx>
        <c:axId val="640396936"/>
        <c:scaling>
          <c:orientation val="minMax"/>
        </c:scaling>
        <c:delete val="1"/>
        <c:axPos val="l"/>
        <c:numFmt formatCode="General" sourceLinked="1"/>
        <c:majorTickMark val="none"/>
        <c:minorTickMark val="none"/>
        <c:tickLblPos val="nextTo"/>
        <c:crossAx val="640396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0"/>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7E2D-441E-ACAC-CA2038552E6C}"/>
              </c:ext>
            </c:extLst>
          </c:dPt>
          <c:dLbls>
            <c:dLbl>
              <c:idx val="0"/>
              <c:layout>
                <c:manualLayout>
                  <c:x val="-0.11506346617744793"/>
                  <c:y val="-6.6666666666666666E-2"/>
                </c:manualLayout>
              </c:layout>
              <c:tx>
                <c:rich>
                  <a:bodyPr/>
                  <a:lstStyle/>
                  <a:p>
                    <a:r>
                      <a:rPr lang="en-US"/>
                      <a:t>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2D-441E-ACAC-CA2038552E6C}"/>
                </c:ext>
              </c:extLst>
            </c:dLbl>
            <c:dLbl>
              <c:idx val="10"/>
              <c:layout>
                <c:manualLayout>
                  <c:x val="3.4920627064475726E-2"/>
                  <c:y val="-6.6666666666666791E-2"/>
                </c:manualLayout>
              </c:layout>
              <c:tx>
                <c:rich>
                  <a:bodyPr/>
                  <a:lstStyle/>
                  <a:p>
                    <a:r>
                      <a:rPr lang="en-US"/>
                      <a:t>x=10.607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2D-441E-ACAC-CA2038552E6C}"/>
                </c:ext>
              </c:extLst>
            </c:dLbl>
            <c:dLbl>
              <c:idx val="13"/>
              <c:layout>
                <c:manualLayout>
                  <c:x val="0"/>
                  <c:y val="6.6666666666666666E-2"/>
                </c:manualLayout>
              </c:layout>
              <c:tx>
                <c:rich>
                  <a:bodyPr/>
                  <a:lstStyle/>
                  <a:p>
                    <a:r>
                      <a:rPr lang="en-US"/>
                      <a:t>-0.35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E2D-441E-ACAC-CA2038552E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1.0607</c:v>
              </c:pt>
              <c:pt idx="1">
                <c:v>0.91930000000000001</c:v>
              </c:pt>
              <c:pt idx="2">
                <c:v>0.77790000000000004</c:v>
              </c:pt>
              <c:pt idx="3">
                <c:v>0.63639999999999997</c:v>
              </c:pt>
              <c:pt idx="4">
                <c:v>0.495</c:v>
              </c:pt>
              <c:pt idx="5">
                <c:v>0.41710000000000003</c:v>
              </c:pt>
              <c:pt idx="6">
                <c:v>0.35370000000000001</c:v>
              </c:pt>
              <c:pt idx="7">
                <c:v>0.35360000000000003</c:v>
              </c:pt>
              <c:pt idx="8">
                <c:v>0.2122</c:v>
              </c:pt>
              <c:pt idx="9">
                <c:v>7.0800000000000002E-2</c:v>
              </c:pt>
              <c:pt idx="10">
                <c:v>0</c:v>
              </c:pt>
              <c:pt idx="11">
                <c:v>-7.0699999999999999E-2</c:v>
              </c:pt>
              <c:pt idx="12">
                <c:v>-0.21210000000000001</c:v>
              </c:pt>
              <c:pt idx="13">
                <c:v>-0.35349999999999998</c:v>
              </c:pt>
            </c:numLit>
          </c:yVal>
          <c:smooth val="0"/>
          <c:extLst>
            <c:ext xmlns:c16="http://schemas.microsoft.com/office/drawing/2014/chart" uri="{C3380CC4-5D6E-409C-BE32-E72D297353CC}">
              <c16:uniqueId val="{00000000-7E2D-441E-ACAC-CA2038552E6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2D-441E-ACAC-CA2038552E6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2D-441E-ACAC-CA2038552E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7E2D-441E-ACAC-CA2038552E6C}"/>
            </c:ext>
          </c:extLst>
        </c:ser>
        <c:dLbls>
          <c:showLegendKey val="0"/>
          <c:showVal val="0"/>
          <c:showCatName val="0"/>
          <c:showSerName val="0"/>
          <c:showPercent val="0"/>
          <c:showBubbleSize val="0"/>
        </c:dLbls>
        <c:axId val="640338552"/>
        <c:axId val="640338880"/>
      </c:scatterChart>
      <c:valAx>
        <c:axId val="640338552"/>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38880"/>
        <c:crosses val="autoZero"/>
        <c:crossBetween val="midCat"/>
      </c:valAx>
      <c:valAx>
        <c:axId val="640338880"/>
        <c:scaling>
          <c:orientation val="minMax"/>
        </c:scaling>
        <c:delete val="1"/>
        <c:axPos val="l"/>
        <c:numFmt formatCode="General" sourceLinked="1"/>
        <c:majorTickMark val="none"/>
        <c:minorTickMark val="none"/>
        <c:tickLblPos val="nextTo"/>
        <c:crossAx val="6403385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6"/>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2ACD-4551-8244-0AECA39623B2}"/>
              </c:ext>
            </c:extLst>
          </c:dPt>
          <c:dPt>
            <c:idx val="7"/>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2ACD-4551-8244-0AECA39623B2}"/>
              </c:ext>
            </c:extLst>
          </c:dPt>
          <c:dLbls>
            <c:dLbl>
              <c:idx val="0"/>
              <c:layout>
                <c:manualLayout>
                  <c:x val="-8.4909642190056756E-2"/>
                  <c:y val="6.6666666666666666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ACD-4551-8244-0AECA39623B2}"/>
                </c:ext>
              </c:extLst>
            </c:dLbl>
            <c:dLbl>
              <c:idx val="6"/>
              <c:layout>
                <c:manualLayout>
                  <c:x val="3.4920627064475789E-2"/>
                  <c:y val="-6.6666666666666721E-2"/>
                </c:manualLayout>
              </c:layout>
              <c:tx>
                <c:rich>
                  <a:bodyPr/>
                  <a:lstStyle/>
                  <a:p>
                    <a:r>
                      <a:rPr lang="en-US"/>
                      <a:t>x=7.07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ACD-4551-8244-0AECA39623B2}"/>
                </c:ext>
              </c:extLst>
            </c:dLbl>
            <c:dLbl>
              <c:idx val="7"/>
              <c:layout>
                <c:manualLayout>
                  <c:x val="3.4920627064475913E-2"/>
                  <c:y val="-6.6666666666666666E-2"/>
                </c:manualLayout>
              </c:layout>
              <c:tx>
                <c:rich>
                  <a:bodyPr/>
                  <a:lstStyle/>
                  <a:p>
                    <a:r>
                      <a:rPr lang="en-US"/>
                      <a:t>x=7.071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ACD-4551-8244-0AECA39623B2}"/>
                </c:ext>
              </c:extLst>
            </c:dLbl>
            <c:dLbl>
              <c:idx val="13"/>
              <c:layout>
                <c:manualLayout>
                  <c:x val="0"/>
                  <c:y val="-6.666666666666672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ACD-4551-8244-0AECA3962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-5</c:v>
              </c:pt>
              <c:pt idx="1">
                <c:v>-3.5998999999999999</c:v>
              </c:pt>
              <c:pt idx="2">
                <c:v>-2.3999000000000001</c:v>
              </c:pt>
              <c:pt idx="3">
                <c:v>-1.3997999999999999</c:v>
              </c:pt>
              <c:pt idx="4">
                <c:v>-0.5998</c:v>
              </c:pt>
              <c:pt idx="5">
                <c:v>-0.24440000000000001</c:v>
              </c:pt>
              <c:pt idx="6">
                <c:v>0</c:v>
              </c:pt>
              <c:pt idx="7">
                <c:v>2.9999999999999997E-4</c:v>
              </c:pt>
              <c:pt idx="8">
                <c:v>0.40029999999999999</c:v>
              </c:pt>
              <c:pt idx="9">
                <c:v>0.60040000000000004</c:v>
              </c:pt>
              <c:pt idx="10">
                <c:v>0.62539999999999996</c:v>
              </c:pt>
              <c:pt idx="11">
                <c:v>0.60050000000000003</c:v>
              </c:pt>
              <c:pt idx="12">
                <c:v>0.40050000000000002</c:v>
              </c:pt>
              <c:pt idx="13">
                <c:v>5.9999999999999995E-4</c:v>
              </c:pt>
            </c:numLit>
          </c:yVal>
          <c:smooth val="0"/>
          <c:extLst>
            <c:ext xmlns:c16="http://schemas.microsoft.com/office/drawing/2014/chart" uri="{C3380CC4-5D6E-409C-BE32-E72D297353CC}">
              <c16:uniqueId val="{00000000-2ACD-4551-8244-0AECA39623B2}"/>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CD-4551-8244-0AECA39623B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ACD-4551-8244-0AECA39623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2ACD-4551-8244-0AECA39623B2}"/>
            </c:ext>
          </c:extLst>
        </c:ser>
        <c:dLbls>
          <c:showLegendKey val="0"/>
          <c:showVal val="0"/>
          <c:showCatName val="0"/>
          <c:showSerName val="0"/>
          <c:showPercent val="0"/>
          <c:showBubbleSize val="0"/>
        </c:dLbls>
        <c:axId val="643661584"/>
        <c:axId val="643657976"/>
      </c:scatterChart>
      <c:valAx>
        <c:axId val="643661584"/>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657976"/>
        <c:crosses val="autoZero"/>
        <c:crossBetween val="midCat"/>
      </c:valAx>
      <c:valAx>
        <c:axId val="643657976"/>
        <c:scaling>
          <c:orientation val="minMax"/>
        </c:scaling>
        <c:delete val="1"/>
        <c:axPos val="l"/>
        <c:numFmt formatCode="General" sourceLinked="1"/>
        <c:majorTickMark val="none"/>
        <c:minorTickMark val="none"/>
        <c:tickLblPos val="nextTo"/>
        <c:crossAx val="643661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8296-4E07-91C5-886290FBD78D}"/>
              </c:ext>
            </c:extLst>
          </c:dPt>
          <c:dLbls>
            <c:dLbl>
              <c:idx val="0"/>
              <c:layout>
                <c:manualLayout>
                  <c:x val="-0.12145394093024701"/>
                  <c:y val="6.6666666666666666E-2"/>
                </c:manualLayout>
              </c:layout>
              <c:tx>
                <c:rich>
                  <a:bodyPr/>
                  <a:lstStyle/>
                  <a:p>
                    <a:r>
                      <a:rPr lang="en-US"/>
                      <a:t>-2.97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296-4E07-91C5-886290FBD78D}"/>
                </c:ext>
              </c:extLst>
            </c:dLbl>
            <c:dLbl>
              <c:idx val="6"/>
              <c:tx>
                <c:rich>
                  <a:bodyPr/>
                  <a:lstStyle/>
                  <a:p>
                    <a:r>
                      <a:rPr lang="en-US"/>
                      <a:t>(7.07,-17.7)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296-4E07-91C5-886290FBD78D}"/>
                </c:ext>
              </c:extLst>
            </c:dLbl>
            <c:dLbl>
              <c:idx val="13"/>
              <c:layout>
                <c:manualLayout>
                  <c:x val="0"/>
                  <c:y val="6.6666666666666666E-2"/>
                </c:manualLayout>
              </c:layout>
              <c:tx>
                <c:rich>
                  <a:bodyPr/>
                  <a:lstStyle/>
                  <a:p>
                    <a:r>
                      <a:rPr lang="en-US"/>
                      <a:t>-14.75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296-4E07-91C5-886290FBD7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-2.9710999999999999</c:v>
              </c:pt>
              <c:pt idx="1">
                <c:v>-9.0286000000000008</c:v>
              </c:pt>
              <c:pt idx="2">
                <c:v>-13.2476</c:v>
              </c:pt>
              <c:pt idx="3">
                <c:v>-15.9108</c:v>
              </c:pt>
              <c:pt idx="4">
                <c:v>-17.301200000000001</c:v>
              </c:pt>
              <c:pt idx="5">
                <c:v>-17.626200000000001</c:v>
              </c:pt>
              <c:pt idx="6">
                <c:v>-17.701499999999999</c:v>
              </c:pt>
              <c:pt idx="7">
                <c:v>-17.701499999999999</c:v>
              </c:pt>
              <c:pt idx="8">
                <c:v>-17.3947</c:v>
              </c:pt>
              <c:pt idx="9">
                <c:v>-16.663499999999999</c:v>
              </c:pt>
              <c:pt idx="10">
                <c:v>-16.226900000000001</c:v>
              </c:pt>
              <c:pt idx="11">
                <c:v>-15.790800000000001</c:v>
              </c:pt>
              <c:pt idx="12">
                <c:v>-15.0594</c:v>
              </c:pt>
              <c:pt idx="13">
                <c:v>-14.7522</c:v>
              </c:pt>
            </c:numLit>
          </c:yVal>
          <c:smooth val="0"/>
          <c:extLst>
            <c:ext xmlns:c16="http://schemas.microsoft.com/office/drawing/2014/chart" uri="{C3380CC4-5D6E-409C-BE32-E72D297353CC}">
              <c16:uniqueId val="{00000000-8296-4E07-91C5-886290FBD78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96-4E07-91C5-886290FBD78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96-4E07-91C5-886290FBD7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8296-4E07-91C5-886290FBD78D}"/>
            </c:ext>
          </c:extLst>
        </c:ser>
        <c:dLbls>
          <c:showLegendKey val="0"/>
          <c:showVal val="0"/>
          <c:showCatName val="0"/>
          <c:showSerName val="0"/>
          <c:showPercent val="0"/>
          <c:showBubbleSize val="0"/>
        </c:dLbls>
        <c:axId val="640365448"/>
        <c:axId val="640366760"/>
      </c:scatterChart>
      <c:valAx>
        <c:axId val="640365448"/>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366760"/>
        <c:crosses val="autoZero"/>
        <c:crossBetween val="midCat"/>
      </c:valAx>
      <c:valAx>
        <c:axId val="640366760"/>
        <c:scaling>
          <c:orientation val="minMax"/>
        </c:scaling>
        <c:delete val="1"/>
        <c:axPos val="l"/>
        <c:numFmt formatCode="General" sourceLinked="1"/>
        <c:majorTickMark val="none"/>
        <c:minorTickMark val="none"/>
        <c:tickLblPos val="nextTo"/>
        <c:crossAx val="640365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879D-4506-AAB0-AD56684DB549}"/>
              </c:ext>
            </c:extLst>
          </c:dPt>
          <c:dLbls>
            <c:dLbl>
              <c:idx val="0"/>
              <c:layout>
                <c:manualLayout>
                  <c:x val="-0.11506346617744793"/>
                  <c:y val="-6.6666666666666666E-2"/>
                </c:manualLayout>
              </c:layout>
              <c:tx>
                <c:rich>
                  <a:bodyPr/>
                  <a:lstStyle/>
                  <a:p>
                    <a:r>
                      <a:rPr lang="en-US"/>
                      <a:t>82.7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79D-4506-AAB0-AD56684DB549}"/>
                </c:ext>
              </c:extLst>
            </c:dLbl>
            <c:dLbl>
              <c:idx val="13"/>
              <c:layout>
                <c:manualLayout>
                  <c:x val="0"/>
                  <c:y val="0"/>
                </c:manualLayout>
              </c:layout>
              <c:tx>
                <c:rich>
                  <a:bodyPr/>
                  <a:lstStyle/>
                  <a:p>
                    <a:r>
                      <a:rPr lang="en-US"/>
                      <a:t>-125.97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79D-4506-AAB0-AD56684DB5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1.4141999999999999</c:v>
              </c:pt>
              <c:pt idx="2">
                <c:v>2.8283999999999998</c:v>
              </c:pt>
              <c:pt idx="3">
                <c:v>4.2426000000000004</c:v>
              </c:pt>
              <c:pt idx="4">
                <c:v>5.6569000000000003</c:v>
              </c:pt>
              <c:pt idx="5">
                <c:v>6.4362000000000004</c:v>
              </c:pt>
              <c:pt idx="6">
                <c:v>7.0702999999999996</c:v>
              </c:pt>
              <c:pt idx="7">
                <c:v>7.0711000000000004</c:v>
              </c:pt>
              <c:pt idx="8">
                <c:v>8.4853000000000005</c:v>
              </c:pt>
              <c:pt idx="9">
                <c:v>9.8994999999999997</c:v>
              </c:pt>
              <c:pt idx="10">
                <c:v>10.606999999999999</c:v>
              </c:pt>
              <c:pt idx="11">
                <c:v>11.313700000000001</c:v>
              </c:pt>
              <c:pt idx="12">
                <c:v>12.7279</c:v>
              </c:pt>
              <c:pt idx="13">
                <c:v>14.142099999999999</c:v>
              </c:pt>
            </c:numLit>
          </c:xVal>
          <c:yVal>
            <c:numLit>
              <c:formatCode>General</c:formatCode>
              <c:ptCount val="14"/>
              <c:pt idx="0">
                <c:v>82.700100000000006</c:v>
              </c:pt>
              <c:pt idx="1">
                <c:v>73.981700000000004</c:v>
              </c:pt>
              <c:pt idx="2">
                <c:v>58.03</c:v>
              </c:pt>
              <c:pt idx="3">
                <c:v>37.2453</c:v>
              </c:pt>
              <c:pt idx="4">
                <c:v>13.6275</c:v>
              </c:pt>
              <c:pt idx="5">
                <c:v>-6.9999999999999999E-4</c:v>
              </c:pt>
              <c:pt idx="6">
                <c:v>-11.2095</c:v>
              </c:pt>
              <c:pt idx="7">
                <c:v>-11.223100000000001</c:v>
              </c:pt>
              <c:pt idx="8">
                <c:v>-36.106499999999997</c:v>
              </c:pt>
              <c:pt idx="9">
                <c:v>-60.2226</c:v>
              </c:pt>
              <c:pt idx="10">
                <c:v>-71.858699999999999</c:v>
              </c:pt>
              <c:pt idx="11">
                <c:v>-83.171199999999999</c:v>
              </c:pt>
              <c:pt idx="12">
                <c:v>-104.9522</c:v>
              </c:pt>
              <c:pt idx="13">
                <c:v>-125.9654</c:v>
              </c:pt>
            </c:numLit>
          </c:yVal>
          <c:smooth val="0"/>
          <c:extLst>
            <c:ext xmlns:c16="http://schemas.microsoft.com/office/drawing/2014/chart" uri="{C3380CC4-5D6E-409C-BE32-E72D297353CC}">
              <c16:uniqueId val="{00000000-879D-4506-AAB0-AD56684DB54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79D-4506-AAB0-AD56684DB54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79D-4506-AAB0-AD56684DB5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14.142099999999999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879D-4506-AAB0-AD56684DB549}"/>
            </c:ext>
          </c:extLst>
        </c:ser>
        <c:dLbls>
          <c:showLegendKey val="0"/>
          <c:showVal val="0"/>
          <c:showCatName val="0"/>
          <c:showSerName val="0"/>
          <c:showPercent val="0"/>
          <c:showBubbleSize val="0"/>
        </c:dLbls>
        <c:axId val="643639280"/>
        <c:axId val="643639936"/>
      </c:scatterChart>
      <c:valAx>
        <c:axId val="643639280"/>
        <c:scaling>
          <c:orientation val="minMax"/>
          <c:max val="14.1420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639936"/>
        <c:crosses val="autoZero"/>
        <c:crossBetween val="midCat"/>
      </c:valAx>
      <c:valAx>
        <c:axId val="643639936"/>
        <c:scaling>
          <c:orientation val="minMax"/>
        </c:scaling>
        <c:delete val="1"/>
        <c:axPos val="l"/>
        <c:numFmt formatCode="General" sourceLinked="1"/>
        <c:majorTickMark val="none"/>
        <c:minorTickMark val="none"/>
        <c:tickLblPos val="nextTo"/>
        <c:crossAx val="643639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8646837049861727E-2"/>
          <c:w val="0.7449735822175686"/>
          <c:h val="9.6570648891077152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80C7-43ED-A63D-673F8A098DE5}"/>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80C7-43ED-A63D-673F8A098DE5}"/>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80C7-43ED-A63D-673F8A098DE5}"/>
              </c:ext>
            </c:extLst>
          </c:dPt>
          <c:dLbls>
            <c:dLbl>
              <c:idx val="0"/>
              <c:layout>
                <c:manualLayout>
                  <c:x val="-8.1912265062480449E-2"/>
                  <c:y val="-4.222708455016945E-2"/>
                </c:manualLayout>
              </c:layout>
              <c:tx>
                <c:rich>
                  <a:bodyPr/>
                  <a:lstStyle/>
                  <a:p>
                    <a:fld id="{054EF37C-FDCD-42E0-B0FA-589D6A3A777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0C7-43ED-A63D-673F8A098DE5}"/>
                </c:ext>
              </c:extLst>
            </c:dLbl>
            <c:dLbl>
              <c:idx val="1"/>
              <c:layout>
                <c:manualLayout>
                  <c:x val="-8.1912265062480449E-2"/>
                  <c:y val="-4.222708455016945E-2"/>
                </c:manualLayout>
              </c:layout>
              <c:tx>
                <c:rich>
                  <a:bodyPr/>
                  <a:lstStyle/>
                  <a:p>
                    <a:fld id="{29736073-5C6E-48A0-B336-2211127EDC0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0C7-43ED-A63D-673F8A098DE5}"/>
                </c:ext>
              </c:extLst>
            </c:dLbl>
            <c:dLbl>
              <c:idx val="2"/>
              <c:layout>
                <c:manualLayout>
                  <c:x val="-8.1912265062480616E-2"/>
                  <c:y val="-4.222708455016945E-2"/>
                </c:manualLayout>
              </c:layout>
              <c:tx>
                <c:rich>
                  <a:bodyPr/>
                  <a:lstStyle/>
                  <a:p>
                    <a:fld id="{25CD324D-03C2-484A-AEA7-70221D9C568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0C7-43ED-A63D-673F8A098DE5}"/>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H_E11.2!COORD_X</c:f>
              <c:numCache>
                <c:formatCode>General</c:formatCode>
                <c:ptCount val="4"/>
                <c:pt idx="0">
                  <c:v>0</c:v>
                </c:pt>
                <c:pt idx="1">
                  <c:v>24</c:v>
                </c:pt>
                <c:pt idx="2">
                  <c:v>32</c:v>
                </c:pt>
              </c:numCache>
            </c:numRef>
          </c:xVal>
          <c:yVal>
            <c:numRef>
              <c:f>H_E11.2!COORD_Y</c:f>
              <c:numCache>
                <c:formatCode>General</c:formatCode>
                <c:ptCount val="4"/>
                <c:pt idx="0">
                  <c:v>0</c:v>
                </c:pt>
                <c:pt idx="1">
                  <c:v>0</c:v>
                </c:pt>
                <c:pt idx="2">
                  <c:v>0</c:v>
                </c:pt>
              </c:numCache>
            </c:numRef>
          </c:yVal>
          <c:smooth val="0"/>
          <c:extLst>
            <c:ext xmlns:c15="http://schemas.microsoft.com/office/drawing/2012/chart" uri="{02D57815-91ED-43cb-92C2-25804820EDAC}">
              <c15:datalabelsRange>
                <c15:f>H_E11.2!NODES</c15:f>
                <c15:dlblRangeCache>
                  <c:ptCount val="4"/>
                  <c:pt idx="0">
                    <c:v>N1</c:v>
                  </c:pt>
                  <c:pt idx="1">
                    <c:v>N2</c:v>
                  </c:pt>
                  <c:pt idx="2">
                    <c:v>N3</c:v>
                  </c:pt>
                </c15:dlblRangeCache>
              </c15:datalabelsRange>
            </c:ext>
            <c:ext xmlns:c16="http://schemas.microsoft.com/office/drawing/2014/chart" uri="{C3380CC4-5D6E-409C-BE32-E72D297353CC}">
              <c16:uniqueId val="{00000000-80C7-43ED-A63D-673F8A098DE5}"/>
            </c:ext>
          </c:extLst>
        </c:ser>
        <c:ser>
          <c:idx val="1"/>
          <c:order val="1"/>
          <c:tx>
            <c:v>M1</c:v>
          </c:tx>
          <c:spPr>
            <a:ln w="31750" cap="rnd">
              <a:solidFill>
                <a:srgbClr val="254DC6"/>
              </a:solidFill>
              <a:round/>
              <a:headEnd type="none"/>
              <a:tailEnd type="none"/>
            </a:ln>
            <a:effectLst/>
          </c:spPr>
          <c:marker>
            <c:symbol val="none"/>
          </c:marker>
          <c:dLbls>
            <c:delete val="1"/>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4-80C7-43ED-A63D-673F8A098DE5}"/>
            </c:ext>
          </c:extLst>
        </c:ser>
        <c:ser>
          <c:idx val="2"/>
          <c:order val="2"/>
          <c:tx>
            <c:v>M2</c:v>
          </c:tx>
          <c:spPr>
            <a:ln w="31750" cap="rnd">
              <a:solidFill>
                <a:srgbClr val="02C2D0"/>
              </a:solidFill>
              <a:round/>
              <a:headEnd type="none"/>
              <a:tailEnd type="none"/>
            </a:ln>
            <a:effectLst/>
          </c:spPr>
          <c:marker>
            <c:symbol val="none"/>
          </c:marker>
          <c:dLbls>
            <c:delete val="1"/>
          </c:dLbls>
          <c:xVal>
            <c:numLit>
              <c:formatCode>General</c:formatCode>
              <c:ptCount val="2"/>
              <c:pt idx="0">
                <c:v>24</c:v>
              </c:pt>
              <c:pt idx="1">
                <c:v>32</c:v>
              </c:pt>
            </c:numLit>
          </c:xVal>
          <c:yVal>
            <c:numLit>
              <c:formatCode>General</c:formatCode>
              <c:ptCount val="2"/>
              <c:pt idx="0">
                <c:v>0</c:v>
              </c:pt>
              <c:pt idx="1">
                <c:v>0</c:v>
              </c:pt>
            </c:numLit>
          </c:yVal>
          <c:smooth val="0"/>
          <c:extLst>
            <c:ext xmlns:c16="http://schemas.microsoft.com/office/drawing/2014/chart" uri="{C3380CC4-5D6E-409C-BE32-E72D297353CC}">
              <c16:uniqueId val="{00000005-80C7-43ED-A63D-673F8A098DE5}"/>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32.1</c:v>
              </c:pt>
              <c:pt idx="3">
                <c:v>32.1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6-80C7-43ED-A63D-673F8A098DE5}"/>
            </c:ext>
          </c:extLst>
        </c:ser>
        <c:ser>
          <c:idx val="4"/>
          <c:order val="4"/>
          <c:tx>
            <c:v>UDL=2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80C7-43ED-A63D-673F8A098DE5}"/>
                </c:ext>
              </c:extLst>
            </c:dLbl>
            <c:dLbl>
              <c:idx val="2"/>
              <c:delete val="1"/>
              <c:extLst>
                <c:ext xmlns:c15="http://schemas.microsoft.com/office/drawing/2012/chart" uri="{CE6537A1-D6FC-4f65-9D91-7224C49458BB}"/>
                <c:ext xmlns:c16="http://schemas.microsoft.com/office/drawing/2014/chart" uri="{C3380CC4-5D6E-409C-BE32-E72D297353CC}">
                  <c16:uniqueId val="{0000000A-80C7-43ED-A63D-673F8A098DE5}"/>
                </c:ext>
              </c:extLst>
            </c:dLbl>
            <c:dLbl>
              <c:idx val="3"/>
              <c:delete val="1"/>
              <c:extLst>
                <c:ext xmlns:c15="http://schemas.microsoft.com/office/drawing/2012/chart" uri="{CE6537A1-D6FC-4f65-9D91-7224C49458BB}"/>
                <c:ext xmlns:c16="http://schemas.microsoft.com/office/drawing/2014/chart" uri="{C3380CC4-5D6E-409C-BE32-E72D297353CC}">
                  <c16:uniqueId val="{0000000B-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24</c:v>
              </c:pt>
              <c:pt idx="3">
                <c:v>24</c:v>
              </c:pt>
            </c:numLit>
          </c:xVal>
          <c:yVal>
            <c:numLit>
              <c:formatCode>General</c:formatCode>
              <c:ptCount val="4"/>
              <c:pt idx="0">
                <c:v>0</c:v>
              </c:pt>
              <c:pt idx="1">
                <c:v>3.2</c:v>
              </c:pt>
              <c:pt idx="2">
                <c:v>3.2</c:v>
              </c:pt>
              <c:pt idx="3">
                <c:v>0</c:v>
              </c:pt>
            </c:numLit>
          </c:yVal>
          <c:smooth val="0"/>
          <c:extLst>
            <c:ext xmlns:c16="http://schemas.microsoft.com/office/drawing/2014/chart" uri="{C3380CC4-5D6E-409C-BE32-E72D297353CC}">
              <c16:uniqueId val="{00000007-80C7-43ED-A63D-673F8A098DE5}"/>
            </c:ext>
          </c:extLst>
        </c:ser>
        <c:ser>
          <c:idx val="5"/>
          <c:order val="5"/>
          <c:tx>
            <c:v>P=12</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80C7-43ED-A63D-673F8A098D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28</c:v>
              </c:pt>
              <c:pt idx="1">
                <c:v>28</c:v>
              </c:pt>
            </c:numLit>
          </c:xVal>
          <c:yVal>
            <c:numLit>
              <c:formatCode>General</c:formatCode>
              <c:ptCount val="2"/>
              <c:pt idx="0">
                <c:v>0</c:v>
              </c:pt>
              <c:pt idx="1">
                <c:v>3.2</c:v>
              </c:pt>
            </c:numLit>
          </c:yVal>
          <c:smooth val="0"/>
          <c:extLst>
            <c:ext xmlns:c16="http://schemas.microsoft.com/office/drawing/2014/chart" uri="{C3380CC4-5D6E-409C-BE32-E72D297353CC}">
              <c16:uniqueId val="{0000000C-80C7-43ED-A63D-673F8A098DE5}"/>
            </c:ext>
          </c:extLst>
        </c:ser>
        <c:dLbls>
          <c:dLblPos val="t"/>
          <c:showLegendKey val="0"/>
          <c:showVal val="1"/>
          <c:showCatName val="0"/>
          <c:showSerName val="0"/>
          <c:showPercent val="0"/>
          <c:showBubbleSize val="0"/>
        </c:dLbls>
        <c:axId val="735404488"/>
        <c:axId val="735409080"/>
      </c:scatterChart>
      <c:valAx>
        <c:axId val="735404488"/>
        <c:scaling>
          <c:orientation val="minMax"/>
          <c:max val="35"/>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9080"/>
        <c:crosses val="autoZero"/>
        <c:crossBetween val="midCat"/>
        <c:majorUnit val="5"/>
      </c:valAx>
      <c:valAx>
        <c:axId val="735409080"/>
        <c:scaling>
          <c:orientation val="minMax"/>
          <c:max val="3.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4488"/>
        <c:crosses val="autoZero"/>
        <c:crossBetween val="midCat"/>
        <c:majorUnit val="5"/>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yVal>
          <c:smooth val="0"/>
          <c:extLst>
            <c:ext xmlns:c16="http://schemas.microsoft.com/office/drawing/2014/chart" uri="{C3380CC4-5D6E-409C-BE32-E72D297353CC}">
              <c16:uniqueId val="{00000000-5C13-444B-9549-B806858C9B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C13-444B-9549-B806858C9B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C13-444B-9549-B806858C9B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5C13-444B-9549-B806858C9B2F}"/>
            </c:ext>
          </c:extLst>
        </c:ser>
        <c:dLbls>
          <c:showLegendKey val="0"/>
          <c:showVal val="0"/>
          <c:showCatName val="0"/>
          <c:showSerName val="0"/>
          <c:showPercent val="0"/>
          <c:showBubbleSize val="0"/>
        </c:dLbls>
        <c:axId val="732810488"/>
        <c:axId val="732812456"/>
      </c:scatterChart>
      <c:valAx>
        <c:axId val="732810488"/>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812456"/>
        <c:crosses val="autoZero"/>
        <c:crossBetween val="midCat"/>
      </c:valAx>
      <c:valAx>
        <c:axId val="732812456"/>
        <c:scaling>
          <c:orientation val="minMax"/>
        </c:scaling>
        <c:delete val="1"/>
        <c:axPos val="l"/>
        <c:numFmt formatCode="General" sourceLinked="1"/>
        <c:majorTickMark val="none"/>
        <c:minorTickMark val="none"/>
        <c:tickLblPos val="nextTo"/>
        <c:crossAx val="732810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31B9-4245-931C-EEF6D02430AF}"/>
              </c:ext>
            </c:extLst>
          </c:dPt>
          <c:dLbls>
            <c:dLbl>
              <c:idx val="0"/>
              <c:layout>
                <c:manualLayout>
                  <c:x val="-0.11506349781594789"/>
                  <c:y val="-6.6666666666666666E-2"/>
                </c:manualLayout>
              </c:layout>
              <c:tx>
                <c:rich>
                  <a:bodyPr/>
                  <a:lstStyle/>
                  <a:p>
                    <a:r>
                      <a:rPr lang="en-US"/>
                      <a:t>25.5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1B9-4245-931C-EEF6D02430AF}"/>
                </c:ext>
              </c:extLst>
            </c:dLbl>
            <c:dLbl>
              <c:idx val="8"/>
              <c:layout>
                <c:manualLayout>
                  <c:x val="3.4920636666448526E-2"/>
                  <c:y val="-6.6666666666666721E-2"/>
                </c:manualLayout>
              </c:layout>
              <c:tx>
                <c:rich>
                  <a:bodyPr/>
                  <a:lstStyle/>
                  <a:p>
                    <a:r>
                      <a:rPr lang="en-US"/>
                      <a:t>x=12.75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1B9-4245-931C-EEF6D02430AF}"/>
                </c:ext>
              </c:extLst>
            </c:dLbl>
            <c:dLbl>
              <c:idx val="14"/>
              <c:layout>
                <c:manualLayout>
                  <c:x val="0"/>
                  <c:y val="6.6666666666666666E-2"/>
                </c:manualLayout>
              </c:layout>
              <c:tx>
                <c:rich>
                  <a:bodyPr/>
                  <a:lstStyle/>
                  <a:p>
                    <a:r>
                      <a:rPr lang="en-US"/>
                      <a:t>-22.5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1B9-4245-931C-EEF6D02430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25.5</c:v>
              </c:pt>
              <c:pt idx="1">
                <c:v>20.7</c:v>
              </c:pt>
              <c:pt idx="2">
                <c:v>15.9</c:v>
              </c:pt>
              <c:pt idx="3">
                <c:v>14.773199999999999</c:v>
              </c:pt>
              <c:pt idx="4">
                <c:v>11.1</c:v>
              </c:pt>
              <c:pt idx="5">
                <c:v>6.3</c:v>
              </c:pt>
              <c:pt idx="6">
                <c:v>1.5</c:v>
              </c:pt>
              <c:pt idx="7">
                <c:v>0.17519999999999999</c:v>
              </c:pt>
              <c:pt idx="8">
                <c:v>0</c:v>
              </c:pt>
              <c:pt idx="9">
                <c:v>-3.3</c:v>
              </c:pt>
              <c:pt idx="10">
                <c:v>-8.1</c:v>
              </c:pt>
              <c:pt idx="11">
                <c:v>-12.9</c:v>
              </c:pt>
              <c:pt idx="12">
                <c:v>-14.773199999999999</c:v>
              </c:pt>
              <c:pt idx="13">
                <c:v>-17.7</c:v>
              </c:pt>
              <c:pt idx="14">
                <c:v>-22.5</c:v>
              </c:pt>
            </c:numLit>
          </c:yVal>
          <c:smooth val="0"/>
          <c:extLst>
            <c:ext xmlns:c16="http://schemas.microsoft.com/office/drawing/2014/chart" uri="{C3380CC4-5D6E-409C-BE32-E72D297353CC}">
              <c16:uniqueId val="{00000000-31B9-4245-931C-EEF6D02430A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B9-4245-931C-EEF6D02430A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B9-4245-931C-EEF6D02430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31B9-4245-931C-EEF6D02430AF}"/>
            </c:ext>
          </c:extLst>
        </c:ser>
        <c:dLbls>
          <c:showLegendKey val="0"/>
          <c:showVal val="0"/>
          <c:showCatName val="0"/>
          <c:showSerName val="0"/>
          <c:showPercent val="0"/>
          <c:showBubbleSize val="0"/>
        </c:dLbls>
        <c:axId val="735402520"/>
        <c:axId val="735409408"/>
      </c:scatterChart>
      <c:valAx>
        <c:axId val="735402520"/>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09408"/>
        <c:crosses val="autoZero"/>
        <c:crossBetween val="midCat"/>
      </c:valAx>
      <c:valAx>
        <c:axId val="735409408"/>
        <c:scaling>
          <c:orientation val="minMax"/>
        </c:scaling>
        <c:delete val="1"/>
        <c:axPos val="l"/>
        <c:numFmt formatCode="General" sourceLinked="1"/>
        <c:majorTickMark val="none"/>
        <c:minorTickMark val="none"/>
        <c:tickLblPos val="nextTo"/>
        <c:crossAx val="735402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1675728617709218"/>
                  <c:y val="6.6666666666666666E-2"/>
                </c:manualLayout>
              </c:layout>
              <c:tx>
                <c:rich>
                  <a:bodyPr/>
                  <a:lstStyle/>
                  <a:p>
                    <a:r>
                      <a:rPr lang="en-US"/>
                      <a:t>-108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B17-4D3D-8009-769FE8C903A4}"/>
                </c:ext>
              </c:extLst>
            </c:dLbl>
            <c:dLbl>
              <c:idx val="14"/>
              <c:layout>
                <c:manualLayout>
                  <c:x val="0"/>
                  <c:y val="6.6666666666666541E-2"/>
                </c:manualLayout>
              </c:layout>
              <c:tx>
                <c:rich>
                  <a:bodyPr/>
                  <a:lstStyle/>
                  <a:p>
                    <a:r>
                      <a:rPr lang="en-US"/>
                      <a:t>-72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17-4D3D-8009-769FE8C903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-108</c:v>
              </c:pt>
              <c:pt idx="1">
                <c:v>-52.56</c:v>
              </c:pt>
              <c:pt idx="2">
                <c:v>-8.64</c:v>
              </c:pt>
              <c:pt idx="3">
                <c:v>5.9999999999999995E-4</c:v>
              </c:pt>
              <c:pt idx="4">
                <c:v>23.76</c:v>
              </c:pt>
              <c:pt idx="5">
                <c:v>44.64</c:v>
              </c:pt>
              <c:pt idx="6">
                <c:v>54</c:v>
              </c:pt>
              <c:pt idx="7">
                <c:v>54.5548</c:v>
              </c:pt>
              <c:pt idx="8">
                <c:v>54.5625</c:v>
              </c:pt>
              <c:pt idx="9">
                <c:v>51.84</c:v>
              </c:pt>
              <c:pt idx="10">
                <c:v>38.159999999999997</c:v>
              </c:pt>
              <c:pt idx="11">
                <c:v>12.96</c:v>
              </c:pt>
              <c:pt idx="12">
                <c:v>5.9999999999999995E-4</c:v>
              </c:pt>
              <c:pt idx="13">
                <c:v>-23.76</c:v>
              </c:pt>
              <c:pt idx="14">
                <c:v>-71.999799999999993</c:v>
              </c:pt>
            </c:numLit>
          </c:yVal>
          <c:smooth val="0"/>
          <c:extLst>
            <c:ext xmlns:c16="http://schemas.microsoft.com/office/drawing/2014/chart" uri="{C3380CC4-5D6E-409C-BE32-E72D297353CC}">
              <c16:uniqueId val="{00000000-2B17-4D3D-8009-769FE8C903A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B17-4D3D-8009-769FE8C903A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B17-4D3D-8009-769FE8C903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2B17-4D3D-8009-769FE8C903A4}"/>
            </c:ext>
          </c:extLst>
        </c:ser>
        <c:dLbls>
          <c:showLegendKey val="0"/>
          <c:showVal val="0"/>
          <c:showCatName val="0"/>
          <c:showSerName val="0"/>
          <c:showPercent val="0"/>
          <c:showBubbleSize val="0"/>
        </c:dLbls>
        <c:axId val="732799992"/>
        <c:axId val="732800320"/>
      </c:scatterChart>
      <c:valAx>
        <c:axId val="732799992"/>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2800320"/>
        <c:crosses val="autoZero"/>
        <c:crossBetween val="midCat"/>
      </c:valAx>
      <c:valAx>
        <c:axId val="732800320"/>
        <c:scaling>
          <c:orientation val="minMax"/>
        </c:scaling>
        <c:delete val="1"/>
        <c:axPos val="l"/>
        <c:numFmt formatCode="General" sourceLinked="1"/>
        <c:majorTickMark val="none"/>
        <c:minorTickMark val="none"/>
        <c:tickLblPos val="nextTo"/>
        <c:crossAx val="7327999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4A7-4CF0-96E4-4CBCF6937D98}"/>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4A7-4CF0-96E4-4CBCF6937D98}"/>
                </c:ext>
              </c:extLst>
            </c:dLbl>
            <c:dLbl>
              <c:idx val="12"/>
              <c:layout>
                <c:manualLayout>
                  <c:x val="-0.1179533867243288"/>
                  <c:y val="-0.15323307086614174"/>
                </c:manualLayout>
              </c:layout>
              <c:tx>
                <c:rich>
                  <a:bodyPr/>
                  <a:lstStyle/>
                  <a:p>
                    <a:r>
                      <a:rPr lang="en-US"/>
                      <a:t>(20.14,273.47)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4A7-4CF0-96E4-4CBCF6937D98}"/>
                </c:ext>
              </c:extLst>
            </c:dLbl>
            <c:dLbl>
              <c:idx val="14"/>
              <c:layout>
                <c:manualLayout>
                  <c:x val="0"/>
                  <c:y val="-6.6666666666666721E-2"/>
                </c:manualLayout>
              </c:layout>
              <c:tx>
                <c:rich>
                  <a:bodyPr/>
                  <a:lstStyle/>
                  <a:p>
                    <a:r>
                      <a:rPr lang="en-US"/>
                      <a:t>144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4A7-4CF0-96E4-4CBCF6937D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-190.36799999999999</c:v>
              </c:pt>
              <c:pt idx="2">
                <c:v>-261.50400000000002</c:v>
              </c:pt>
              <c:pt idx="3">
                <c:v>-263.90789999999998</c:v>
              </c:pt>
              <c:pt idx="4">
                <c:v>-241.05600000000001</c:v>
              </c:pt>
              <c:pt idx="5">
                <c:v>-156.672</c:v>
              </c:pt>
              <c:pt idx="6">
                <c:v>-36</c:v>
              </c:pt>
              <c:pt idx="7">
                <c:v>1.8E-3</c:v>
              </c:pt>
              <c:pt idx="8">
                <c:v>4.7812999999999999</c:v>
              </c:pt>
              <c:pt idx="9">
                <c:v>93.311999999999998</c:v>
              </c:pt>
              <c:pt idx="10">
                <c:v>203.61600000000001</c:v>
              </c:pt>
              <c:pt idx="11">
                <c:v>267.26400000000001</c:v>
              </c:pt>
              <c:pt idx="12">
                <c:v>273.47039999999998</c:v>
              </c:pt>
              <c:pt idx="13">
                <c:v>256.608</c:v>
              </c:pt>
              <c:pt idx="14">
                <c:v>144.00069999999999</c:v>
              </c:pt>
            </c:numLit>
          </c:yVal>
          <c:smooth val="0"/>
          <c:extLst>
            <c:ext xmlns:c16="http://schemas.microsoft.com/office/drawing/2014/chart" uri="{C3380CC4-5D6E-409C-BE32-E72D297353CC}">
              <c16:uniqueId val="{00000000-C4A7-4CF0-96E4-4CBCF6937D9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A7-4CF0-96E4-4CBCF6937D9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A7-4CF0-96E4-4CBCF6937D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C4A7-4CF0-96E4-4CBCF6937D98}"/>
            </c:ext>
          </c:extLst>
        </c:ser>
        <c:dLbls>
          <c:showLegendKey val="0"/>
          <c:showVal val="0"/>
          <c:showCatName val="0"/>
          <c:showSerName val="0"/>
          <c:showPercent val="0"/>
          <c:showBubbleSize val="0"/>
        </c:dLbls>
        <c:axId val="731137544"/>
        <c:axId val="731134920"/>
      </c:scatterChart>
      <c:valAx>
        <c:axId val="731137544"/>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34920"/>
        <c:crosses val="autoZero"/>
        <c:crossBetween val="midCat"/>
      </c:valAx>
      <c:valAx>
        <c:axId val="731134920"/>
        <c:scaling>
          <c:orientation val="minMax"/>
        </c:scaling>
        <c:delete val="1"/>
        <c:axPos val="l"/>
        <c:numFmt formatCode="General" sourceLinked="1"/>
        <c:majorTickMark val="none"/>
        <c:minorTickMark val="none"/>
        <c:tickLblPos val="nextTo"/>
        <c:crossAx val="731137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7"/>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ABA8-4318-BA63-2CD541A14DE8}"/>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BA8-4318-BA63-2CD541A14DE8}"/>
                </c:ext>
              </c:extLst>
            </c:dLbl>
            <c:dLbl>
              <c:idx val="7"/>
              <c:tx>
                <c:rich>
                  <a:bodyPr/>
                  <a:lstStyle/>
                  <a:p>
                    <a:r>
                      <a:rPr lang="en-US"/>
                      <a:t>(12.66,-2171.94)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BA8-4318-BA63-2CD541A14DE8}"/>
                </c:ext>
              </c:extLst>
            </c:dLbl>
            <c:dLbl>
              <c:idx val="14"/>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BA8-4318-BA63-2CD541A14D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2.4</c:v>
              </c:pt>
              <c:pt idx="2">
                <c:v>4.8</c:v>
              </c:pt>
              <c:pt idx="3">
                <c:v>5.3634000000000004</c:v>
              </c:pt>
              <c:pt idx="4">
                <c:v>7.2</c:v>
              </c:pt>
              <c:pt idx="5">
                <c:v>9.6</c:v>
              </c:pt>
              <c:pt idx="6">
                <c:v>12</c:v>
              </c:pt>
              <c:pt idx="7">
                <c:v>12.6624</c:v>
              </c:pt>
              <c:pt idx="8">
                <c:v>12.75</c:v>
              </c:pt>
              <c:pt idx="9">
                <c:v>14.4</c:v>
              </c:pt>
              <c:pt idx="10">
                <c:v>16.8</c:v>
              </c:pt>
              <c:pt idx="11">
                <c:v>19.2</c:v>
              </c:pt>
              <c:pt idx="12">
                <c:v>20.136600000000001</c:v>
              </c:pt>
              <c:pt idx="13">
                <c:v>21.6</c:v>
              </c:pt>
              <c:pt idx="14">
                <c:v>24</c:v>
              </c:pt>
            </c:numLit>
          </c:xVal>
          <c:yVal>
            <c:numLit>
              <c:formatCode>General</c:formatCode>
              <c:ptCount val="15"/>
              <c:pt idx="0">
                <c:v>0</c:v>
              </c:pt>
              <c:pt idx="1">
                <c:v>-255.05279999999999</c:v>
              </c:pt>
              <c:pt idx="2">
                <c:v>-818.38080000000002</c:v>
              </c:pt>
              <c:pt idx="3">
                <c:v>-966.61789999999996</c:v>
              </c:pt>
              <c:pt idx="4">
                <c:v>-1437.0047999999999</c:v>
              </c:pt>
              <c:pt idx="5">
                <c:v>-1924.3008</c:v>
              </c:pt>
              <c:pt idx="6">
                <c:v>-2160</c:v>
              </c:pt>
              <c:pt idx="7">
                <c:v>-2171.9429</c:v>
              </c:pt>
              <c:pt idx="8">
                <c:v>-2171.7334000000001</c:v>
              </c:pt>
              <c:pt idx="9">
                <c:v>-2090.1887999999999</c:v>
              </c:pt>
              <c:pt idx="10">
                <c:v>-1727.3088</c:v>
              </c:pt>
              <c:pt idx="11">
                <c:v>-1150.1568</c:v>
              </c:pt>
              <c:pt idx="12">
                <c:v>-895.98350000000005</c:v>
              </c:pt>
              <c:pt idx="13">
                <c:v>-503.88479999999998</c:v>
              </c:pt>
              <c:pt idx="14">
                <c:v>-1.4E-3</c:v>
              </c:pt>
            </c:numLit>
          </c:yVal>
          <c:smooth val="0"/>
          <c:extLst>
            <c:ext xmlns:c16="http://schemas.microsoft.com/office/drawing/2014/chart" uri="{C3380CC4-5D6E-409C-BE32-E72D297353CC}">
              <c16:uniqueId val="{00000000-ABA8-4318-BA63-2CD541A14DE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BA8-4318-BA63-2CD541A14DE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BA8-4318-BA63-2CD541A14D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1-ABA8-4318-BA63-2CD541A14DE8}"/>
            </c:ext>
          </c:extLst>
        </c:ser>
        <c:dLbls>
          <c:showLegendKey val="0"/>
          <c:showVal val="0"/>
          <c:showCatName val="0"/>
          <c:showSerName val="0"/>
          <c:showPercent val="0"/>
          <c:showBubbleSize val="0"/>
        </c:dLbls>
        <c:axId val="731157224"/>
        <c:axId val="731152304"/>
      </c:scatterChart>
      <c:valAx>
        <c:axId val="731157224"/>
        <c:scaling>
          <c:orientation val="minMax"/>
          <c:max val="24"/>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52304"/>
        <c:crosses val="autoZero"/>
        <c:crossBetween val="midCat"/>
      </c:valAx>
      <c:valAx>
        <c:axId val="731152304"/>
        <c:scaling>
          <c:orientation val="minMax"/>
        </c:scaling>
        <c:delete val="1"/>
        <c:axPos val="l"/>
        <c:numFmt formatCode="General" sourceLinked="1"/>
        <c:majorTickMark val="none"/>
        <c:minorTickMark val="none"/>
        <c:tickLblPos val="nextTo"/>
        <c:crossAx val="731157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yVal>
          <c:smooth val="0"/>
          <c:extLst>
            <c:ext xmlns:c16="http://schemas.microsoft.com/office/drawing/2014/chart" uri="{C3380CC4-5D6E-409C-BE32-E72D297353CC}">
              <c16:uniqueId val="{00000000-968A-4CBD-BFBF-8A4367DE706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68A-4CBD-BFBF-8A4367DE706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68A-4CBD-BFBF-8A4367DE706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968A-4CBD-BFBF-8A4367DE706F}"/>
            </c:ext>
          </c:extLst>
        </c:ser>
        <c:dLbls>
          <c:showLegendKey val="0"/>
          <c:showVal val="0"/>
          <c:showCatName val="0"/>
          <c:showSerName val="0"/>
          <c:showPercent val="0"/>
          <c:showBubbleSize val="0"/>
        </c:dLbls>
        <c:axId val="731124752"/>
        <c:axId val="731124096"/>
      </c:scatterChart>
      <c:valAx>
        <c:axId val="73112475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124096"/>
        <c:crosses val="autoZero"/>
        <c:crossBetween val="midCat"/>
      </c:valAx>
      <c:valAx>
        <c:axId val="731124096"/>
        <c:scaling>
          <c:orientation val="minMax"/>
        </c:scaling>
        <c:delete val="1"/>
        <c:axPos val="l"/>
        <c:numFmt formatCode="General" sourceLinked="1"/>
        <c:majorTickMark val="none"/>
        <c:minorTickMark val="none"/>
        <c:tickLblPos val="nextTo"/>
        <c:crossAx val="7311247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9.1212677892410929E-2"/>
                  <c:y val="-6.6666666666666721E-2"/>
                </c:manualLayout>
              </c:layout>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17-4DEF-BB05-68E9F5F867EC}"/>
                </c:ext>
              </c:extLst>
            </c:dLbl>
            <c:dLbl>
              <c:idx val="11"/>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717-4DEF-BB05-68E9F5F867EC}"/>
                </c:ext>
              </c:extLst>
            </c:dLbl>
            <c:dLbl>
              <c:idx val="12"/>
              <c:layout>
                <c:manualLayout>
                  <c:x val="-7.5288871951009931E-2"/>
                  <c:y val="-3.3333333333333333E-2"/>
                </c:manualLayout>
              </c:layout>
              <c:tx>
                <c:rich>
                  <a:bodyPr/>
                  <a:lstStyle/>
                  <a:p>
                    <a:r>
                      <a:rPr lang="en-US"/>
                      <a:t>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17-4DEF-BB05-68E9F5F867EC}"/>
                </c:ext>
              </c:extLst>
            </c:dLbl>
            <c:dLbl>
              <c:idx val="22"/>
              <c:layout>
                <c:manualLayout>
                  <c:x val="0"/>
                  <c:y val="-6.6666666666666666E-2"/>
                </c:manualLayout>
              </c:layout>
              <c:tx>
                <c:rich>
                  <a:bodyPr/>
                  <a:lstStyle/>
                  <a:p>
                    <a:r>
                      <a:rPr lang="en-US"/>
                      <a:t>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717-4DEF-BB05-68E9F5F867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15</c:v>
              </c:pt>
              <c:pt idx="1">
                <c:v>15</c:v>
              </c:pt>
              <c:pt idx="2">
                <c:v>15</c:v>
              </c:pt>
              <c:pt idx="3">
                <c:v>15</c:v>
              </c:pt>
              <c:pt idx="4">
                <c:v>15</c:v>
              </c:pt>
              <c:pt idx="5">
                <c:v>15</c:v>
              </c:pt>
              <c:pt idx="6">
                <c:v>15</c:v>
              </c:pt>
              <c:pt idx="7">
                <c:v>15</c:v>
              </c:pt>
              <c:pt idx="8">
                <c:v>15</c:v>
              </c:pt>
              <c:pt idx="9">
                <c:v>15</c:v>
              </c:pt>
              <c:pt idx="10">
                <c:v>15</c:v>
              </c:pt>
              <c:pt idx="11">
                <c:v>15</c:v>
              </c:pt>
              <c:pt idx="12">
                <c:v>3</c:v>
              </c:pt>
              <c:pt idx="13">
                <c:v>3</c:v>
              </c:pt>
              <c:pt idx="14">
                <c:v>3</c:v>
              </c:pt>
              <c:pt idx="15">
                <c:v>3</c:v>
              </c:pt>
              <c:pt idx="16">
                <c:v>3</c:v>
              </c:pt>
              <c:pt idx="17">
                <c:v>3</c:v>
              </c:pt>
              <c:pt idx="18">
                <c:v>3</c:v>
              </c:pt>
              <c:pt idx="19">
                <c:v>3</c:v>
              </c:pt>
              <c:pt idx="20">
                <c:v>3</c:v>
              </c:pt>
              <c:pt idx="21">
                <c:v>3</c:v>
              </c:pt>
              <c:pt idx="22">
                <c:v>3</c:v>
              </c:pt>
            </c:numLit>
          </c:yVal>
          <c:smooth val="0"/>
          <c:extLst>
            <c:ext xmlns:c16="http://schemas.microsoft.com/office/drawing/2014/chart" uri="{C3380CC4-5D6E-409C-BE32-E72D297353CC}">
              <c16:uniqueId val="{00000000-9717-4DEF-BB05-68E9F5F867EC}"/>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17-4DEF-BB05-68E9F5F867EC}"/>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17-4DEF-BB05-68E9F5F867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9717-4DEF-BB05-68E9F5F867EC}"/>
            </c:ext>
          </c:extLst>
        </c:ser>
        <c:dLbls>
          <c:showLegendKey val="0"/>
          <c:showVal val="0"/>
          <c:showCatName val="0"/>
          <c:showSerName val="0"/>
          <c:showPercent val="0"/>
          <c:showBubbleSize val="0"/>
        </c:dLbls>
        <c:axId val="346907416"/>
        <c:axId val="346899544"/>
      </c:scatterChart>
      <c:valAx>
        <c:axId val="34690741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899544"/>
        <c:crosses val="autoZero"/>
        <c:crossBetween val="midCat"/>
      </c:valAx>
      <c:valAx>
        <c:axId val="346899544"/>
        <c:scaling>
          <c:orientation val="minMax"/>
        </c:scaling>
        <c:delete val="1"/>
        <c:axPos val="l"/>
        <c:numFmt formatCode="General" sourceLinked="1"/>
        <c:majorTickMark val="none"/>
        <c:minorTickMark val="none"/>
        <c:tickLblPos val="nextTo"/>
        <c:crossAx val="346907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0083344813145774"/>
                  <c:y val="6.6666666666666541E-2"/>
                </c:manualLayout>
              </c:layout>
              <c:tx>
                <c:rich>
                  <a:bodyPr/>
                  <a:lstStyle/>
                  <a:p>
                    <a:r>
                      <a:rPr lang="en-US"/>
                      <a:t>-72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40-404C-8A6B-DD02B521A4E6}"/>
                </c:ext>
              </c:extLst>
            </c:dLbl>
            <c:dLbl>
              <c:idx val="12"/>
              <c:layout>
                <c:manualLayout>
                  <c:x val="0"/>
                  <c:y val="3.3333333333333333E-2"/>
                </c:manualLayout>
              </c:layout>
              <c:tx>
                <c:rich>
                  <a:bodyPr/>
                  <a:lstStyle/>
                  <a:p>
                    <a:r>
                      <a:rPr lang="en-US"/>
                      <a:t>-12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40-404C-8A6B-DD02B521A4E6}"/>
                </c:ext>
              </c:extLst>
            </c:dLbl>
            <c:dLbl>
              <c:idx val="22"/>
              <c:layout>
                <c:manualLayout>
                  <c:x val="0"/>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40-404C-8A6B-DD02B521A4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-72</c:v>
              </c:pt>
              <c:pt idx="1">
                <c:v>-66</c:v>
              </c:pt>
              <c:pt idx="2">
                <c:v>-60</c:v>
              </c:pt>
              <c:pt idx="3">
                <c:v>-54</c:v>
              </c:pt>
              <c:pt idx="4">
                <c:v>-48</c:v>
              </c:pt>
              <c:pt idx="5">
                <c:v>-42</c:v>
              </c:pt>
              <c:pt idx="6">
                <c:v>-36</c:v>
              </c:pt>
              <c:pt idx="7">
                <c:v>-30</c:v>
              </c:pt>
              <c:pt idx="8">
                <c:v>-29.393999999999998</c:v>
              </c:pt>
              <c:pt idx="9">
                <c:v>-24</c:v>
              </c:pt>
              <c:pt idx="10">
                <c:v>-18</c:v>
              </c:pt>
              <c:pt idx="11">
                <c:v>-12.0002</c:v>
              </c:pt>
              <c:pt idx="12">
                <c:v>-12</c:v>
              </c:pt>
              <c:pt idx="13">
                <c:v>-10.8</c:v>
              </c:pt>
              <c:pt idx="14">
                <c:v>-9.6</c:v>
              </c:pt>
              <c:pt idx="15">
                <c:v>-8.4</c:v>
              </c:pt>
              <c:pt idx="16">
                <c:v>-7.2</c:v>
              </c:pt>
              <c:pt idx="17">
                <c:v>-6</c:v>
              </c:pt>
              <c:pt idx="18">
                <c:v>-4.8</c:v>
              </c:pt>
              <c:pt idx="19">
                <c:v>-3.6</c:v>
              </c:pt>
              <c:pt idx="20">
                <c:v>-2.4</c:v>
              </c:pt>
              <c:pt idx="21">
                <c:v>-1.2</c:v>
              </c:pt>
              <c:pt idx="22">
                <c:v>0</c:v>
              </c:pt>
            </c:numLit>
          </c:yVal>
          <c:smooth val="0"/>
          <c:extLst>
            <c:ext xmlns:c16="http://schemas.microsoft.com/office/drawing/2014/chart" uri="{C3380CC4-5D6E-409C-BE32-E72D297353CC}">
              <c16:uniqueId val="{00000000-B340-404C-8A6B-DD02B521A4E6}"/>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340-404C-8A6B-DD02B521A4E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340-404C-8A6B-DD02B521A4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B340-404C-8A6B-DD02B521A4E6}"/>
            </c:ext>
          </c:extLst>
        </c:ser>
        <c:dLbls>
          <c:showLegendKey val="0"/>
          <c:showVal val="0"/>
          <c:showCatName val="0"/>
          <c:showSerName val="0"/>
          <c:showPercent val="0"/>
          <c:showBubbleSize val="0"/>
        </c:dLbls>
        <c:axId val="735428432"/>
        <c:axId val="735427448"/>
      </c:scatterChart>
      <c:valAx>
        <c:axId val="73542843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27448"/>
        <c:crosses val="autoZero"/>
        <c:crossBetween val="midCat"/>
      </c:valAx>
      <c:valAx>
        <c:axId val="735427448"/>
        <c:scaling>
          <c:orientation val="minMax"/>
        </c:scaling>
        <c:delete val="1"/>
        <c:axPos val="l"/>
        <c:numFmt formatCode="General" sourceLinked="1"/>
        <c:majorTickMark val="none"/>
        <c:minorTickMark val="none"/>
        <c:tickLblPos val="nextTo"/>
        <c:crossAx val="735428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AAF-4486-B621-6FB27911ED7D}"/>
              </c:ext>
            </c:extLst>
          </c:dPt>
          <c:dLbls>
            <c:dLbl>
              <c:idx val="0"/>
              <c:layout>
                <c:manualLayout>
                  <c:x val="-0.10713648383381191"/>
                  <c:y val="-6.6666666666666666E-2"/>
                </c:manualLayout>
              </c:layout>
              <c:tx>
                <c:rich>
                  <a:bodyPr/>
                  <a:lstStyle/>
                  <a:p>
                    <a:r>
                      <a:rPr lang="en-US"/>
                      <a:t>144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AAF-4486-B621-6FB27911ED7D}"/>
                </c:ext>
              </c:extLst>
            </c:dLbl>
            <c:dLbl>
              <c:idx val="8"/>
              <c:layout>
                <c:manualLayout>
                  <c:x val="3.4920627064475789E-2"/>
                  <c:y val="-6.6666666666666791E-2"/>
                </c:manualLayout>
              </c:layout>
              <c:tx>
                <c:rich>
                  <a:bodyPr/>
                  <a:lstStyle/>
                  <a:p>
                    <a:r>
                      <a:rPr lang="en-US"/>
                      <a:t>x=2.84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AF-4486-B621-6FB27911ED7D}"/>
                </c:ext>
              </c:extLst>
            </c:dLbl>
            <c:dLbl>
              <c:idx val="12"/>
              <c:layout>
                <c:manualLayout>
                  <c:x val="0"/>
                  <c:y val="3.3333333333333333E-2"/>
                </c:manualLayout>
              </c:layout>
              <c:tx>
                <c:rich>
                  <a:bodyPr/>
                  <a:lstStyle/>
                  <a:p>
                    <a:r>
                      <a:rPr lang="en-US"/>
                      <a:t>-24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AF-4486-B621-6FB27911ED7D}"/>
                </c:ext>
              </c:extLst>
            </c:dLbl>
            <c:dLbl>
              <c:idx val="22"/>
              <c:layout>
                <c:manualLayout>
                  <c:x val="0"/>
                  <c:y val="6.6666666666666666E-2"/>
                </c:manualLayout>
              </c:layout>
              <c:tx>
                <c:rich>
                  <a:bodyPr/>
                  <a:lstStyle/>
                  <a:p>
                    <a:r>
                      <a:rPr lang="en-US"/>
                      <a:t>-48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AAF-4486-B621-6FB27911ED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144</c:v>
              </c:pt>
              <c:pt idx="1">
                <c:v>116.4</c:v>
              </c:pt>
              <c:pt idx="2">
                <c:v>91.2</c:v>
              </c:pt>
              <c:pt idx="3">
                <c:v>68.400000000000006</c:v>
              </c:pt>
              <c:pt idx="4">
                <c:v>48</c:v>
              </c:pt>
              <c:pt idx="5">
                <c:v>30</c:v>
              </c:pt>
              <c:pt idx="6">
                <c:v>14.4</c:v>
              </c:pt>
              <c:pt idx="7">
                <c:v>1.2</c:v>
              </c:pt>
              <c:pt idx="8">
                <c:v>2.0000000000000001E-4</c:v>
              </c:pt>
              <c:pt idx="9">
                <c:v>-9.6</c:v>
              </c:pt>
              <c:pt idx="10">
                <c:v>-18</c:v>
              </c:pt>
              <c:pt idx="11">
                <c:v>-23.9999</c:v>
              </c:pt>
              <c:pt idx="12">
                <c:v>-24</c:v>
              </c:pt>
              <c:pt idx="13">
                <c:v>-28.56</c:v>
              </c:pt>
              <c:pt idx="14">
                <c:v>-32.64</c:v>
              </c:pt>
              <c:pt idx="15">
                <c:v>-36.24</c:v>
              </c:pt>
              <c:pt idx="16">
                <c:v>-39.36</c:v>
              </c:pt>
              <c:pt idx="17">
                <c:v>-42</c:v>
              </c:pt>
              <c:pt idx="18">
                <c:v>-44.16</c:v>
              </c:pt>
              <c:pt idx="19">
                <c:v>-45.84</c:v>
              </c:pt>
              <c:pt idx="20">
                <c:v>-47.04</c:v>
              </c:pt>
              <c:pt idx="21">
                <c:v>-47.76</c:v>
              </c:pt>
              <c:pt idx="22">
                <c:v>-48</c:v>
              </c:pt>
            </c:numLit>
          </c:yVal>
          <c:smooth val="0"/>
          <c:extLst>
            <c:ext xmlns:c16="http://schemas.microsoft.com/office/drawing/2014/chart" uri="{C3380CC4-5D6E-409C-BE32-E72D297353CC}">
              <c16:uniqueId val="{00000000-0AAF-4486-B621-6FB27911ED7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AF-4486-B621-6FB27911ED7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AF-4486-B621-6FB27911ED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AAF-4486-B621-6FB27911ED7D}"/>
            </c:ext>
          </c:extLst>
        </c:ser>
        <c:dLbls>
          <c:showLegendKey val="0"/>
          <c:showVal val="0"/>
          <c:showCatName val="0"/>
          <c:showSerName val="0"/>
          <c:showPercent val="0"/>
          <c:showBubbleSize val="0"/>
        </c:dLbls>
        <c:axId val="725039280"/>
        <c:axId val="725048136"/>
      </c:scatterChart>
      <c:valAx>
        <c:axId val="72503928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48136"/>
        <c:crosses val="autoZero"/>
        <c:crossBetween val="midCat"/>
      </c:valAx>
      <c:valAx>
        <c:axId val="725048136"/>
        <c:scaling>
          <c:orientation val="minMax"/>
        </c:scaling>
        <c:delete val="1"/>
        <c:axPos val="l"/>
        <c:numFmt formatCode="General" sourceLinked="1"/>
        <c:majorTickMark val="none"/>
        <c:minorTickMark val="none"/>
        <c:tickLblPos val="nextTo"/>
        <c:crossAx val="725039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8"/>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6F6A-4675-B512-26AB96B87B63}"/>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F6A-4675-B512-26AB96B87B63}"/>
                </c:ext>
              </c:extLst>
            </c:dLbl>
            <c:dLbl>
              <c:idx val="8"/>
              <c:layout>
                <c:manualLayout>
                  <c:x val="-0.11475797943202562"/>
                  <c:y val="-0.1166167979002625"/>
                </c:manualLayout>
              </c:layout>
              <c:tx>
                <c:rich>
                  <a:bodyPr/>
                  <a:lstStyle/>
                  <a:p>
                    <a:r>
                      <a:rPr lang="en-US"/>
                      <a:t>(2.84,175.86)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F6A-4675-B512-26AB96B87B63}"/>
                </c:ext>
              </c:extLst>
            </c:dLbl>
            <c:dLbl>
              <c:idx val="12"/>
              <c:layout>
                <c:manualLayout>
                  <c:x val="0"/>
                  <c:y val="-3.3333333333333395E-2"/>
                </c:manualLayout>
              </c:layout>
              <c:tx>
                <c:rich>
                  <a:bodyPr/>
                  <a:lstStyle/>
                  <a:p>
                    <a:r>
                      <a:rPr lang="en-US"/>
                      <a:t>160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F6A-4675-B512-26AB96B87B63}"/>
                </c:ext>
              </c:extLst>
            </c:dLbl>
            <c:dLbl>
              <c:idx val="22"/>
              <c:layout>
                <c:manualLayout>
                  <c:x val="0"/>
                  <c:y val="-6.666666666666679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F6A-4675-B512-26AB96B87B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3"/>
              <c:pt idx="0">
                <c:v>0</c:v>
              </c:pt>
              <c:pt idx="1">
                <c:v>0.4</c:v>
              </c:pt>
              <c:pt idx="2">
                <c:v>0.8</c:v>
              </c:pt>
              <c:pt idx="3">
                <c:v>1.2</c:v>
              </c:pt>
              <c:pt idx="4">
                <c:v>1.6</c:v>
              </c:pt>
              <c:pt idx="5">
                <c:v>2</c:v>
              </c:pt>
              <c:pt idx="6">
                <c:v>2.4</c:v>
              </c:pt>
              <c:pt idx="7">
                <c:v>2.8</c:v>
              </c:pt>
              <c:pt idx="8">
                <c:v>2.8403999999999998</c:v>
              </c:pt>
              <c:pt idx="9">
                <c:v>3.2</c:v>
              </c:pt>
              <c:pt idx="10">
                <c:v>3.6</c:v>
              </c:pt>
              <c:pt idx="11">
                <c:v>4</c:v>
              </c:pt>
              <c:pt idx="12">
                <c:v>4</c:v>
              </c:pt>
              <c:pt idx="13">
                <c:v>4.4000000000000004</c:v>
              </c:pt>
              <c:pt idx="14">
                <c:v>4.8</c:v>
              </c:pt>
              <c:pt idx="15">
                <c:v>5.2</c:v>
              </c:pt>
              <c:pt idx="16">
                <c:v>5.6</c:v>
              </c:pt>
              <c:pt idx="17">
                <c:v>6</c:v>
              </c:pt>
              <c:pt idx="18">
                <c:v>6.4</c:v>
              </c:pt>
              <c:pt idx="19">
                <c:v>6.8</c:v>
              </c:pt>
              <c:pt idx="20">
                <c:v>7.2</c:v>
              </c:pt>
              <c:pt idx="21">
                <c:v>7.6</c:v>
              </c:pt>
              <c:pt idx="22">
                <c:v>8</c:v>
              </c:pt>
            </c:numLit>
          </c:xVal>
          <c:yVal>
            <c:numLit>
              <c:formatCode>General</c:formatCode>
              <c:ptCount val="23"/>
              <c:pt idx="0">
                <c:v>0</c:v>
              </c:pt>
              <c:pt idx="1">
                <c:v>52</c:v>
              </c:pt>
              <c:pt idx="2">
                <c:v>93.44</c:v>
              </c:pt>
              <c:pt idx="3">
                <c:v>125.28</c:v>
              </c:pt>
              <c:pt idx="4">
                <c:v>148.47999999999999</c:v>
              </c:pt>
              <c:pt idx="5">
                <c:v>164</c:v>
              </c:pt>
              <c:pt idx="6">
                <c:v>172.8</c:v>
              </c:pt>
              <c:pt idx="7">
                <c:v>175.84</c:v>
              </c:pt>
              <c:pt idx="8">
                <c:v>175.86420000000001</c:v>
              </c:pt>
              <c:pt idx="9">
                <c:v>174.08</c:v>
              </c:pt>
              <c:pt idx="10">
                <c:v>168.48</c:v>
              </c:pt>
              <c:pt idx="11">
                <c:v>160.00020000000001</c:v>
              </c:pt>
              <c:pt idx="12">
                <c:v>160</c:v>
              </c:pt>
              <c:pt idx="13">
                <c:v>149.47200000000001</c:v>
              </c:pt>
              <c:pt idx="14">
                <c:v>137.21600000000001</c:v>
              </c:pt>
              <c:pt idx="15">
                <c:v>123.42400000000001</c:v>
              </c:pt>
              <c:pt idx="16">
                <c:v>108.288</c:v>
              </c:pt>
              <c:pt idx="17">
                <c:v>92</c:v>
              </c:pt>
              <c:pt idx="18">
                <c:v>74.751999999999995</c:v>
              </c:pt>
              <c:pt idx="19">
                <c:v>56.735999999999997</c:v>
              </c:pt>
              <c:pt idx="20">
                <c:v>38.143999999999998</c:v>
              </c:pt>
              <c:pt idx="21">
                <c:v>19.167999999999999</c:v>
              </c:pt>
              <c:pt idx="22">
                <c:v>5.0000000000000001E-4</c:v>
              </c:pt>
            </c:numLit>
          </c:yVal>
          <c:smooth val="0"/>
          <c:extLst>
            <c:ext xmlns:c16="http://schemas.microsoft.com/office/drawing/2014/chart" uri="{C3380CC4-5D6E-409C-BE32-E72D297353CC}">
              <c16:uniqueId val="{00000000-6F6A-4675-B512-26AB96B87B6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6A-4675-B512-26AB96B87B6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6A-4675-B512-26AB96B87B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6F6A-4675-B512-26AB96B87B63}"/>
            </c:ext>
          </c:extLst>
        </c:ser>
        <c:dLbls>
          <c:showLegendKey val="0"/>
          <c:showVal val="0"/>
          <c:showCatName val="0"/>
          <c:showSerName val="0"/>
          <c:showPercent val="0"/>
          <c:showBubbleSize val="0"/>
        </c:dLbls>
        <c:axId val="669791480"/>
        <c:axId val="669796072"/>
      </c:scatterChart>
      <c:valAx>
        <c:axId val="66979148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796072"/>
        <c:crosses val="autoZero"/>
        <c:crossBetween val="midCat"/>
      </c:valAx>
      <c:valAx>
        <c:axId val="669796072"/>
        <c:scaling>
          <c:orientation val="minMax"/>
        </c:scaling>
        <c:delete val="1"/>
        <c:axPos val="l"/>
        <c:numFmt formatCode="General" sourceLinked="1"/>
        <c:majorTickMark val="none"/>
        <c:minorTickMark val="none"/>
        <c:tickLblPos val="nextTo"/>
        <c:crossAx val="669791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50284067005827E-2"/>
          <c:y val="2.8646837049861727E-2"/>
          <c:w val="0.65185188444037256"/>
          <c:h val="0.84499317779692507"/>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EB7F-48ED-B81B-E1C414489CDE}"/>
              </c:ext>
            </c:extLst>
          </c:dPt>
          <c:dPt>
            <c:idx val="1"/>
            <c:marker>
              <c:symbol val="none"/>
            </c:marker>
            <c:bubble3D val="0"/>
            <c:extLst>
              <c:ext xmlns:c16="http://schemas.microsoft.com/office/drawing/2014/chart" uri="{C3380CC4-5D6E-409C-BE32-E72D297353CC}">
                <c16:uniqueId val="{00000003-EB7F-48ED-B81B-E1C414489CDE}"/>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EB7F-48ED-B81B-E1C414489CDE}"/>
              </c:ext>
            </c:extLst>
          </c:dPt>
          <c:dLbls>
            <c:dLbl>
              <c:idx val="0"/>
              <c:layout>
                <c:manualLayout>
                  <c:x val="-8.1912265062480463E-2"/>
                  <c:y val="-4.222708455016945E-2"/>
                </c:manualLayout>
              </c:layout>
              <c:tx>
                <c:rich>
                  <a:bodyPr/>
                  <a:lstStyle/>
                  <a:p>
                    <a:fld id="{22F7A25D-0E51-448A-B68D-E12F9E4D26DA}"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B7F-48ED-B81B-E1C414489CDE}"/>
                </c:ext>
              </c:extLst>
            </c:dLbl>
            <c:dLbl>
              <c:idx val="1"/>
              <c:layout>
                <c:manualLayout>
                  <c:x val="-7.8420201395835595E-2"/>
                  <c:y val="-3.7700335383400209E-2"/>
                </c:manualLayout>
              </c:layout>
              <c:tx>
                <c:rich>
                  <a:bodyPr/>
                  <a:lstStyle/>
                  <a:p>
                    <a:fld id="{DF7F686B-A958-4CBC-837D-AD4FAEEEA3C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B7F-48ED-B81B-E1C414489CDE}"/>
                </c:ext>
              </c:extLst>
            </c:dLbl>
            <c:dLbl>
              <c:idx val="2"/>
              <c:layout>
                <c:manualLayout>
                  <c:x val="-8.1912265062480449E-2"/>
                  <c:y val="-4.222708455016945E-2"/>
                </c:manualLayout>
              </c:layout>
              <c:tx>
                <c:rich>
                  <a:bodyPr/>
                  <a:lstStyle/>
                  <a:p>
                    <a:fld id="{789A94B3-768F-4B69-8D37-AE83544749F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B7F-48ED-B81B-E1C414489CDE}"/>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H_16.1!COORD_X</c:f>
              <c:numCache>
                <c:formatCode>General</c:formatCode>
                <c:ptCount val="4"/>
                <c:pt idx="0">
                  <c:v>0</c:v>
                </c:pt>
                <c:pt idx="1">
                  <c:v>240</c:v>
                </c:pt>
                <c:pt idx="2">
                  <c:v>240</c:v>
                </c:pt>
              </c:numCache>
            </c:numRef>
          </c:xVal>
          <c:yVal>
            <c:numRef>
              <c:f>H_16.1!COORD_Y</c:f>
              <c:numCache>
                <c:formatCode>General</c:formatCode>
                <c:ptCount val="4"/>
                <c:pt idx="0">
                  <c:v>0</c:v>
                </c:pt>
                <c:pt idx="1">
                  <c:v>0</c:v>
                </c:pt>
                <c:pt idx="2">
                  <c:v>-240</c:v>
                </c:pt>
              </c:numCache>
            </c:numRef>
          </c:yVal>
          <c:smooth val="0"/>
          <c:extLst>
            <c:ext xmlns:c15="http://schemas.microsoft.com/office/drawing/2012/chart" uri="{02D57815-91ED-43cb-92C2-25804820EDAC}">
              <c15:datalabelsRange>
                <c15:f>H_16.1!NODES</c15:f>
                <c15:dlblRangeCache>
                  <c:ptCount val="4"/>
                  <c:pt idx="0">
                    <c:v>N1</c:v>
                  </c:pt>
                  <c:pt idx="1">
                    <c:v>N2</c:v>
                  </c:pt>
                  <c:pt idx="2">
                    <c:v>N3</c:v>
                  </c:pt>
                </c15:dlblRangeCache>
              </c15:datalabelsRange>
            </c:ext>
            <c:ext xmlns:c16="http://schemas.microsoft.com/office/drawing/2014/chart" uri="{C3380CC4-5D6E-409C-BE32-E72D297353CC}">
              <c16:uniqueId val="{00000001-EB7F-48ED-B81B-E1C414489CDE}"/>
            </c:ext>
          </c:extLst>
        </c:ser>
        <c:ser>
          <c:idx val="1"/>
          <c:order val="1"/>
          <c:tx>
            <c:v>M1</c:v>
          </c:tx>
          <c:spPr>
            <a:ln w="31750" cap="rnd">
              <a:solidFill>
                <a:srgbClr val="6ECA5F"/>
              </a:solidFill>
              <a:round/>
              <a:headEnd type="none"/>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5-EB7F-48ED-B81B-E1C414489CDE}"/>
            </c:ext>
          </c:extLst>
        </c:ser>
        <c:ser>
          <c:idx val="2"/>
          <c:order val="2"/>
          <c:tx>
            <c:v>M2</c:v>
          </c:tx>
          <c:spPr>
            <a:ln w="31750" cap="rnd">
              <a:solidFill>
                <a:srgbClr val="7BDE0E"/>
              </a:solidFill>
              <a:round/>
              <a:headEnd type="none"/>
              <a:tailEnd type="none"/>
            </a:ln>
            <a:effectLst/>
          </c:spPr>
          <c:marker>
            <c:symbol val="none"/>
          </c:marker>
          <c:dLbls>
            <c:delete val="1"/>
          </c:dLbls>
          <c:xVal>
            <c:numLit>
              <c:formatCode>General</c:formatCode>
              <c:ptCount val="2"/>
              <c:pt idx="0">
                <c:v>240</c:v>
              </c:pt>
              <c:pt idx="1">
                <c:v>240</c:v>
              </c:pt>
            </c:numLit>
          </c:xVal>
          <c:yVal>
            <c:numLit>
              <c:formatCode>General</c:formatCode>
              <c:ptCount val="2"/>
              <c:pt idx="0">
                <c:v>0</c:v>
              </c:pt>
              <c:pt idx="1">
                <c:v>-240</c:v>
              </c:pt>
            </c:numLit>
          </c:yVal>
          <c:smooth val="0"/>
          <c:extLst>
            <c:ext xmlns:c16="http://schemas.microsoft.com/office/drawing/2014/chart" uri="{C3380CC4-5D6E-409C-BE32-E72D297353CC}">
              <c16:uniqueId val="{00000006-EB7F-48ED-B81B-E1C414489CDE}"/>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240.1</c:v>
              </c:pt>
              <c:pt idx="3">
                <c:v>240.1</c:v>
              </c:pt>
            </c:numLit>
          </c:xVal>
          <c:yVal>
            <c:numLit>
              <c:formatCode>General</c:formatCode>
              <c:ptCount val="4"/>
              <c:pt idx="0">
                <c:v>-240.1</c:v>
              </c:pt>
              <c:pt idx="1">
                <c:v>0.1</c:v>
              </c:pt>
              <c:pt idx="2">
                <c:v>-240.1</c:v>
              </c:pt>
              <c:pt idx="3">
                <c:v>0.1</c:v>
              </c:pt>
            </c:numLit>
          </c:yVal>
          <c:smooth val="0"/>
          <c:extLst>
            <c:ext xmlns:c16="http://schemas.microsoft.com/office/drawing/2014/chart" uri="{C3380CC4-5D6E-409C-BE32-E72D297353CC}">
              <c16:uniqueId val="{00000007-EB7F-48ED-B81B-E1C414489CDE}"/>
            </c:ext>
          </c:extLst>
        </c:ser>
        <c:ser>
          <c:idx val="4"/>
          <c:order val="4"/>
          <c:tx>
            <c:v>P=5</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240</c:v>
              </c:pt>
              <c:pt idx="1">
                <c:v>216</c:v>
              </c:pt>
            </c:numLit>
          </c:xVal>
          <c:yVal>
            <c:numLit>
              <c:formatCode>General</c:formatCode>
              <c:ptCount val="2"/>
              <c:pt idx="0">
                <c:v>0</c:v>
              </c:pt>
              <c:pt idx="1">
                <c:v>0</c:v>
              </c:pt>
            </c:numLit>
          </c:yVal>
          <c:smooth val="0"/>
          <c:extLst>
            <c:ext xmlns:c16="http://schemas.microsoft.com/office/drawing/2014/chart" uri="{C3380CC4-5D6E-409C-BE32-E72D297353CC}">
              <c16:uniqueId val="{00000008-EB7F-48ED-B81B-E1C414489CDE}"/>
            </c:ext>
          </c:extLst>
        </c:ser>
        <c:ser>
          <c:idx val="5"/>
          <c:order val="5"/>
          <c:tx>
            <c:v>P=0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D-EB7F-48ED-B81B-E1C414489C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240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B-EB7F-48ED-B81B-E1C414489CDE}"/>
            </c:ext>
          </c:extLst>
        </c:ser>
        <c:dLbls>
          <c:dLblPos val="t"/>
          <c:showLegendKey val="0"/>
          <c:showVal val="1"/>
          <c:showCatName val="0"/>
          <c:showSerName val="0"/>
          <c:showPercent val="0"/>
          <c:showBubbleSize val="0"/>
        </c:dLbls>
        <c:axId val="541848312"/>
        <c:axId val="541847656"/>
      </c:scatterChart>
      <c:valAx>
        <c:axId val="541848312"/>
        <c:scaling>
          <c:orientation val="minMax"/>
          <c:max val="30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847656"/>
        <c:crosses val="autoZero"/>
        <c:crossBetween val="midCat"/>
        <c:majorUnit val="50"/>
      </c:valAx>
      <c:valAx>
        <c:axId val="541847656"/>
        <c:scaling>
          <c:orientation val="minMax"/>
          <c:max val="50"/>
          <c:min val="-3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848312"/>
        <c:crosses val="autoZero"/>
        <c:crossBetween val="midCat"/>
        <c:majorUnit val="50"/>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0-89FC-4CA0-9734-2436057F9E9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9FC-4CA0-9734-2436057F9E9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9FC-4CA0-9734-2436057F9E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89FC-4CA0-9734-2436057F9E9D}"/>
            </c:ext>
          </c:extLst>
        </c:ser>
        <c:dLbls>
          <c:showLegendKey val="0"/>
          <c:showVal val="0"/>
          <c:showCatName val="0"/>
          <c:showSerName val="0"/>
          <c:showPercent val="0"/>
          <c:showBubbleSize val="0"/>
        </c:dLbls>
        <c:axId val="735607848"/>
        <c:axId val="735609160"/>
      </c:scatterChart>
      <c:valAx>
        <c:axId val="7356078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609160"/>
        <c:crosses val="autoZero"/>
        <c:crossBetween val="midCat"/>
      </c:valAx>
      <c:valAx>
        <c:axId val="735609160"/>
        <c:scaling>
          <c:orientation val="minMax"/>
        </c:scaling>
        <c:delete val="1"/>
        <c:axPos val="l"/>
        <c:numFmt formatCode="General" sourceLinked="1"/>
        <c:majorTickMark val="none"/>
        <c:minorTickMark val="none"/>
        <c:tickLblPos val="nextTo"/>
        <c:crossAx val="7356078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87-4A1F-AE82-8DECD6F44770}"/>
                </c:ext>
              </c:extLst>
            </c:dLbl>
            <c:dLbl>
              <c:idx val="11"/>
              <c:layout>
                <c:manualLayout>
                  <c:x val="0"/>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887-4A1F-AE82-8DECD6F447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-1.8737999999999999</c:v>
              </c:pt>
              <c:pt idx="1">
                <c:v>-1.8737999999999999</c:v>
              </c:pt>
              <c:pt idx="2">
                <c:v>-1.8737999999999999</c:v>
              </c:pt>
              <c:pt idx="3">
                <c:v>-1.8737999999999999</c:v>
              </c:pt>
              <c:pt idx="4">
                <c:v>-1.8737999999999999</c:v>
              </c:pt>
              <c:pt idx="5">
                <c:v>-1.8737999999999999</c:v>
              </c:pt>
              <c:pt idx="6">
                <c:v>-1.8737999999999999</c:v>
              </c:pt>
              <c:pt idx="7">
                <c:v>-1.8737999999999999</c:v>
              </c:pt>
              <c:pt idx="8">
                <c:v>-1.8737999999999999</c:v>
              </c:pt>
              <c:pt idx="9">
                <c:v>-1.8737999999999999</c:v>
              </c:pt>
              <c:pt idx="10">
                <c:v>-1.8737999999999999</c:v>
              </c:pt>
              <c:pt idx="11">
                <c:v>-1.8737999999999999</c:v>
              </c:pt>
            </c:numLit>
          </c:yVal>
          <c:smooth val="0"/>
          <c:extLst>
            <c:ext xmlns:c16="http://schemas.microsoft.com/office/drawing/2014/chart" uri="{C3380CC4-5D6E-409C-BE32-E72D297353CC}">
              <c16:uniqueId val="{00000000-4887-4A1F-AE82-8DECD6F4477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887-4A1F-AE82-8DECD6F4477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887-4A1F-AE82-8DECD6F447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887-4A1F-AE82-8DECD6F44770}"/>
            </c:ext>
          </c:extLst>
        </c:ser>
        <c:dLbls>
          <c:showLegendKey val="0"/>
          <c:showVal val="0"/>
          <c:showCatName val="0"/>
          <c:showSerName val="0"/>
          <c:showPercent val="0"/>
          <c:showBubbleSize val="0"/>
        </c:dLbls>
        <c:axId val="716482616"/>
        <c:axId val="716479992"/>
      </c:scatterChart>
      <c:valAx>
        <c:axId val="7164826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479992"/>
        <c:crosses val="autoZero"/>
        <c:crossBetween val="midCat"/>
      </c:valAx>
      <c:valAx>
        <c:axId val="716479992"/>
        <c:scaling>
          <c:orientation val="minMax"/>
        </c:scaling>
        <c:delete val="1"/>
        <c:axPos val="l"/>
        <c:numFmt formatCode="General" sourceLinked="1"/>
        <c:majorTickMark val="none"/>
        <c:minorTickMark val="none"/>
        <c:tickLblPos val="nextTo"/>
        <c:crossAx val="716482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066B-4B24-9520-30B082EFF7CD}"/>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66B-4B24-9520-30B082EFF7CD}"/>
                </c:ext>
              </c:extLst>
            </c:dLbl>
            <c:dLbl>
              <c:idx val="11"/>
              <c:layout>
                <c:manualLayout>
                  <c:x val="0"/>
                  <c:y val="5.9523884514435695E-2"/>
                </c:manualLayout>
              </c:layout>
              <c:tx>
                <c:rich>
                  <a:bodyPr/>
                  <a:lstStyle/>
                  <a:p>
                    <a:r>
                      <a:rPr lang="en-US"/>
                      <a:t>-449.71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66B-4B24-9520-30B082EFF7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-6.8000000000000005E-2</c:v>
              </c:pt>
              <c:pt idx="2">
                <c:v>-44.971200000000003</c:v>
              </c:pt>
              <c:pt idx="3">
                <c:v>-89.942400000000006</c:v>
              </c:pt>
              <c:pt idx="4">
                <c:v>-134.9136</c:v>
              </c:pt>
              <c:pt idx="5">
                <c:v>-179.88480000000001</c:v>
              </c:pt>
              <c:pt idx="6">
                <c:v>-224.85599999999999</c:v>
              </c:pt>
              <c:pt idx="7">
                <c:v>-269.8272</c:v>
              </c:pt>
              <c:pt idx="8">
                <c:v>-314.79840000000002</c:v>
              </c:pt>
              <c:pt idx="9">
                <c:v>-359.76960000000003</c:v>
              </c:pt>
              <c:pt idx="10">
                <c:v>-404.74079999999998</c:v>
              </c:pt>
              <c:pt idx="11">
                <c:v>-449.71199999999999</c:v>
              </c:pt>
            </c:numLit>
          </c:yVal>
          <c:smooth val="0"/>
          <c:extLst>
            <c:ext xmlns:c16="http://schemas.microsoft.com/office/drawing/2014/chart" uri="{C3380CC4-5D6E-409C-BE32-E72D297353CC}">
              <c16:uniqueId val="{00000000-066B-4B24-9520-30B082EFF7C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66B-4B24-9520-30B082EFF7C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6B-4B24-9520-30B082EFF7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66B-4B24-9520-30B082EFF7CD}"/>
            </c:ext>
          </c:extLst>
        </c:ser>
        <c:dLbls>
          <c:showLegendKey val="0"/>
          <c:showVal val="0"/>
          <c:showCatName val="0"/>
          <c:showSerName val="0"/>
          <c:showPercent val="0"/>
          <c:showBubbleSize val="0"/>
        </c:dLbls>
        <c:axId val="724995064"/>
        <c:axId val="724997032"/>
      </c:scatterChart>
      <c:valAx>
        <c:axId val="7249950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97032"/>
        <c:crosses val="autoZero"/>
        <c:crossBetween val="midCat"/>
      </c:valAx>
      <c:valAx>
        <c:axId val="724997032"/>
        <c:scaling>
          <c:orientation val="minMax"/>
        </c:scaling>
        <c:delete val="1"/>
        <c:axPos val="l"/>
        <c:numFmt formatCode="General" sourceLinked="1"/>
        <c:majorTickMark val="none"/>
        <c:minorTickMark val="none"/>
        <c:tickLblPos val="nextTo"/>
        <c:crossAx val="724995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768C-4961-AE46-65FEF6764A98}"/>
              </c:ext>
            </c:extLst>
          </c:dPt>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768C-4961-AE46-65FEF6764A98}"/>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68C-4961-AE46-65FEF6764A98}"/>
                </c:ext>
              </c:extLst>
            </c:dLbl>
            <c:dLbl>
              <c:idx val="1"/>
              <c:layout>
                <c:manualLayout>
                  <c:x val="3.4920636666448526E-2"/>
                  <c:y val="-6.6666666666666666E-2"/>
                </c:manualLayout>
              </c:layout>
              <c:tx>
                <c:rich>
                  <a:bodyPr/>
                  <a:lstStyle/>
                  <a:p>
                    <a:r>
                      <a:rPr lang="en-US"/>
                      <a:t>x=0.036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8C-4961-AE46-65FEF6764A98}"/>
                </c:ext>
              </c:extLst>
            </c:dLbl>
            <c:dLbl>
              <c:idx val="11"/>
              <c:layout>
                <c:manualLayout>
                  <c:x val="0"/>
                  <c:y val="6.6666666666666666E-2"/>
                </c:manualLayout>
              </c:layout>
              <c:tx>
                <c:rich>
                  <a:bodyPr/>
                  <a:lstStyle/>
                  <a:p>
                    <a:r>
                      <a:rPr lang="en-US"/>
                      <a:t>-53965.43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8C-4961-AE46-65FEF6764A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1.1999999999999999E-3</c:v>
              </c:pt>
              <c:pt idx="1">
                <c:v>0</c:v>
              </c:pt>
              <c:pt idx="2">
                <c:v>-539.65319999999997</c:v>
              </c:pt>
              <c:pt idx="3">
                <c:v>-2158.6163999999999</c:v>
              </c:pt>
              <c:pt idx="4">
                <c:v>-4856.8883999999998</c:v>
              </c:pt>
              <c:pt idx="5">
                <c:v>-8634.4691999999995</c:v>
              </c:pt>
              <c:pt idx="6">
                <c:v>-13491.3588</c:v>
              </c:pt>
              <c:pt idx="7">
                <c:v>-19427.557199999999</c:v>
              </c:pt>
              <c:pt idx="8">
                <c:v>-26443.064399999999</c:v>
              </c:pt>
              <c:pt idx="9">
                <c:v>-34537.880400000002</c:v>
              </c:pt>
              <c:pt idx="10">
                <c:v>-43712.0052</c:v>
              </c:pt>
              <c:pt idx="11">
                <c:v>-53965.434300000001</c:v>
              </c:pt>
            </c:numLit>
          </c:yVal>
          <c:smooth val="0"/>
          <c:extLst>
            <c:ext xmlns:c16="http://schemas.microsoft.com/office/drawing/2014/chart" uri="{C3380CC4-5D6E-409C-BE32-E72D297353CC}">
              <c16:uniqueId val="{00000000-768C-4961-AE46-65FEF6764A98}"/>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8C-4961-AE46-65FEF6764A98}"/>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8C-4961-AE46-65FEF6764A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68C-4961-AE46-65FEF6764A98}"/>
            </c:ext>
          </c:extLst>
        </c:ser>
        <c:dLbls>
          <c:showLegendKey val="0"/>
          <c:showVal val="0"/>
          <c:showCatName val="0"/>
          <c:showSerName val="0"/>
          <c:showPercent val="0"/>
          <c:showBubbleSize val="0"/>
        </c:dLbls>
        <c:axId val="718039048"/>
        <c:axId val="718030520"/>
      </c:scatterChart>
      <c:valAx>
        <c:axId val="7180390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030520"/>
        <c:crosses val="autoZero"/>
        <c:crossBetween val="midCat"/>
      </c:valAx>
      <c:valAx>
        <c:axId val="718030520"/>
        <c:scaling>
          <c:orientation val="minMax"/>
        </c:scaling>
        <c:delete val="1"/>
        <c:axPos val="l"/>
        <c:numFmt formatCode="General" sourceLinked="1"/>
        <c:majorTickMark val="none"/>
        <c:minorTickMark val="none"/>
        <c:tickLblPos val="nextTo"/>
        <c:crossAx val="718039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B92-49AF-AC0D-540E284C4F8B}"/>
              </c:ext>
            </c:extLst>
          </c:dPt>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1B92-49AF-AC0D-540E284C4F8B}"/>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B92-49AF-AC0D-540E284C4F8B}"/>
                </c:ext>
              </c:extLst>
            </c:dLbl>
            <c:dLbl>
              <c:idx val="1"/>
              <c:layout>
                <c:manualLayout>
                  <c:x val="3.4920636666448526E-2"/>
                  <c:y val="-6.6666666666666666E-2"/>
                </c:manualLayout>
              </c:layout>
              <c:tx>
                <c:rich>
                  <a:bodyPr/>
                  <a:lstStyle/>
                  <a:p>
                    <a:r>
                      <a:rPr lang="en-US"/>
                      <a:t>x=0.036</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B92-49AF-AC0D-540E284C4F8B}"/>
                </c:ext>
              </c:extLst>
            </c:dLbl>
            <c:dLbl>
              <c:idx val="11"/>
              <c:layout>
                <c:manualLayout>
                  <c:x val="0"/>
                  <c:y val="6.6666666666666666E-2"/>
                </c:manualLayout>
              </c:layout>
              <c:tx>
                <c:rich>
                  <a:bodyPr/>
                  <a:lstStyle/>
                  <a:p>
                    <a:r>
                      <a:rPr lang="en-US"/>
                      <a:t>-4317234.36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B92-49AF-AC0D-540E284C4F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3.6299999999999999E-2</c:v>
              </c:pt>
              <c:pt idx="2">
                <c:v>24</c:v>
              </c:pt>
              <c:pt idx="3">
                <c:v>48</c:v>
              </c:pt>
              <c:pt idx="4">
                <c:v>72</c:v>
              </c:pt>
              <c:pt idx="5">
                <c:v>96</c:v>
              </c:pt>
              <c:pt idx="6">
                <c:v>120</c:v>
              </c:pt>
              <c:pt idx="7">
                <c:v>144</c:v>
              </c:pt>
              <c:pt idx="8">
                <c:v>168</c:v>
              </c:pt>
              <c:pt idx="9">
                <c:v>192</c:v>
              </c:pt>
              <c:pt idx="10">
                <c:v>216</c:v>
              </c:pt>
              <c:pt idx="11">
                <c:v>240</c:v>
              </c:pt>
            </c:numLit>
          </c:xVal>
          <c:yVal>
            <c:numLit>
              <c:formatCode>General</c:formatCode>
              <c:ptCount val="12"/>
              <c:pt idx="0">
                <c:v>0</c:v>
              </c:pt>
              <c:pt idx="1">
                <c:v>0</c:v>
              </c:pt>
              <c:pt idx="2">
                <c:v>-4317.2056000000002</c:v>
              </c:pt>
              <c:pt idx="3">
                <c:v>-34537.822399999997</c:v>
              </c:pt>
              <c:pt idx="4">
                <c:v>-116565.26149999999</c:v>
              </c:pt>
              <c:pt idx="5">
                <c:v>-276302.93430000002</c:v>
              </c:pt>
              <c:pt idx="6">
                <c:v>-539654.25190000003</c:v>
              </c:pt>
              <c:pt idx="7">
                <c:v>-932522.62549999997</c:v>
              </c:pt>
              <c:pt idx="8">
                <c:v>-1480811.4663</c:v>
              </c:pt>
              <c:pt idx="9">
                <c:v>-2210424.1855000001</c:v>
              </c:pt>
              <c:pt idx="10">
                <c:v>-3147264.1941999998</c:v>
              </c:pt>
              <c:pt idx="11">
                <c:v>-4317234.3641999997</c:v>
              </c:pt>
            </c:numLit>
          </c:yVal>
          <c:smooth val="0"/>
          <c:extLst>
            <c:ext xmlns:c16="http://schemas.microsoft.com/office/drawing/2014/chart" uri="{C3380CC4-5D6E-409C-BE32-E72D297353CC}">
              <c16:uniqueId val="{00000000-1B92-49AF-AC0D-540E284C4F8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B92-49AF-AC0D-540E284C4F8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B92-49AF-AC0D-540E284C4F8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B92-49AF-AC0D-540E284C4F8B}"/>
            </c:ext>
          </c:extLst>
        </c:ser>
        <c:dLbls>
          <c:showLegendKey val="0"/>
          <c:showVal val="0"/>
          <c:showCatName val="0"/>
          <c:showSerName val="0"/>
          <c:showPercent val="0"/>
          <c:showBubbleSize val="0"/>
        </c:dLbls>
        <c:axId val="724987192"/>
        <c:axId val="724983584"/>
      </c:scatterChart>
      <c:valAx>
        <c:axId val="72498719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83584"/>
        <c:crosses val="autoZero"/>
        <c:crossBetween val="midCat"/>
      </c:valAx>
      <c:valAx>
        <c:axId val="724983584"/>
        <c:scaling>
          <c:orientation val="minMax"/>
        </c:scaling>
        <c:delete val="1"/>
        <c:axPos val="l"/>
        <c:numFmt formatCode="General" sourceLinked="1"/>
        <c:majorTickMark val="none"/>
        <c:minorTickMark val="none"/>
        <c:tickLblPos val="nextTo"/>
        <c:crossAx val="7249871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1506346617744793"/>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5E-4261-B2B1-2E660A1B7CE1}"/>
                </c:ext>
              </c:extLst>
            </c:dLbl>
            <c:dLbl>
              <c:idx val="13"/>
              <c:layout>
                <c:manualLayout>
                  <c:x val="0"/>
                  <c:y val="-6.6666666666666666E-2"/>
                </c:manualLayout>
              </c:layout>
              <c:tx>
                <c:rich>
                  <a:bodyPr/>
                  <a:lstStyle/>
                  <a:p>
                    <a:r>
                      <a:rPr lang="en-US"/>
                      <a:t>1.87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A5E-4261-B2B1-2E660A1B7C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1.8737999999999999</c:v>
              </c:pt>
              <c:pt idx="1">
                <c:v>1.8737999999999999</c:v>
              </c:pt>
              <c:pt idx="2">
                <c:v>1.8737999999999999</c:v>
              </c:pt>
              <c:pt idx="3">
                <c:v>1.8737999999999999</c:v>
              </c:pt>
              <c:pt idx="4">
                <c:v>1.8737999999999999</c:v>
              </c:pt>
              <c:pt idx="5">
                <c:v>1.8737999999999999</c:v>
              </c:pt>
              <c:pt idx="6">
                <c:v>1.8737999999999999</c:v>
              </c:pt>
              <c:pt idx="7">
                <c:v>1.8737999999999999</c:v>
              </c:pt>
              <c:pt idx="8">
                <c:v>1.8737999999999999</c:v>
              </c:pt>
              <c:pt idx="9">
                <c:v>1.8737999999999999</c:v>
              </c:pt>
              <c:pt idx="10">
                <c:v>1.8737999999999999</c:v>
              </c:pt>
              <c:pt idx="11">
                <c:v>1.8737999999999999</c:v>
              </c:pt>
              <c:pt idx="12">
                <c:v>1.8737999999999999</c:v>
              </c:pt>
              <c:pt idx="13">
                <c:v>1.8737999999999999</c:v>
              </c:pt>
            </c:numLit>
          </c:yVal>
          <c:smooth val="0"/>
          <c:extLst>
            <c:ext xmlns:c16="http://schemas.microsoft.com/office/drawing/2014/chart" uri="{C3380CC4-5D6E-409C-BE32-E72D297353CC}">
              <c16:uniqueId val="{00000000-6A5E-4261-B2B1-2E660A1B7CE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5E-4261-B2B1-2E660A1B7CE1}"/>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5E-4261-B2B1-2E660A1B7CE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A5E-4261-B2B1-2E660A1B7CE1}"/>
            </c:ext>
          </c:extLst>
        </c:ser>
        <c:dLbls>
          <c:showLegendKey val="0"/>
          <c:showVal val="0"/>
          <c:showCatName val="0"/>
          <c:showSerName val="0"/>
          <c:showPercent val="0"/>
          <c:showBubbleSize val="0"/>
        </c:dLbls>
        <c:axId val="728228248"/>
        <c:axId val="728228576"/>
      </c:scatterChart>
      <c:valAx>
        <c:axId val="7282282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228576"/>
        <c:crosses val="autoZero"/>
        <c:crossBetween val="midCat"/>
      </c:valAx>
      <c:valAx>
        <c:axId val="728228576"/>
        <c:scaling>
          <c:orientation val="minMax"/>
        </c:scaling>
        <c:delete val="1"/>
        <c:axPos val="l"/>
        <c:numFmt formatCode="General" sourceLinked="1"/>
        <c:majorTickMark val="none"/>
        <c:minorTickMark val="none"/>
        <c:tickLblPos val="nextTo"/>
        <c:crossAx val="728228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7.5288871951009931E-2"/>
                  <c:y val="-6.6666666666666721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BF7-484C-AE13-3E2B5A567508}"/>
                </c:ext>
              </c:extLst>
            </c:dLbl>
            <c:dLbl>
              <c:idx val="13"/>
              <c:layout>
                <c:manualLayout>
                  <c:x val="0"/>
                  <c:y val="-6.6666666666666721E-2"/>
                </c:manualLayout>
              </c:layout>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BF7-484C-AE13-3E2B5A5675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5</c:v>
              </c:pt>
              <c:pt idx="1">
                <c:v>5</c:v>
              </c:pt>
              <c:pt idx="2">
                <c:v>5</c:v>
              </c:pt>
              <c:pt idx="3">
                <c:v>5</c:v>
              </c:pt>
              <c:pt idx="4">
                <c:v>5</c:v>
              </c:pt>
              <c:pt idx="5">
                <c:v>5</c:v>
              </c:pt>
              <c:pt idx="6">
                <c:v>5</c:v>
              </c:pt>
              <c:pt idx="7">
                <c:v>5</c:v>
              </c:pt>
              <c:pt idx="8">
                <c:v>5</c:v>
              </c:pt>
              <c:pt idx="9">
                <c:v>5</c:v>
              </c:pt>
              <c:pt idx="10">
                <c:v>5</c:v>
              </c:pt>
              <c:pt idx="11">
                <c:v>5</c:v>
              </c:pt>
              <c:pt idx="12">
                <c:v>5</c:v>
              </c:pt>
              <c:pt idx="13">
                <c:v>5</c:v>
              </c:pt>
            </c:numLit>
          </c:yVal>
          <c:smooth val="0"/>
          <c:extLst>
            <c:ext xmlns:c16="http://schemas.microsoft.com/office/drawing/2014/chart" uri="{C3380CC4-5D6E-409C-BE32-E72D297353CC}">
              <c16:uniqueId val="{00000000-9BF7-484C-AE13-3E2B5A567508}"/>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F7-484C-AE13-3E2B5A567508}"/>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BF7-484C-AE13-3E2B5A5675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9BF7-484C-AE13-3E2B5A567508}"/>
            </c:ext>
          </c:extLst>
        </c:ser>
        <c:dLbls>
          <c:showLegendKey val="0"/>
          <c:showVal val="0"/>
          <c:showCatName val="0"/>
          <c:showSerName val="0"/>
          <c:showPercent val="0"/>
          <c:showBubbleSize val="0"/>
        </c:dLbls>
        <c:axId val="546643416"/>
        <c:axId val="546650632"/>
      </c:scatterChart>
      <c:valAx>
        <c:axId val="5466434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50632"/>
        <c:crosses val="autoZero"/>
        <c:crossBetween val="midCat"/>
      </c:valAx>
      <c:valAx>
        <c:axId val="546650632"/>
        <c:scaling>
          <c:orientation val="minMax"/>
        </c:scaling>
        <c:delete val="1"/>
        <c:axPos val="l"/>
        <c:numFmt formatCode="General" sourceLinked="1"/>
        <c:majorTickMark val="none"/>
        <c:minorTickMark val="none"/>
        <c:tickLblPos val="nextTo"/>
        <c:crossAx val="546643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F56-44C7-A82B-CED30DB94068}"/>
              </c:ext>
            </c:extLst>
          </c:dPt>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FF56-44C7-A82B-CED30DB94068}"/>
              </c:ext>
            </c:extLst>
          </c:dPt>
          <c:dLbls>
            <c:dLbl>
              <c:idx val="0"/>
              <c:layout>
                <c:manualLayout>
                  <c:x val="-0.12145394093024701"/>
                  <c:y val="6.6666666666666541E-2"/>
                </c:manualLayout>
              </c:layout>
              <c:tx>
                <c:rich>
                  <a:bodyPr/>
                  <a:lstStyle/>
                  <a:p>
                    <a:r>
                      <a:rPr lang="en-US"/>
                      <a:t>-449.71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56-44C7-A82B-CED30DB94068}"/>
                </c:ext>
              </c:extLst>
            </c:dLbl>
            <c:dLbl>
              <c:idx val="5"/>
              <c:layout>
                <c:manualLayout>
                  <c:x val="3.4920627064475851E-2"/>
                  <c:y val="-6.6666666666666721E-2"/>
                </c:manualLayout>
              </c:layout>
              <c:tx>
                <c:rich>
                  <a:bodyPr/>
                  <a:lstStyle/>
                  <a:p>
                    <a:r>
                      <a:rPr lang="en-US"/>
                      <a:t>x=89.941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56-44C7-A82B-CED30DB94068}"/>
                </c:ext>
              </c:extLst>
            </c:dLbl>
            <c:dLbl>
              <c:idx val="13"/>
              <c:layout>
                <c:manualLayout>
                  <c:x val="0"/>
                  <c:y val="-6.6666666666666666E-2"/>
                </c:manualLayout>
              </c:layout>
              <c:tx>
                <c:rich>
                  <a:bodyPr/>
                  <a:lstStyle/>
                  <a:p>
                    <a:r>
                      <a:rPr lang="en-US"/>
                      <a:t>750.29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56-44C7-A82B-CED30DB940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-449.7072</c:v>
              </c:pt>
              <c:pt idx="1">
                <c:v>-449.42919999999998</c:v>
              </c:pt>
              <c:pt idx="2">
                <c:v>-329.7072</c:v>
              </c:pt>
              <c:pt idx="3">
                <c:v>-209.7072</c:v>
              </c:pt>
              <c:pt idx="4">
                <c:v>-89.7072</c:v>
              </c:pt>
              <c:pt idx="5">
                <c:v>-2.0000000000000001E-4</c:v>
              </c:pt>
              <c:pt idx="6">
                <c:v>30.2928</c:v>
              </c:pt>
              <c:pt idx="7">
                <c:v>150.2928</c:v>
              </c:pt>
              <c:pt idx="8">
                <c:v>270.2928</c:v>
              </c:pt>
              <c:pt idx="9">
                <c:v>390.2928</c:v>
              </c:pt>
              <c:pt idx="10">
                <c:v>449.70729999999998</c:v>
              </c:pt>
              <c:pt idx="11">
                <c:v>510.2928</c:v>
              </c:pt>
              <c:pt idx="12">
                <c:v>630.29280000000006</c:v>
              </c:pt>
              <c:pt idx="13">
                <c:v>750.29280000000006</c:v>
              </c:pt>
            </c:numLit>
          </c:yVal>
          <c:smooth val="0"/>
          <c:extLst>
            <c:ext xmlns:c16="http://schemas.microsoft.com/office/drawing/2014/chart" uri="{C3380CC4-5D6E-409C-BE32-E72D297353CC}">
              <c16:uniqueId val="{00000000-FF56-44C7-A82B-CED30DB94068}"/>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56-44C7-A82B-CED30DB94068}"/>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56-44C7-A82B-CED30DB940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F56-44C7-A82B-CED30DB94068}"/>
            </c:ext>
          </c:extLst>
        </c:ser>
        <c:dLbls>
          <c:showLegendKey val="0"/>
          <c:showVal val="0"/>
          <c:showCatName val="0"/>
          <c:showSerName val="0"/>
          <c:showPercent val="0"/>
          <c:showBubbleSize val="0"/>
        </c:dLbls>
        <c:axId val="546648336"/>
        <c:axId val="546648664"/>
      </c:scatterChart>
      <c:valAx>
        <c:axId val="5466483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48664"/>
        <c:crosses val="autoZero"/>
        <c:crossBetween val="midCat"/>
      </c:valAx>
      <c:valAx>
        <c:axId val="546648664"/>
        <c:scaling>
          <c:orientation val="minMax"/>
        </c:scaling>
        <c:delete val="1"/>
        <c:axPos val="l"/>
        <c:numFmt formatCode="General" sourceLinked="1"/>
        <c:majorTickMark val="none"/>
        <c:minorTickMark val="none"/>
        <c:tickLblPos val="nextTo"/>
        <c:crossAx val="5466483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B5A-4A2C-9417-B141A3B3A009}"/>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B5A-4A2C-9417-B141A3B3A009}"/>
                </c:ext>
              </c:extLst>
            </c:dLbl>
            <c:dLbl>
              <c:idx val="13"/>
              <c:layout>
                <c:manualLayout>
                  <c:x val="0"/>
                  <c:y val="-6.6666666666666638E-2"/>
                </c:manualLayout>
              </c:layout>
              <c:tx>
                <c:rich>
                  <a:bodyPr/>
                  <a:lstStyle/>
                  <a:p>
                    <a:r>
                      <a:rPr lang="en-US"/>
                      <a:t>36070.26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B5A-4A2C-9417-B141A3B3A0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-2.5000000000000001E-3</c:v>
              </c:pt>
              <c:pt idx="1">
                <c:v>-24.9985</c:v>
              </c:pt>
              <c:pt idx="2">
                <c:v>-9352.9753000000001</c:v>
              </c:pt>
              <c:pt idx="3">
                <c:v>-15825.9481</c:v>
              </c:pt>
              <c:pt idx="4">
                <c:v>-19418.920900000001</c:v>
              </c:pt>
              <c:pt idx="5">
                <c:v>-20223.659100000001</c:v>
              </c:pt>
              <c:pt idx="6">
                <c:v>-20131.893700000001</c:v>
              </c:pt>
              <c:pt idx="7">
                <c:v>-17964.8665</c:v>
              </c:pt>
              <c:pt idx="8">
                <c:v>-12917.8393</c:v>
              </c:pt>
              <c:pt idx="9">
                <c:v>-4990.8121000000001</c:v>
              </c:pt>
              <c:pt idx="10">
                <c:v>6.4999999999999997E-3</c:v>
              </c:pt>
              <c:pt idx="11">
                <c:v>5816.2151000000003</c:v>
              </c:pt>
              <c:pt idx="12">
                <c:v>19503.242300000002</c:v>
              </c:pt>
              <c:pt idx="13">
                <c:v>36070.262000000002</c:v>
              </c:pt>
            </c:numLit>
          </c:yVal>
          <c:smooth val="0"/>
          <c:extLst>
            <c:ext xmlns:c16="http://schemas.microsoft.com/office/drawing/2014/chart" uri="{C3380CC4-5D6E-409C-BE32-E72D297353CC}">
              <c16:uniqueId val="{00000000-CB5A-4A2C-9417-B141A3B3A00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B5A-4A2C-9417-B141A3B3A00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B5A-4A2C-9417-B141A3B3A0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B5A-4A2C-9417-B141A3B3A009}"/>
            </c:ext>
          </c:extLst>
        </c:ser>
        <c:dLbls>
          <c:showLegendKey val="0"/>
          <c:showVal val="0"/>
          <c:showCatName val="0"/>
          <c:showSerName val="0"/>
          <c:showPercent val="0"/>
          <c:showBubbleSize val="0"/>
        </c:dLbls>
        <c:axId val="530841096"/>
        <c:axId val="530845032"/>
      </c:scatterChart>
      <c:valAx>
        <c:axId val="5308410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0845032"/>
        <c:crosses val="autoZero"/>
        <c:crossBetween val="midCat"/>
      </c:valAx>
      <c:valAx>
        <c:axId val="530845032"/>
        <c:scaling>
          <c:orientation val="minMax"/>
        </c:scaling>
        <c:delete val="1"/>
        <c:axPos val="l"/>
        <c:numFmt formatCode="General" sourceLinked="1"/>
        <c:majorTickMark val="none"/>
        <c:minorTickMark val="none"/>
        <c:tickLblPos val="nextTo"/>
        <c:crossAx val="530841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DB9A-41C9-AD8C-13EE880F698D}"/>
              </c:ext>
            </c:extLst>
          </c:dPt>
          <c:dLbls>
            <c:dLbl>
              <c:idx val="0"/>
              <c:layout>
                <c:manualLayout>
                  <c:x val="-9.9139660236046936E-2"/>
                  <c:y val="-6.6666666666666666E-2"/>
                </c:manualLayout>
              </c:layout>
              <c:tx>
                <c:rich>
                  <a:bodyPr/>
                  <a:lstStyle/>
                  <a:p>
                    <a:r>
                      <a:rPr lang="en-US"/>
                      <a:t>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9A-41C9-AD8C-13EE880F698D}"/>
                </c:ext>
              </c:extLst>
            </c:dLbl>
            <c:dLbl>
              <c:idx val="10"/>
              <c:tx>
                <c:rich>
                  <a:bodyPr/>
                  <a:lstStyle/>
                  <a:p>
                    <a:r>
                      <a:rPr lang="en-CA"/>
                      <a:t>(179.88,-2425259.48)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9A-41C9-AD8C-13EE880F698D}"/>
                </c:ext>
              </c:extLst>
            </c:dLbl>
            <c:dLbl>
              <c:idx val="13"/>
              <c:layout>
                <c:manualLayout>
                  <c:x val="0"/>
                  <c:y val="6.6666666666666666E-2"/>
                </c:manualLayout>
              </c:layout>
              <c:tx>
                <c:rich>
                  <a:bodyPr/>
                  <a:lstStyle/>
                  <a:p>
                    <a:r>
                      <a:rPr lang="en-US"/>
                      <a:t>-1431567.62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B9A-41C9-AD8C-13EE880F69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5.5599999999999997E-2</c:v>
              </c:pt>
              <c:pt idx="2">
                <c:v>24</c:v>
              </c:pt>
              <c:pt idx="3">
                <c:v>48</c:v>
              </c:pt>
              <c:pt idx="4">
                <c:v>72</c:v>
              </c:pt>
              <c:pt idx="5">
                <c:v>89.941400000000002</c:v>
              </c:pt>
              <c:pt idx="6">
                <c:v>96</c:v>
              </c:pt>
              <c:pt idx="7">
                <c:v>120</c:v>
              </c:pt>
              <c:pt idx="8">
                <c:v>144</c:v>
              </c:pt>
              <c:pt idx="9">
                <c:v>168</c:v>
              </c:pt>
              <c:pt idx="10">
                <c:v>179.88290000000001</c:v>
              </c:pt>
              <c:pt idx="11">
                <c:v>192</c:v>
              </c:pt>
              <c:pt idx="12">
                <c:v>216</c:v>
              </c:pt>
              <c:pt idx="13">
                <c:v>240</c:v>
              </c:pt>
            </c:numLit>
          </c:xVal>
          <c:yVal>
            <c:numLit>
              <c:formatCode>General</c:formatCode>
              <c:ptCount val="14"/>
              <c:pt idx="0">
                <c:v>0.69579999999999997</c:v>
              </c:pt>
              <c:pt idx="1">
                <c:v>6.9999999999999999E-4</c:v>
              </c:pt>
              <c:pt idx="2">
                <c:v>-117995.03750000001</c:v>
              </c:pt>
              <c:pt idx="3">
                <c:v>-425902.11810000002</c:v>
              </c:pt>
              <c:pt idx="4">
                <c:v>-854600.54579999996</c:v>
              </c:pt>
              <c:pt idx="5">
                <c:v>-1212628.5819000001</c:v>
              </c:pt>
              <c:pt idx="6">
                <c:v>-1334970.3207</c:v>
              </c:pt>
              <c:pt idx="7">
                <c:v>-1797891.4428000001</c:v>
              </c:pt>
              <c:pt idx="8">
                <c:v>-2174243.9120999998</c:v>
              </c:pt>
              <c:pt idx="9">
                <c:v>-2394907.7286</c:v>
              </c:pt>
              <c:pt idx="10">
                <c:v>-2425259.4774000002</c:v>
              </c:pt>
              <c:pt idx="11">
                <c:v>-2390762.8922999999</c:v>
              </c:pt>
              <c:pt idx="12">
                <c:v>-2092689.4032000001</c:v>
              </c:pt>
              <c:pt idx="13">
                <c:v>-1431567.622</c:v>
              </c:pt>
            </c:numLit>
          </c:yVal>
          <c:smooth val="0"/>
          <c:extLst>
            <c:ext xmlns:c16="http://schemas.microsoft.com/office/drawing/2014/chart" uri="{C3380CC4-5D6E-409C-BE32-E72D297353CC}">
              <c16:uniqueId val="{00000000-DB9A-41C9-AD8C-13EE880F698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9A-41C9-AD8C-13EE880F698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9A-41C9-AD8C-13EE880F69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DB9A-41C9-AD8C-13EE880F698D}"/>
            </c:ext>
          </c:extLst>
        </c:ser>
        <c:dLbls>
          <c:showLegendKey val="0"/>
          <c:showVal val="0"/>
          <c:showCatName val="0"/>
          <c:showSerName val="0"/>
          <c:showPercent val="0"/>
          <c:showBubbleSize val="0"/>
        </c:dLbls>
        <c:axId val="676155496"/>
        <c:axId val="676150576"/>
      </c:scatterChart>
      <c:valAx>
        <c:axId val="6761554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150576"/>
        <c:crosses val="autoZero"/>
        <c:crossBetween val="midCat"/>
      </c:valAx>
      <c:valAx>
        <c:axId val="676150576"/>
        <c:scaling>
          <c:orientation val="minMax"/>
        </c:scaling>
        <c:delete val="1"/>
        <c:axPos val="l"/>
        <c:numFmt formatCode="General" sourceLinked="1"/>
        <c:majorTickMark val="none"/>
        <c:minorTickMark val="none"/>
        <c:tickLblPos val="nextTo"/>
        <c:crossAx val="6761554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441635219851883E-2"/>
          <c:y val="2.8672120842685177E-2"/>
          <c:w val="0.64526759007434731"/>
          <c:h val="0.362459559240613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8B3F-45C2-B4CB-A30253244A19}"/>
              </c:ext>
            </c:extLst>
          </c:dPt>
          <c:dPt>
            <c:idx val="1"/>
            <c:marker>
              <c:symbol val="none"/>
            </c:marker>
            <c:bubble3D val="0"/>
            <c:extLst>
              <c:ext xmlns:c16="http://schemas.microsoft.com/office/drawing/2014/chart" uri="{C3380CC4-5D6E-409C-BE32-E72D297353CC}">
                <c16:uniqueId val="{00000002-8B3F-45C2-B4CB-A30253244A19}"/>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8B3F-45C2-B4CB-A30253244A19}"/>
              </c:ext>
            </c:extLst>
          </c:dPt>
          <c:dLbls>
            <c:dLbl>
              <c:idx val="0"/>
              <c:layout>
                <c:manualLayout>
                  <c:x val="-8.1084877003577666E-2"/>
                  <c:y val="-4.2264354314208198E-2"/>
                </c:manualLayout>
              </c:layout>
              <c:tx>
                <c:rich>
                  <a:bodyPr/>
                  <a:lstStyle/>
                  <a:p>
                    <a:fld id="{B8DE152E-3878-4261-BA2F-29FF9C8B0EAC}"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B3F-45C2-B4CB-A30253244A19}"/>
                </c:ext>
              </c:extLst>
            </c:dLbl>
            <c:dLbl>
              <c:idx val="1"/>
              <c:layout>
                <c:manualLayout>
                  <c:x val="-7.7628086342465069E-2"/>
                  <c:y val="-3.7733609823700526E-2"/>
                </c:manualLayout>
              </c:layout>
              <c:tx>
                <c:rich>
                  <a:bodyPr/>
                  <a:lstStyle/>
                  <a:p>
                    <a:fld id="{3D999C19-AA74-434D-AA10-A096089090A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B3F-45C2-B4CB-A30253244A19}"/>
                </c:ext>
              </c:extLst>
            </c:dLbl>
            <c:dLbl>
              <c:idx val="2"/>
              <c:layout>
                <c:manualLayout>
                  <c:x val="-8.1084877003577638E-2"/>
                  <c:y val="-4.2264354314208198E-2"/>
                </c:manualLayout>
              </c:layout>
              <c:tx>
                <c:rich>
                  <a:bodyPr/>
                  <a:lstStyle/>
                  <a:p>
                    <a:fld id="{D3E7B389-72AE-46EE-BCEC-76C6C3690C68}"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B3F-45C2-B4CB-A30253244A19}"/>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8B3F-45C2-B4CB-A30253244A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H_16.2!COORD_X</c:f>
              <c:numCache>
                <c:formatCode>General</c:formatCode>
                <c:ptCount val="4"/>
                <c:pt idx="0">
                  <c:v>0</c:v>
                </c:pt>
                <c:pt idx="1">
                  <c:v>240</c:v>
                </c:pt>
                <c:pt idx="2">
                  <c:v>480</c:v>
                </c:pt>
              </c:numCache>
            </c:numRef>
          </c:xVal>
          <c:yVal>
            <c:numRef>
              <c:f>H_16.2!COORD_Y</c:f>
              <c:numCache>
                <c:formatCode>General</c:formatCode>
                <c:ptCount val="4"/>
                <c:pt idx="0">
                  <c:v>0</c:v>
                </c:pt>
                <c:pt idx="1">
                  <c:v>180</c:v>
                </c:pt>
                <c:pt idx="2">
                  <c:v>180</c:v>
                </c:pt>
              </c:numCache>
            </c:numRef>
          </c:yVal>
          <c:smooth val="0"/>
          <c:extLst>
            <c:ext xmlns:c15="http://schemas.microsoft.com/office/drawing/2012/chart" uri="{02D57815-91ED-43cb-92C2-25804820EDAC}">
              <c15:datalabelsRange>
                <c15:f>H_16.2!NODES</c15:f>
                <c15:dlblRangeCache>
                  <c:ptCount val="4"/>
                  <c:pt idx="0">
                    <c:v>N1</c:v>
                  </c:pt>
                  <c:pt idx="1">
                    <c:v>N2</c:v>
                  </c:pt>
                  <c:pt idx="2">
                    <c:v>N3</c:v>
                  </c:pt>
                </c15:dlblRangeCache>
              </c15:datalabelsRange>
            </c:ext>
            <c:ext xmlns:c16="http://schemas.microsoft.com/office/drawing/2014/chart" uri="{C3380CC4-5D6E-409C-BE32-E72D297353CC}">
              <c16:uniqueId val="{00000000-8B3F-45C2-B4CB-A30253244A19}"/>
            </c:ext>
          </c:extLst>
        </c:ser>
        <c:ser>
          <c:idx val="1"/>
          <c:order val="1"/>
          <c:tx>
            <c:v>M1</c:v>
          </c:tx>
          <c:spPr>
            <a:ln w="31750" cap="rnd">
              <a:solidFill>
                <a:srgbClr val="6AD296"/>
              </a:solidFill>
              <a:round/>
              <a:headEnd type="none"/>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0</c:v>
              </c:pt>
              <c:pt idx="1">
                <c:v>180</c:v>
              </c:pt>
            </c:numLit>
          </c:yVal>
          <c:smooth val="0"/>
          <c:extLst>
            <c:ext xmlns:c16="http://schemas.microsoft.com/office/drawing/2014/chart" uri="{C3380CC4-5D6E-409C-BE32-E72D297353CC}">
              <c16:uniqueId val="{00000004-8B3F-45C2-B4CB-A30253244A19}"/>
            </c:ext>
          </c:extLst>
        </c:ser>
        <c:ser>
          <c:idx val="2"/>
          <c:order val="2"/>
          <c:tx>
            <c:v>M2</c:v>
          </c:tx>
          <c:spPr>
            <a:ln w="31750" cap="rnd">
              <a:solidFill>
                <a:srgbClr val="7EE83A"/>
              </a:solidFill>
              <a:round/>
              <a:headEnd type="none"/>
              <a:tailEnd type="none"/>
            </a:ln>
            <a:effectLst/>
          </c:spPr>
          <c:marker>
            <c:symbol val="none"/>
          </c:marker>
          <c:dLbls>
            <c:delete val="1"/>
          </c:dLbls>
          <c:xVal>
            <c:numLit>
              <c:formatCode>General</c:formatCode>
              <c:ptCount val="2"/>
              <c:pt idx="0">
                <c:v>240</c:v>
              </c:pt>
              <c:pt idx="1">
                <c:v>480</c:v>
              </c:pt>
            </c:numLit>
          </c:xVal>
          <c:yVal>
            <c:numLit>
              <c:formatCode>General</c:formatCode>
              <c:ptCount val="2"/>
              <c:pt idx="0">
                <c:v>180</c:v>
              </c:pt>
              <c:pt idx="1">
                <c:v>180</c:v>
              </c:pt>
            </c:numLit>
          </c:yVal>
          <c:smooth val="0"/>
          <c:extLst>
            <c:ext xmlns:c16="http://schemas.microsoft.com/office/drawing/2014/chart" uri="{C3380CC4-5D6E-409C-BE32-E72D297353CC}">
              <c16:uniqueId val="{00000005-8B3F-45C2-B4CB-A30253244A19}"/>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480.1</c:v>
              </c:pt>
              <c:pt idx="3">
                <c:v>480.1</c:v>
              </c:pt>
            </c:numLit>
          </c:xVal>
          <c:yVal>
            <c:numLit>
              <c:formatCode>General</c:formatCode>
              <c:ptCount val="4"/>
              <c:pt idx="0">
                <c:v>-0.1</c:v>
              </c:pt>
              <c:pt idx="1">
                <c:v>180.1</c:v>
              </c:pt>
              <c:pt idx="2">
                <c:v>-0.1</c:v>
              </c:pt>
              <c:pt idx="3">
                <c:v>180.1</c:v>
              </c:pt>
            </c:numLit>
          </c:yVal>
          <c:smooth val="0"/>
          <c:extLst>
            <c:ext xmlns:c16="http://schemas.microsoft.com/office/drawing/2014/chart" uri="{C3380CC4-5D6E-409C-BE32-E72D297353CC}">
              <c16:uniqueId val="{00000006-8B3F-45C2-B4CB-A30253244A19}"/>
            </c:ext>
          </c:extLst>
        </c:ser>
        <c:ser>
          <c:idx val="4"/>
          <c:order val="4"/>
          <c:tx>
            <c:v>UDL=0.25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9-8B3F-45C2-B4CB-A30253244A19}"/>
                </c:ext>
              </c:extLst>
            </c:dLbl>
            <c:dLbl>
              <c:idx val="2"/>
              <c:delete val="1"/>
              <c:extLst>
                <c:ext xmlns:c15="http://schemas.microsoft.com/office/drawing/2012/chart" uri="{CE6537A1-D6FC-4f65-9D91-7224C49458BB}"/>
                <c:ext xmlns:c16="http://schemas.microsoft.com/office/drawing/2014/chart" uri="{C3380CC4-5D6E-409C-BE32-E72D297353CC}">
                  <c16:uniqueId val="{0000000A-8B3F-45C2-B4CB-A30253244A19}"/>
                </c:ext>
              </c:extLst>
            </c:dLbl>
            <c:dLbl>
              <c:idx val="3"/>
              <c:delete val="1"/>
              <c:extLst>
                <c:ext xmlns:c15="http://schemas.microsoft.com/office/drawing/2012/chart" uri="{CE6537A1-D6FC-4f65-9D91-7224C49458BB}"/>
                <c:ext xmlns:c16="http://schemas.microsoft.com/office/drawing/2014/chart" uri="{C3380CC4-5D6E-409C-BE32-E72D297353CC}">
                  <c16:uniqueId val="{0000000B-8B3F-45C2-B4CB-A30253244A1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240</c:v>
              </c:pt>
              <c:pt idx="1">
                <c:v>240</c:v>
              </c:pt>
              <c:pt idx="2">
                <c:v>480</c:v>
              </c:pt>
              <c:pt idx="3">
                <c:v>480</c:v>
              </c:pt>
            </c:numLit>
          </c:xVal>
          <c:yVal>
            <c:numLit>
              <c:formatCode>General</c:formatCode>
              <c:ptCount val="4"/>
              <c:pt idx="0">
                <c:v>180</c:v>
              </c:pt>
              <c:pt idx="1">
                <c:v>228</c:v>
              </c:pt>
              <c:pt idx="2">
                <c:v>228</c:v>
              </c:pt>
              <c:pt idx="3">
                <c:v>180</c:v>
              </c:pt>
            </c:numLit>
          </c:yVal>
          <c:smooth val="0"/>
          <c:extLst>
            <c:ext xmlns:c16="http://schemas.microsoft.com/office/drawing/2014/chart" uri="{C3380CC4-5D6E-409C-BE32-E72D297353CC}">
              <c16:uniqueId val="{00000007-8B3F-45C2-B4CB-A30253244A19}"/>
            </c:ext>
          </c:extLst>
        </c:ser>
        <c:dLbls>
          <c:dLblPos val="t"/>
          <c:showLegendKey val="0"/>
          <c:showVal val="1"/>
          <c:showCatName val="0"/>
          <c:showSerName val="0"/>
          <c:showPercent val="0"/>
          <c:showBubbleSize val="0"/>
        </c:dLbls>
        <c:axId val="725036328"/>
        <c:axId val="725035016"/>
      </c:scatterChart>
      <c:valAx>
        <c:axId val="725036328"/>
        <c:scaling>
          <c:orientation val="minMax"/>
          <c:max val="600"/>
          <c:min val="-1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5016"/>
        <c:crosses val="autoZero"/>
        <c:crossBetween val="midCat"/>
        <c:majorUnit val="100"/>
      </c:valAx>
      <c:valAx>
        <c:axId val="725035016"/>
        <c:scaling>
          <c:orientation val="minMax"/>
          <c:max val="25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6328"/>
        <c:crosses val="autoZero"/>
        <c:crossBetween val="midCat"/>
        <c:majorUnit val="100"/>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43.46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3D-4A72-9EE4-4F5AF2C5679B}"/>
                </c:ext>
              </c:extLst>
            </c:dLbl>
            <c:dLbl>
              <c:idx val="12"/>
              <c:layout>
                <c:manualLayout>
                  <c:x val="0"/>
                  <c:y val="-6.6666666666666666E-2"/>
                </c:manualLayout>
              </c:layout>
              <c:tx>
                <c:rich>
                  <a:bodyPr/>
                  <a:lstStyle/>
                  <a:p>
                    <a:r>
                      <a:rPr lang="en-US"/>
                      <a:t>43.46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13D-4A72-9EE4-4F5AF2C567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43.459000000000003</c:v>
              </c:pt>
              <c:pt idx="1">
                <c:v>43.459000000000003</c:v>
              </c:pt>
              <c:pt idx="2">
                <c:v>43.459000000000003</c:v>
              </c:pt>
              <c:pt idx="3">
                <c:v>43.459000000000003</c:v>
              </c:pt>
              <c:pt idx="4">
                <c:v>43.459000000000003</c:v>
              </c:pt>
              <c:pt idx="5">
                <c:v>43.459000000000003</c:v>
              </c:pt>
              <c:pt idx="6">
                <c:v>43.459000000000003</c:v>
              </c:pt>
              <c:pt idx="7">
                <c:v>43.459000000000003</c:v>
              </c:pt>
              <c:pt idx="8">
                <c:v>43.459000000000003</c:v>
              </c:pt>
              <c:pt idx="9">
                <c:v>43.459000000000003</c:v>
              </c:pt>
              <c:pt idx="10">
                <c:v>43.459000000000003</c:v>
              </c:pt>
              <c:pt idx="11">
                <c:v>43.459000000000003</c:v>
              </c:pt>
              <c:pt idx="12">
                <c:v>43.459000000000003</c:v>
              </c:pt>
            </c:numLit>
          </c:yVal>
          <c:smooth val="0"/>
          <c:extLst>
            <c:ext xmlns:c16="http://schemas.microsoft.com/office/drawing/2014/chart" uri="{C3380CC4-5D6E-409C-BE32-E72D297353CC}">
              <c16:uniqueId val="{00000000-413D-4A72-9EE4-4F5AF2C5679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3D-4A72-9EE4-4F5AF2C5679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13D-4A72-9EE4-4F5AF2C567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413D-4A72-9EE4-4F5AF2C5679B}"/>
            </c:ext>
          </c:extLst>
        </c:ser>
        <c:dLbls>
          <c:showLegendKey val="0"/>
          <c:showVal val="0"/>
          <c:showCatName val="0"/>
          <c:showSerName val="0"/>
          <c:showPercent val="0"/>
          <c:showBubbleSize val="0"/>
        </c:dLbls>
        <c:axId val="767994664"/>
        <c:axId val="767998272"/>
      </c:scatterChart>
      <c:valAx>
        <c:axId val="767994664"/>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98272"/>
        <c:crosses val="autoZero"/>
        <c:crossBetween val="midCat"/>
      </c:valAx>
      <c:valAx>
        <c:axId val="767998272"/>
        <c:scaling>
          <c:orientation val="minMax"/>
        </c:scaling>
        <c:delete val="1"/>
        <c:axPos val="l"/>
        <c:numFmt formatCode="General" sourceLinked="1"/>
        <c:majorTickMark val="none"/>
        <c:minorTickMark val="none"/>
        <c:tickLblPos val="nextTo"/>
        <c:crossAx val="7679946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024-4185-9CE3-8091597FD314}"/>
                </c:ext>
              </c:extLst>
            </c:dLbl>
            <c:dLbl>
              <c:idx val="12"/>
              <c:layout>
                <c:manualLayout>
                  <c:x val="0"/>
                  <c:y val="6.6666666666666666E-2"/>
                </c:manualLayout>
              </c:layout>
              <c:tx>
                <c:rich>
                  <a:bodyPr/>
                  <a:lstStyle/>
                  <a:p>
                    <a:r>
                      <a:rPr lang="en-US"/>
                      <a:t>-1.81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024-4185-9CE3-8091597FD3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-1.8124</c:v>
              </c:pt>
              <c:pt idx="1">
                <c:v>-1.8124</c:v>
              </c:pt>
              <c:pt idx="2">
                <c:v>-1.8124</c:v>
              </c:pt>
              <c:pt idx="3">
                <c:v>-1.8124</c:v>
              </c:pt>
              <c:pt idx="4">
                <c:v>-1.8124</c:v>
              </c:pt>
              <c:pt idx="5">
                <c:v>-1.8124</c:v>
              </c:pt>
              <c:pt idx="6">
                <c:v>-1.8124</c:v>
              </c:pt>
              <c:pt idx="7">
                <c:v>-1.8124</c:v>
              </c:pt>
              <c:pt idx="8">
                <c:v>-1.8124</c:v>
              </c:pt>
              <c:pt idx="9">
                <c:v>-1.8124</c:v>
              </c:pt>
              <c:pt idx="10">
                <c:v>-1.8124</c:v>
              </c:pt>
              <c:pt idx="11">
                <c:v>-1.8124</c:v>
              </c:pt>
              <c:pt idx="12">
                <c:v>-1.8124</c:v>
              </c:pt>
            </c:numLit>
          </c:yVal>
          <c:smooth val="0"/>
          <c:extLst>
            <c:ext xmlns:c16="http://schemas.microsoft.com/office/drawing/2014/chart" uri="{C3380CC4-5D6E-409C-BE32-E72D297353CC}">
              <c16:uniqueId val="{00000000-9024-4185-9CE3-8091597FD31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24-4185-9CE3-8091597FD31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24-4185-9CE3-8091597FD31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9024-4185-9CE3-8091597FD314}"/>
            </c:ext>
          </c:extLst>
        </c:ser>
        <c:dLbls>
          <c:showLegendKey val="0"/>
          <c:showVal val="0"/>
          <c:showCatName val="0"/>
          <c:showSerName val="0"/>
          <c:showPercent val="0"/>
          <c:showBubbleSize val="0"/>
        </c:dLbls>
        <c:axId val="768015656"/>
        <c:axId val="768017952"/>
      </c:scatterChart>
      <c:valAx>
        <c:axId val="768015656"/>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17952"/>
        <c:crosses val="autoZero"/>
        <c:crossBetween val="midCat"/>
      </c:valAx>
      <c:valAx>
        <c:axId val="768017952"/>
        <c:scaling>
          <c:orientation val="minMax"/>
        </c:scaling>
        <c:delete val="1"/>
        <c:axPos val="l"/>
        <c:numFmt formatCode="General" sourceLinked="1"/>
        <c:majorTickMark val="none"/>
        <c:minorTickMark val="none"/>
        <c:tickLblPos val="nextTo"/>
        <c:crossAx val="768015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427C-4542-AF52-327B9699C486}"/>
              </c:ext>
            </c:extLst>
          </c:dPt>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427C-4542-AF52-327B9699C486}"/>
              </c:ext>
            </c:extLst>
          </c:dPt>
          <c:dLbls>
            <c:dLbl>
              <c:idx val="0"/>
              <c:layout>
                <c:manualLayout>
                  <c:x val="-0.12145397432590797"/>
                  <c:y val="-6.6666666666666666E-2"/>
                </c:manualLayout>
              </c:layout>
              <c:tx>
                <c:rich>
                  <a:bodyPr/>
                  <a:lstStyle/>
                  <a:p>
                    <a:r>
                      <a:rPr lang="en-US"/>
                      <a:t>145.99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27C-4542-AF52-327B9699C486}"/>
                </c:ext>
              </c:extLst>
            </c:dLbl>
            <c:dLbl>
              <c:idx val="3"/>
              <c:layout>
                <c:manualLayout>
                  <c:x val="3.4920636666448526E-2"/>
                  <c:y val="-6.6666666666666721E-2"/>
                </c:manualLayout>
              </c:layout>
              <c:tx>
                <c:rich>
                  <a:bodyPr/>
                  <a:lstStyle/>
                  <a:p>
                    <a:r>
                      <a:rPr lang="en-US"/>
                      <a:t>x=80.549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27C-4542-AF52-327B9699C486}"/>
                </c:ext>
              </c:extLst>
            </c:dLbl>
            <c:dLbl>
              <c:idx val="12"/>
              <c:layout>
                <c:manualLayout>
                  <c:x val="0"/>
                  <c:y val="6.6666666666666666E-2"/>
                </c:manualLayout>
              </c:layout>
              <c:tx>
                <c:rich>
                  <a:bodyPr/>
                  <a:lstStyle/>
                  <a:p>
                    <a:r>
                      <a:rPr lang="en-US"/>
                      <a:t>-397.73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27C-4542-AF52-327B969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145.9862</c:v>
              </c:pt>
              <c:pt idx="1">
                <c:v>91.614199999999997</c:v>
              </c:pt>
              <c:pt idx="2">
                <c:v>37.242199999999997</c:v>
              </c:pt>
              <c:pt idx="3">
                <c:v>-1E-4</c:v>
              </c:pt>
              <c:pt idx="4">
                <c:v>-17.129799999999999</c:v>
              </c:pt>
              <c:pt idx="5">
                <c:v>-71.501800000000003</c:v>
              </c:pt>
              <c:pt idx="6">
                <c:v>-125.8738</c:v>
              </c:pt>
              <c:pt idx="7">
                <c:v>-145.9862</c:v>
              </c:pt>
              <c:pt idx="8">
                <c:v>-180.2458</c:v>
              </c:pt>
              <c:pt idx="9">
                <c:v>-234.61779999999999</c:v>
              </c:pt>
              <c:pt idx="10">
                <c:v>-288.9898</c:v>
              </c:pt>
              <c:pt idx="11">
                <c:v>-343.36180000000002</c:v>
              </c:pt>
              <c:pt idx="12">
                <c:v>-397.73379999999997</c:v>
              </c:pt>
            </c:numLit>
          </c:yVal>
          <c:smooth val="0"/>
          <c:extLst>
            <c:ext xmlns:c16="http://schemas.microsoft.com/office/drawing/2014/chart" uri="{C3380CC4-5D6E-409C-BE32-E72D297353CC}">
              <c16:uniqueId val="{00000000-427C-4542-AF52-327B9699C48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7C-4542-AF52-327B9699C486}"/>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27C-4542-AF52-327B969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427C-4542-AF52-327B9699C486}"/>
            </c:ext>
          </c:extLst>
        </c:ser>
        <c:dLbls>
          <c:showLegendKey val="0"/>
          <c:showVal val="0"/>
          <c:showCatName val="0"/>
          <c:showSerName val="0"/>
          <c:showPercent val="0"/>
          <c:showBubbleSize val="0"/>
        </c:dLbls>
        <c:axId val="768025168"/>
        <c:axId val="768032384"/>
      </c:scatterChart>
      <c:valAx>
        <c:axId val="768025168"/>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32384"/>
        <c:crosses val="autoZero"/>
        <c:crossBetween val="midCat"/>
      </c:valAx>
      <c:valAx>
        <c:axId val="768032384"/>
        <c:scaling>
          <c:orientation val="minMax"/>
        </c:scaling>
        <c:delete val="1"/>
        <c:axPos val="l"/>
        <c:numFmt formatCode="General" sourceLinked="1"/>
        <c:majorTickMark val="none"/>
        <c:minorTickMark val="none"/>
        <c:tickLblPos val="nextTo"/>
        <c:crossAx val="76802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F9BF-4686-B886-CEB2AB31242F}"/>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9BF-4686-B886-CEB2AB31242F}"/>
                </c:ext>
              </c:extLst>
            </c:dLbl>
            <c:dLbl>
              <c:idx val="12"/>
              <c:layout>
                <c:manualLayout>
                  <c:x val="0"/>
                  <c:y val="0"/>
                </c:manualLayout>
              </c:layout>
              <c:tx>
                <c:rich>
                  <a:bodyPr/>
                  <a:lstStyle/>
                  <a:p>
                    <a:r>
                      <a:rPr lang="en-US"/>
                      <a:t>-37762.14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BF-4686-B886-CEB2AB312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0</c:v>
              </c:pt>
              <c:pt idx="1">
                <c:v>3564.0059999999999</c:v>
              </c:pt>
              <c:pt idx="2">
                <c:v>5496.8519999999999</c:v>
              </c:pt>
              <c:pt idx="3">
                <c:v>5879.4886999999999</c:v>
              </c:pt>
              <c:pt idx="4">
                <c:v>5798.5379999999996</c:v>
              </c:pt>
              <c:pt idx="5">
                <c:v>4469.0640000000003</c:v>
              </c:pt>
              <c:pt idx="6">
                <c:v>1508.43</c:v>
              </c:pt>
              <c:pt idx="7">
                <c:v>1.2999999999999999E-3</c:v>
              </c:pt>
              <c:pt idx="8">
                <c:v>-3083.364</c:v>
              </c:pt>
              <c:pt idx="9">
                <c:v>-9306.3179999999993</c:v>
              </c:pt>
              <c:pt idx="10">
                <c:v>-17160.432000000001</c:v>
              </c:pt>
              <c:pt idx="11">
                <c:v>-26645.705999999998</c:v>
              </c:pt>
              <c:pt idx="12">
                <c:v>-37762.135999999999</c:v>
              </c:pt>
            </c:numLit>
          </c:yVal>
          <c:smooth val="0"/>
          <c:extLst>
            <c:ext xmlns:c16="http://schemas.microsoft.com/office/drawing/2014/chart" uri="{C3380CC4-5D6E-409C-BE32-E72D297353CC}">
              <c16:uniqueId val="{00000000-F9BF-4686-B886-CEB2AB3124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BF-4686-B886-CEB2AB3124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9BF-4686-B886-CEB2AB3124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F9BF-4686-B886-CEB2AB31242F}"/>
            </c:ext>
          </c:extLst>
        </c:ser>
        <c:dLbls>
          <c:showLegendKey val="0"/>
          <c:showVal val="0"/>
          <c:showCatName val="0"/>
          <c:showSerName val="0"/>
          <c:showPercent val="0"/>
          <c:showBubbleSize val="0"/>
        </c:dLbls>
        <c:axId val="768075680"/>
        <c:axId val="768083552"/>
      </c:scatterChart>
      <c:valAx>
        <c:axId val="768075680"/>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83552"/>
        <c:crosses val="autoZero"/>
        <c:crossBetween val="midCat"/>
      </c:valAx>
      <c:valAx>
        <c:axId val="768083552"/>
        <c:scaling>
          <c:orientation val="minMax"/>
        </c:scaling>
        <c:delete val="1"/>
        <c:axPos val="l"/>
        <c:numFmt formatCode="General" sourceLinked="1"/>
        <c:majorTickMark val="none"/>
        <c:minorTickMark val="none"/>
        <c:tickLblPos val="nextTo"/>
        <c:crossAx val="768075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3B0C-429A-B945-7C8897B5D389}"/>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B0C-429A-B945-7C8897B5D389}"/>
                </c:ext>
              </c:extLst>
            </c:dLbl>
            <c:dLbl>
              <c:idx val="12"/>
              <c:layout>
                <c:manualLayout>
                  <c:x val="0"/>
                  <c:y val="4.6125984251968507E-3"/>
                </c:manualLayout>
              </c:layout>
              <c:tx>
                <c:rich>
                  <a:bodyPr/>
                  <a:lstStyle/>
                  <a:p>
                    <a:r>
                      <a:rPr lang="en-US"/>
                      <a:t>-1586420.62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B0C-429A-B945-7C8897B5D3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30</c:v>
              </c:pt>
              <c:pt idx="2">
                <c:v>60</c:v>
              </c:pt>
              <c:pt idx="3">
                <c:v>80.548599999999993</c:v>
              </c:pt>
              <c:pt idx="4">
                <c:v>90</c:v>
              </c:pt>
              <c:pt idx="5">
                <c:v>120</c:v>
              </c:pt>
              <c:pt idx="6">
                <c:v>150</c:v>
              </c:pt>
              <c:pt idx="7">
                <c:v>161.09710000000001</c:v>
              </c:pt>
              <c:pt idx="8">
                <c:v>180</c:v>
              </c:pt>
              <c:pt idx="9">
                <c:v>210</c:v>
              </c:pt>
              <c:pt idx="10">
                <c:v>240</c:v>
              </c:pt>
              <c:pt idx="11">
                <c:v>270</c:v>
              </c:pt>
              <c:pt idx="12">
                <c:v>300</c:v>
              </c:pt>
            </c:numLit>
          </c:xVal>
          <c:yVal>
            <c:numLit>
              <c:formatCode>General</c:formatCode>
              <c:ptCount val="13"/>
              <c:pt idx="0">
                <c:v>0</c:v>
              </c:pt>
              <c:pt idx="1">
                <c:v>57537.99</c:v>
              </c:pt>
              <c:pt idx="2">
                <c:v>197528.76</c:v>
              </c:pt>
              <c:pt idx="3">
                <c:v>315723.14429999999</c:v>
              </c:pt>
              <c:pt idx="4">
                <c:v>371037.51</c:v>
              </c:pt>
              <c:pt idx="5">
                <c:v>529129.43999999994</c:v>
              </c:pt>
              <c:pt idx="6">
                <c:v>622869.75</c:v>
              </c:pt>
              <c:pt idx="7">
                <c:v>631445.7524</c:v>
              </c:pt>
              <c:pt idx="8">
                <c:v>603323.64</c:v>
              </c:pt>
              <c:pt idx="9">
                <c:v>421556.31</c:v>
              </c:pt>
              <c:pt idx="10">
                <c:v>28632.959999999999</c:v>
              </c:pt>
              <c:pt idx="11">
                <c:v>-624381.21</c:v>
              </c:pt>
              <c:pt idx="12">
                <c:v>-1586420.6224</c:v>
              </c:pt>
            </c:numLit>
          </c:yVal>
          <c:smooth val="0"/>
          <c:extLst>
            <c:ext xmlns:c16="http://schemas.microsoft.com/office/drawing/2014/chart" uri="{C3380CC4-5D6E-409C-BE32-E72D297353CC}">
              <c16:uniqueId val="{00000000-3B0C-429A-B945-7C8897B5D389}"/>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B0C-429A-B945-7C8897B5D389}"/>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B0C-429A-B945-7C8897B5D3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300</c:v>
              </c:pt>
            </c:numLit>
          </c:xVal>
          <c:yVal>
            <c:numLit>
              <c:formatCode>General</c:formatCode>
              <c:ptCount val="2"/>
              <c:pt idx="0">
                <c:v>0</c:v>
              </c:pt>
              <c:pt idx="1">
                <c:v>0</c:v>
              </c:pt>
            </c:numLit>
          </c:yVal>
          <c:smooth val="0"/>
          <c:extLst>
            <c:ext xmlns:c16="http://schemas.microsoft.com/office/drawing/2014/chart" uri="{C3380CC4-5D6E-409C-BE32-E72D297353CC}">
              <c16:uniqueId val="{00000001-3B0C-429A-B945-7C8897B5D389}"/>
            </c:ext>
          </c:extLst>
        </c:ser>
        <c:dLbls>
          <c:showLegendKey val="0"/>
          <c:showVal val="0"/>
          <c:showCatName val="0"/>
          <c:showSerName val="0"/>
          <c:showPercent val="0"/>
          <c:showBubbleSize val="0"/>
        </c:dLbls>
        <c:axId val="768084864"/>
        <c:axId val="768075352"/>
      </c:scatterChart>
      <c:valAx>
        <c:axId val="768084864"/>
        <c:scaling>
          <c:orientation val="minMax"/>
          <c:max val="30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75352"/>
        <c:crosses val="autoZero"/>
        <c:crossBetween val="midCat"/>
      </c:valAx>
      <c:valAx>
        <c:axId val="768075352"/>
        <c:scaling>
          <c:orientation val="minMax"/>
        </c:scaling>
        <c:delete val="1"/>
        <c:axPos val="l"/>
        <c:numFmt formatCode="General" sourceLinked="1"/>
        <c:majorTickMark val="none"/>
        <c:minorTickMark val="none"/>
        <c:tickLblPos val="nextTo"/>
        <c:crossAx val="7680848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666E-2"/>
                </c:manualLayout>
              </c:layout>
              <c:tx>
                <c:rich>
                  <a:bodyPr/>
                  <a:lstStyle/>
                  <a:p>
                    <a:r>
                      <a:rPr lang="en-US"/>
                      <a:t>35.85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9B9-4F85-9A2F-6BE57ABCF834}"/>
                </c:ext>
              </c:extLst>
            </c:dLbl>
            <c:dLbl>
              <c:idx val="15"/>
              <c:layout>
                <c:manualLayout>
                  <c:x val="0"/>
                  <c:y val="-6.6666666666666666E-2"/>
                </c:manualLayout>
              </c:layout>
              <c:tx>
                <c:rich>
                  <a:bodyPr/>
                  <a:lstStyle/>
                  <a:p>
                    <a:r>
                      <a:rPr lang="en-US"/>
                      <a:t>35.85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9B9-4F85-9A2F-6BE57ABCF8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35.854599999999998</c:v>
              </c:pt>
              <c:pt idx="1">
                <c:v>35.854599999999998</c:v>
              </c:pt>
              <c:pt idx="2">
                <c:v>35.854599999999998</c:v>
              </c:pt>
              <c:pt idx="3">
                <c:v>35.854599999999998</c:v>
              </c:pt>
              <c:pt idx="4">
                <c:v>35.854599999999998</c:v>
              </c:pt>
              <c:pt idx="5">
                <c:v>35.854599999999998</c:v>
              </c:pt>
              <c:pt idx="6">
                <c:v>35.854599999999998</c:v>
              </c:pt>
              <c:pt idx="7">
                <c:v>35.854599999999998</c:v>
              </c:pt>
              <c:pt idx="8">
                <c:v>35.854599999999998</c:v>
              </c:pt>
              <c:pt idx="9">
                <c:v>35.854599999999998</c:v>
              </c:pt>
              <c:pt idx="10">
                <c:v>35.854599999999998</c:v>
              </c:pt>
              <c:pt idx="11">
                <c:v>35.854599999999998</c:v>
              </c:pt>
              <c:pt idx="12">
                <c:v>35.854599999999998</c:v>
              </c:pt>
              <c:pt idx="13">
                <c:v>35.854599999999998</c:v>
              </c:pt>
              <c:pt idx="14">
                <c:v>35.854599999999998</c:v>
              </c:pt>
              <c:pt idx="15">
                <c:v>35.854599999999998</c:v>
              </c:pt>
            </c:numLit>
          </c:yVal>
          <c:smooth val="0"/>
          <c:extLst>
            <c:ext xmlns:c16="http://schemas.microsoft.com/office/drawing/2014/chart" uri="{C3380CC4-5D6E-409C-BE32-E72D297353CC}">
              <c16:uniqueId val="{00000000-F9B9-4F85-9A2F-6BE57ABCF83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9B9-4F85-9A2F-6BE57ABCF83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9B9-4F85-9A2F-6BE57ABCF8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9B9-4F85-9A2F-6BE57ABCF834}"/>
            </c:ext>
          </c:extLst>
        </c:ser>
        <c:dLbls>
          <c:showLegendKey val="0"/>
          <c:showVal val="0"/>
          <c:showCatName val="0"/>
          <c:showSerName val="0"/>
          <c:showPercent val="0"/>
          <c:showBubbleSize val="0"/>
        </c:dLbls>
        <c:axId val="767851984"/>
        <c:axId val="767852968"/>
      </c:scatterChart>
      <c:valAx>
        <c:axId val="76785198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852968"/>
        <c:crosses val="autoZero"/>
        <c:crossBetween val="midCat"/>
      </c:valAx>
      <c:valAx>
        <c:axId val="767852968"/>
        <c:scaling>
          <c:orientation val="minMax"/>
        </c:scaling>
        <c:delete val="1"/>
        <c:axPos val="l"/>
        <c:numFmt formatCode="General" sourceLinked="1"/>
        <c:majorTickMark val="none"/>
        <c:minorTickMark val="none"/>
        <c:tickLblPos val="nextTo"/>
        <c:crossAx val="7678519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33CC-4635-B7BC-AF403733C7FB}"/>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33CC-4635-B7BC-AF403733C7FB}"/>
              </c:ext>
            </c:extLst>
          </c:dPt>
          <c:dLbls>
            <c:dLbl>
              <c:idx val="0"/>
              <c:layout>
                <c:manualLayout>
                  <c:x val="-0.12145394093024701"/>
                  <c:y val="-6.6666666666666721E-2"/>
                </c:manualLayout>
              </c:layout>
              <c:tx>
                <c:rich>
                  <a:bodyPr/>
                  <a:lstStyle/>
                  <a:p>
                    <a:r>
                      <a:rPr lang="en-US"/>
                      <a:t>24.63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3CC-4635-B7BC-AF403733C7FB}"/>
                </c:ext>
              </c:extLst>
            </c:dLbl>
            <c:dLbl>
              <c:idx val="8"/>
              <c:layout>
                <c:manualLayout>
                  <c:x val="3.4920627064475851E-2"/>
                  <c:y val="-6.6666666666666721E-2"/>
                </c:manualLayout>
              </c:layout>
              <c:tx>
                <c:rich>
                  <a:bodyPr/>
                  <a:lstStyle/>
                  <a:p>
                    <a:r>
                      <a:rPr lang="en-US"/>
                      <a:t>x=98.502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3CC-4635-B7BC-AF403733C7FB}"/>
                </c:ext>
              </c:extLst>
            </c:dLbl>
            <c:dLbl>
              <c:idx val="15"/>
              <c:layout>
                <c:manualLayout>
                  <c:x val="0"/>
                  <c:y val="6.6666666666666666E-2"/>
                </c:manualLayout>
              </c:layout>
              <c:tx>
                <c:rich>
                  <a:bodyPr/>
                  <a:lstStyle/>
                  <a:p>
                    <a:r>
                      <a:rPr lang="en-US"/>
                      <a:t>-35.37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CC-4635-B7BC-AF403733C7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24.625499999999999</c:v>
              </c:pt>
              <c:pt idx="1">
                <c:v>20.187999999999999</c:v>
              </c:pt>
              <c:pt idx="2">
                <c:v>18.625499999999999</c:v>
              </c:pt>
              <c:pt idx="3">
                <c:v>15.3973</c:v>
              </c:pt>
              <c:pt idx="4">
                <c:v>12.625500000000001</c:v>
              </c:pt>
              <c:pt idx="5">
                <c:v>10.481299999999999</c:v>
              </c:pt>
              <c:pt idx="6">
                <c:v>6.6254999999999997</c:v>
              </c:pt>
              <c:pt idx="7">
                <c:v>0.62549999999999994</c:v>
              </c:pt>
              <c:pt idx="8">
                <c:v>0</c:v>
              </c:pt>
              <c:pt idx="9">
                <c:v>-5.3745000000000003</c:v>
              </c:pt>
              <c:pt idx="10">
                <c:v>-11.374499999999999</c:v>
              </c:pt>
              <c:pt idx="11">
                <c:v>-17.374500000000001</c:v>
              </c:pt>
              <c:pt idx="12">
                <c:v>-20.187999999999999</c:v>
              </c:pt>
              <c:pt idx="13">
                <c:v>-23.374500000000001</c:v>
              </c:pt>
              <c:pt idx="14">
                <c:v>-29.374500000000001</c:v>
              </c:pt>
              <c:pt idx="15">
                <c:v>-35.374499999999998</c:v>
              </c:pt>
            </c:numLit>
          </c:yVal>
          <c:smooth val="0"/>
          <c:extLst>
            <c:ext xmlns:c16="http://schemas.microsoft.com/office/drawing/2014/chart" uri="{C3380CC4-5D6E-409C-BE32-E72D297353CC}">
              <c16:uniqueId val="{00000000-33CC-4635-B7BC-AF403733C7F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CC-4635-B7BC-AF403733C7F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CC-4635-B7BC-AF403733C7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3CC-4635-B7BC-AF403733C7FB}"/>
            </c:ext>
          </c:extLst>
        </c:ser>
        <c:dLbls>
          <c:showLegendKey val="0"/>
          <c:showVal val="0"/>
          <c:showCatName val="0"/>
          <c:showSerName val="0"/>
          <c:showPercent val="0"/>
          <c:showBubbleSize val="0"/>
        </c:dLbls>
        <c:axId val="767858872"/>
        <c:axId val="767862808"/>
      </c:scatterChart>
      <c:valAx>
        <c:axId val="76785887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862808"/>
        <c:crosses val="autoZero"/>
        <c:crossBetween val="midCat"/>
      </c:valAx>
      <c:valAx>
        <c:axId val="767862808"/>
        <c:scaling>
          <c:orientation val="minMax"/>
        </c:scaling>
        <c:delete val="1"/>
        <c:axPos val="l"/>
        <c:numFmt formatCode="General" sourceLinked="1"/>
        <c:majorTickMark val="none"/>
        <c:minorTickMark val="none"/>
        <c:tickLblPos val="nextTo"/>
        <c:crossAx val="767858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C7F5-4E48-B1BF-AA326404F67F}"/>
              </c:ext>
            </c:extLst>
          </c:dPt>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6-C7F5-4E48-B1BF-AA326404F67F}"/>
              </c:ext>
            </c:extLst>
          </c:dPt>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7-C7F5-4E48-B1BF-AA326404F67F}"/>
              </c:ext>
            </c:extLst>
          </c:dPt>
          <c:dLbls>
            <c:dLbl>
              <c:idx val="0"/>
              <c:layout>
                <c:manualLayout>
                  <c:x val="-0.12145394093024701"/>
                  <c:y val="6.6666666666666666E-2"/>
                </c:manualLayout>
              </c:layout>
              <c:tx>
                <c:rich>
                  <a:bodyPr/>
                  <a:lstStyle/>
                  <a:p>
                    <a:r>
                      <a:rPr lang="en-US"/>
                      <a:t>-397.72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7F5-4E48-B1BF-AA326404F67F}"/>
                </c:ext>
              </c:extLst>
            </c:dLbl>
            <c:dLbl>
              <c:idx val="1"/>
              <c:layout>
                <c:manualLayout>
                  <c:x val="3.4920627064475851E-2"/>
                  <c:y val="-6.6666666666666721E-2"/>
                </c:manualLayout>
              </c:layout>
              <c:tx>
                <c:rich>
                  <a:bodyPr/>
                  <a:lstStyle/>
                  <a:p>
                    <a:r>
                      <a:rPr lang="en-US"/>
                      <a:t>x=17.75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7F5-4E48-B1BF-AA326404F67F}"/>
                </c:ext>
              </c:extLst>
            </c:dLbl>
            <c:dLbl>
              <c:idx val="12"/>
              <c:layout>
                <c:manualLayout>
                  <c:x val="3.4920627064475851E-2"/>
                  <c:y val="-6.6666666666666721E-2"/>
                </c:manualLayout>
              </c:layout>
              <c:tx>
                <c:rich>
                  <a:bodyPr/>
                  <a:lstStyle/>
                  <a:p>
                    <a:r>
                      <a:rPr lang="en-US"/>
                      <a:t>x=179.254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F5-4E48-B1BF-AA326404F67F}"/>
                </c:ext>
              </c:extLst>
            </c:dLbl>
            <c:dLbl>
              <c:idx val="15"/>
              <c:layout>
                <c:manualLayout>
                  <c:x val="0"/>
                  <c:y val="6.6666666666666541E-2"/>
                </c:manualLayout>
              </c:layout>
              <c:tx>
                <c:rich>
                  <a:bodyPr/>
                  <a:lstStyle/>
                  <a:p>
                    <a:r>
                      <a:rPr lang="en-US"/>
                      <a:t>-1687.6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7F5-4E48-B1BF-AA326404F6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-397.72379999999998</c:v>
              </c:pt>
              <c:pt idx="1">
                <c:v>1E-4</c:v>
              </c:pt>
              <c:pt idx="2">
                <c:v>121.2882</c:v>
              </c:pt>
              <c:pt idx="3">
                <c:v>340.95150000000001</c:v>
              </c:pt>
              <c:pt idx="4">
                <c:v>496.30020000000002</c:v>
              </c:pt>
              <c:pt idx="5">
                <c:v>595.3904</c:v>
              </c:pt>
              <c:pt idx="6">
                <c:v>727.31219999999996</c:v>
              </c:pt>
              <c:pt idx="7">
                <c:v>814.32420000000002</c:v>
              </c:pt>
              <c:pt idx="8">
                <c:v>815.10670000000005</c:v>
              </c:pt>
              <c:pt idx="9">
                <c:v>757.33619999999996</c:v>
              </c:pt>
              <c:pt idx="10">
                <c:v>556.34820000000002</c:v>
              </c:pt>
              <c:pt idx="11">
                <c:v>211.36019999999999</c:v>
              </c:pt>
              <c:pt idx="12">
                <c:v>1E-4</c:v>
              </c:pt>
              <c:pt idx="13">
                <c:v>-277.62779999999998</c:v>
              </c:pt>
              <c:pt idx="14">
                <c:v>-910.61580000000004</c:v>
              </c:pt>
              <c:pt idx="15">
                <c:v>-1687.6034</c:v>
              </c:pt>
            </c:numLit>
          </c:yVal>
          <c:smooth val="0"/>
          <c:extLst>
            <c:ext xmlns:c16="http://schemas.microsoft.com/office/drawing/2014/chart" uri="{C3380CC4-5D6E-409C-BE32-E72D297353CC}">
              <c16:uniqueId val="{00000000-C7F5-4E48-B1BF-AA326404F67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F5-4E48-B1BF-AA326404F67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F5-4E48-B1BF-AA326404F6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7F5-4E48-B1BF-AA326404F67F}"/>
            </c:ext>
          </c:extLst>
        </c:ser>
        <c:dLbls>
          <c:showLegendKey val="0"/>
          <c:showVal val="0"/>
          <c:showCatName val="0"/>
          <c:showSerName val="0"/>
          <c:showPercent val="0"/>
          <c:showBubbleSize val="0"/>
        </c:dLbls>
        <c:axId val="767968096"/>
        <c:axId val="767963176"/>
      </c:scatterChart>
      <c:valAx>
        <c:axId val="76796809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63176"/>
        <c:crosses val="autoZero"/>
        <c:crossBetween val="midCat"/>
      </c:valAx>
      <c:valAx>
        <c:axId val="767963176"/>
        <c:scaling>
          <c:orientation val="minMax"/>
        </c:scaling>
        <c:delete val="1"/>
        <c:axPos val="l"/>
        <c:numFmt formatCode="General" sourceLinked="1"/>
        <c:majorTickMark val="none"/>
        <c:minorTickMark val="none"/>
        <c:tickLblPos val="nextTo"/>
        <c:crossAx val="767968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498C-4C09-B2C9-22B3A130E05A}"/>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98C-4C09-B2C9-22B3A130E05A}"/>
                </c:ext>
              </c:extLst>
            </c:dLbl>
            <c:dLbl>
              <c:idx val="12"/>
              <c:layout>
                <c:manualLayout>
                  <c:x val="-0.11398972563660716"/>
                  <c:y val="-0.15323307086614174"/>
                </c:manualLayout>
              </c:layout>
              <c:tx>
                <c:rich>
                  <a:bodyPr/>
                  <a:lstStyle/>
                  <a:p>
                    <a:r>
                      <a:rPr lang="en-US"/>
                      <a:t>(179.25,84348.45)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98C-4C09-B2C9-22B3A130E05A}"/>
                </c:ext>
              </c:extLst>
            </c:dLbl>
            <c:dLbl>
              <c:idx val="15"/>
              <c:layout>
                <c:manualLayout>
                  <c:x val="0"/>
                  <c:y val="-6.6666666666666666E-2"/>
                </c:manualLayout>
              </c:layout>
              <c:tx>
                <c:rich>
                  <a:bodyPr/>
                  <a:lstStyle/>
                  <a:p>
                    <a:r>
                      <a:rPr lang="en-US"/>
                      <a:t>37760.7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98C-4C09-B2C9-22B3A130E0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-2.2000000000000001E-3</c:v>
              </c:pt>
              <c:pt idx="1">
                <c:v>-3413.3287999999998</c:v>
              </c:pt>
              <c:pt idx="2">
                <c:v>-3029.2294000000002</c:v>
              </c:pt>
              <c:pt idx="3">
                <c:v>6.6E-3</c:v>
              </c:pt>
              <c:pt idx="4">
                <c:v>4669.8314</c:v>
              </c:pt>
              <c:pt idx="5">
                <c:v>9364.5264000000006</c:v>
              </c:pt>
              <c:pt idx="6">
                <c:v>19641.180199999999</c:v>
              </c:pt>
              <c:pt idx="7">
                <c:v>38428.817000000003</c:v>
              </c:pt>
              <c:pt idx="8">
                <c:v>40467.561399999999</c:v>
              </c:pt>
              <c:pt idx="9">
                <c:v>57576.741800000003</c:v>
              </c:pt>
              <c:pt idx="10">
                <c:v>73628.954599999997</c:v>
              </c:pt>
              <c:pt idx="11">
                <c:v>83129.455400000006</c:v>
              </c:pt>
              <c:pt idx="12">
                <c:v>84348.4516</c:v>
              </c:pt>
              <c:pt idx="13">
                <c:v>82622.244200000001</c:v>
              </c:pt>
              <c:pt idx="14">
                <c:v>68651.320999999996</c:v>
              </c:pt>
              <c:pt idx="15">
                <c:v>37760.702700000002</c:v>
              </c:pt>
            </c:numLit>
          </c:yVal>
          <c:smooth val="0"/>
          <c:extLst>
            <c:ext xmlns:c16="http://schemas.microsoft.com/office/drawing/2014/chart" uri="{C3380CC4-5D6E-409C-BE32-E72D297353CC}">
              <c16:uniqueId val="{00000000-498C-4C09-B2C9-22B3A130E05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98C-4C09-B2C9-22B3A130E05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98C-4C09-B2C9-22B3A130E0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98C-4C09-B2C9-22B3A130E05A}"/>
            </c:ext>
          </c:extLst>
        </c:ser>
        <c:dLbls>
          <c:showLegendKey val="0"/>
          <c:showVal val="0"/>
          <c:showCatName val="0"/>
          <c:showSerName val="0"/>
          <c:showPercent val="0"/>
          <c:showBubbleSize val="0"/>
        </c:dLbls>
        <c:axId val="767933328"/>
        <c:axId val="767931032"/>
      </c:scatterChart>
      <c:valAx>
        <c:axId val="7679333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31032"/>
        <c:crosses val="autoZero"/>
        <c:crossBetween val="midCat"/>
      </c:valAx>
      <c:valAx>
        <c:axId val="767931032"/>
        <c:scaling>
          <c:orientation val="minMax"/>
        </c:scaling>
        <c:delete val="1"/>
        <c:axPos val="l"/>
        <c:numFmt formatCode="General" sourceLinked="1"/>
        <c:majorTickMark val="none"/>
        <c:minorTickMark val="none"/>
        <c:tickLblPos val="nextTo"/>
        <c:crossAx val="767933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5"/>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6629-41D2-B7A7-CBA2EA9D9AF7}"/>
              </c:ext>
            </c:extLst>
          </c:dPt>
          <c:dLbls>
            <c:dLbl>
              <c:idx val="0"/>
              <c:layout>
                <c:manualLayout>
                  <c:x val="-0.10876015550952632"/>
                  <c:y val="6.6666666666666666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29-41D2-B7A7-CBA2EA9D9AF7}"/>
                </c:ext>
              </c:extLst>
            </c:dLbl>
            <c:dLbl>
              <c:idx val="15"/>
              <c:layout>
                <c:manualLayout>
                  <c:x val="0"/>
                  <c:y val="-6.6666666666666721E-2"/>
                </c:manualLayout>
              </c:layout>
              <c:tx>
                <c:rich>
                  <a:bodyPr/>
                  <a:lstStyle/>
                  <a:p>
                    <a:r>
                      <a:rPr lang="en-US"/>
                      <a:t>10722705.57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29-41D2-B7A7-CBA2EA9D9A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17.7502</c:v>
              </c:pt>
              <c:pt idx="2">
                <c:v>24</c:v>
              </c:pt>
              <c:pt idx="3">
                <c:v>36.912700000000001</c:v>
              </c:pt>
              <c:pt idx="4">
                <c:v>48</c:v>
              </c:pt>
              <c:pt idx="5">
                <c:v>56.576700000000002</c:v>
              </c:pt>
              <c:pt idx="6">
                <c:v>72</c:v>
              </c:pt>
              <c:pt idx="7">
                <c:v>96</c:v>
              </c:pt>
              <c:pt idx="8">
                <c:v>98.501999999999995</c:v>
              </c:pt>
              <c:pt idx="9">
                <c:v>120</c:v>
              </c:pt>
              <c:pt idx="10">
                <c:v>144</c:v>
              </c:pt>
              <c:pt idx="11">
                <c:v>168</c:v>
              </c:pt>
              <c:pt idx="12">
                <c:v>179.25380000000001</c:v>
              </c:pt>
              <c:pt idx="13">
                <c:v>192</c:v>
              </c:pt>
              <c:pt idx="14">
                <c:v>216</c:v>
              </c:pt>
              <c:pt idx="15">
                <c:v>240</c:v>
              </c:pt>
            </c:numLit>
          </c:xVal>
          <c:yVal>
            <c:numLit>
              <c:formatCode>General</c:formatCode>
              <c:ptCount val="16"/>
              <c:pt idx="0">
                <c:v>-9.5399999999999999E-2</c:v>
              </c:pt>
              <c:pt idx="1">
                <c:v>-40736.306900000003</c:v>
              </c:pt>
              <c:pt idx="2">
                <c:v>-61263.4499</c:v>
              </c:pt>
              <c:pt idx="3">
                <c:v>-83873.353499999997</c:v>
              </c:pt>
              <c:pt idx="4">
                <c:v>-59576.801200000002</c:v>
              </c:pt>
              <c:pt idx="5">
                <c:v>1.6199999999999999E-2</c:v>
              </c:pt>
              <c:pt idx="6">
                <c:v>221066.76269999999</c:v>
              </c:pt>
              <c:pt idx="7">
                <c:v>913730.15390000003</c:v>
              </c:pt>
              <c:pt idx="8">
                <c:v>1012429.1151000001</c:v>
              </c:pt>
              <c:pt idx="9">
                <c:v>2068532.2842000001</c:v>
              </c:pt>
              <c:pt idx="10">
                <c:v>3652648.0657000002</c:v>
              </c:pt>
              <c:pt idx="11">
                <c:v>5550308.4104000004</c:v>
              </c:pt>
              <c:pt idx="12">
                <c:v>6494920.5405999999</c:v>
              </c:pt>
              <c:pt idx="13">
                <c:v>7562800.2302999999</c:v>
              </c:pt>
              <c:pt idx="14">
                <c:v>9408466.4374000002</c:v>
              </c:pt>
              <c:pt idx="15">
                <c:v>10722705.566099999</c:v>
              </c:pt>
            </c:numLit>
          </c:yVal>
          <c:smooth val="0"/>
          <c:extLst>
            <c:ext xmlns:c16="http://schemas.microsoft.com/office/drawing/2014/chart" uri="{C3380CC4-5D6E-409C-BE32-E72D297353CC}">
              <c16:uniqueId val="{00000000-6629-41D2-B7A7-CBA2EA9D9AF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29-41D2-B7A7-CBA2EA9D9AF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29-41D2-B7A7-CBA2EA9D9A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629-41D2-B7A7-CBA2EA9D9AF7}"/>
            </c:ext>
          </c:extLst>
        </c:ser>
        <c:dLbls>
          <c:showLegendKey val="0"/>
          <c:showVal val="0"/>
          <c:showCatName val="0"/>
          <c:showSerName val="0"/>
          <c:showPercent val="0"/>
          <c:showBubbleSize val="0"/>
        </c:dLbls>
        <c:axId val="767920536"/>
        <c:axId val="767921192"/>
      </c:scatterChart>
      <c:valAx>
        <c:axId val="7679205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21192"/>
        <c:crosses val="autoZero"/>
        <c:crossBetween val="midCat"/>
      </c:valAx>
      <c:valAx>
        <c:axId val="767921192"/>
        <c:scaling>
          <c:orientation val="minMax"/>
        </c:scaling>
        <c:delete val="1"/>
        <c:axPos val="l"/>
        <c:numFmt formatCode="General" sourceLinked="1"/>
        <c:majorTickMark val="none"/>
        <c:minorTickMark val="none"/>
        <c:tickLblPos val="nextTo"/>
        <c:crossAx val="7679205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93299161006966E-2"/>
          <c:y val="2.9143696761473027E-2"/>
          <c:w val="0.276543252889006"/>
          <c:h val="0.4912280023168942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1-6978-4EB2-8ED4-5078243D6383}"/>
              </c:ext>
            </c:extLst>
          </c:dPt>
          <c:dPt>
            <c:idx val="1"/>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6978-4EB2-8ED4-5078243D6383}"/>
              </c:ext>
            </c:extLst>
          </c:dPt>
          <c:dPt>
            <c:idx val="2"/>
            <c:marker>
              <c:symbol val="none"/>
            </c:marker>
            <c:bubble3D val="0"/>
            <c:extLst>
              <c:ext xmlns:c16="http://schemas.microsoft.com/office/drawing/2014/chart" uri="{C3380CC4-5D6E-409C-BE32-E72D297353CC}">
                <c16:uniqueId val="{00000003-6978-4EB2-8ED4-5078243D6383}"/>
              </c:ext>
            </c:extLst>
          </c:dPt>
          <c:dPt>
            <c:idx val="3"/>
            <c:marker>
              <c:symbol val="none"/>
            </c:marker>
            <c:bubble3D val="0"/>
            <c:extLst>
              <c:ext xmlns:c16="http://schemas.microsoft.com/office/drawing/2014/chart" uri="{C3380CC4-5D6E-409C-BE32-E72D297353CC}">
                <c16:uniqueId val="{00000004-6978-4EB2-8ED4-5078243D6383}"/>
              </c:ext>
            </c:extLst>
          </c:dPt>
          <c:dPt>
            <c:idx val="4"/>
            <c:marker>
              <c:symbol val="none"/>
            </c:marker>
            <c:bubble3D val="0"/>
            <c:extLst>
              <c:ext xmlns:c16="http://schemas.microsoft.com/office/drawing/2014/chart" uri="{C3380CC4-5D6E-409C-BE32-E72D297353CC}">
                <c16:uniqueId val="{00000005-6978-4EB2-8ED4-5078243D6383}"/>
              </c:ext>
            </c:extLst>
          </c:dPt>
          <c:dLbls>
            <c:dLbl>
              <c:idx val="0"/>
              <c:layout>
                <c:manualLayout>
                  <c:x val="-8.1084877003577638E-2"/>
                  <c:y val="-4.2959484326635676E-2"/>
                </c:manualLayout>
              </c:layout>
              <c:tx>
                <c:rich>
                  <a:bodyPr/>
                  <a:lstStyle/>
                  <a:p>
                    <a:fld id="{CB3ADE75-8D2D-47D2-B8FB-E47FAB3CA42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978-4EB2-8ED4-5078243D6383}"/>
                </c:ext>
              </c:extLst>
            </c:dLbl>
            <c:dLbl>
              <c:idx val="1"/>
              <c:layout>
                <c:manualLayout>
                  <c:x val="-8.1084877003577638E-2"/>
                  <c:y val="-4.2959484326635676E-2"/>
                </c:manualLayout>
              </c:layout>
              <c:tx>
                <c:rich>
                  <a:bodyPr/>
                  <a:lstStyle/>
                  <a:p>
                    <a:fld id="{761B1B4A-1D03-4836-94DE-331D74914A2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978-4EB2-8ED4-5078243D6383}"/>
                </c:ext>
              </c:extLst>
            </c:dLbl>
            <c:dLbl>
              <c:idx val="2"/>
              <c:layout>
                <c:manualLayout>
                  <c:x val="-7.7628086342465069E-2"/>
                  <c:y val="-3.8354221804914795E-2"/>
                </c:manualLayout>
              </c:layout>
              <c:tx>
                <c:rich>
                  <a:bodyPr/>
                  <a:lstStyle/>
                  <a:p>
                    <a:fld id="{A3471746-2908-49CD-A578-39DC1E583CA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978-4EB2-8ED4-5078243D6383}"/>
                </c:ext>
              </c:extLst>
            </c:dLbl>
            <c:dLbl>
              <c:idx val="3"/>
              <c:layout>
                <c:manualLayout>
                  <c:x val="-7.7628086342465069E-2"/>
                  <c:y val="-3.8354221804914795E-2"/>
                </c:manualLayout>
              </c:layout>
              <c:tx>
                <c:rich>
                  <a:bodyPr/>
                  <a:lstStyle/>
                  <a:p>
                    <a:fld id="{0C4A83CA-07D4-4A81-B4D9-6029AC61E50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978-4EB2-8ED4-5078243D6383}"/>
                </c:ext>
              </c:extLst>
            </c:dLbl>
            <c:dLbl>
              <c:idx val="4"/>
              <c:layout>
                <c:manualLayout>
                  <c:x val="-7.7628086342465069E-2"/>
                  <c:y val="-3.8354221804914795E-2"/>
                </c:manualLayout>
              </c:layout>
              <c:tx>
                <c:rich>
                  <a:bodyPr/>
                  <a:lstStyle/>
                  <a:p>
                    <a:fld id="{F102D343-54F4-4047-912A-3841AE9D4296}"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978-4EB2-8ED4-5078243D6383}"/>
                </c:ext>
              </c:extLst>
            </c:dLbl>
            <c:dLbl>
              <c:idx val="5"/>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K_E6.7!COORD_X</c:f>
              <c:numCache>
                <c:formatCode>General</c:formatCode>
                <c:ptCount val="6"/>
                <c:pt idx="0">
                  <c:v>0</c:v>
                </c:pt>
                <c:pt idx="1">
                  <c:v>9</c:v>
                </c:pt>
                <c:pt idx="2">
                  <c:v>0</c:v>
                </c:pt>
                <c:pt idx="3">
                  <c:v>9</c:v>
                </c:pt>
                <c:pt idx="4">
                  <c:v>0</c:v>
                </c:pt>
              </c:numCache>
            </c:numRef>
          </c:xVal>
          <c:yVal>
            <c:numRef>
              <c:f>K_E6.7!COORD_Y</c:f>
              <c:numCache>
                <c:formatCode>General</c:formatCode>
                <c:ptCount val="6"/>
                <c:pt idx="0">
                  <c:v>0</c:v>
                </c:pt>
                <c:pt idx="1">
                  <c:v>0</c:v>
                </c:pt>
                <c:pt idx="2">
                  <c:v>6</c:v>
                </c:pt>
                <c:pt idx="3">
                  <c:v>6</c:v>
                </c:pt>
                <c:pt idx="4">
                  <c:v>12</c:v>
                </c:pt>
              </c:numCache>
            </c:numRef>
          </c:yVal>
          <c:smooth val="0"/>
          <c:extLst>
            <c:ext xmlns:c15="http://schemas.microsoft.com/office/drawing/2012/chart" uri="{02D57815-91ED-43cb-92C2-25804820EDAC}">
              <c15:datalabelsRange>
                <c15:f>K_E6.7!NODES</c15:f>
                <c15:dlblRangeCache>
                  <c:ptCount val="6"/>
                  <c:pt idx="0">
                    <c:v>N1</c:v>
                  </c:pt>
                  <c:pt idx="1">
                    <c:v>N2</c:v>
                  </c:pt>
                  <c:pt idx="2">
                    <c:v>N3</c:v>
                  </c:pt>
                  <c:pt idx="3">
                    <c:v>N4</c:v>
                  </c:pt>
                  <c:pt idx="4">
                    <c:v>N5</c:v>
                  </c:pt>
                </c15:dlblRangeCache>
              </c15:datalabelsRange>
            </c:ext>
            <c:ext xmlns:c16="http://schemas.microsoft.com/office/drawing/2014/chart" uri="{C3380CC4-5D6E-409C-BE32-E72D297353CC}">
              <c16:uniqueId val="{00000000-6978-4EB2-8ED4-5078243D6383}"/>
            </c:ext>
          </c:extLst>
        </c:ser>
        <c:ser>
          <c:idx val="1"/>
          <c:order val="1"/>
          <c:tx>
            <c:v>M1</c:v>
          </c:tx>
          <c:spPr>
            <a:ln w="31750" cap="rnd">
              <a:solidFill>
                <a:srgbClr val="6AD296"/>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0</c:v>
              </c:pt>
              <c:pt idx="1">
                <c:v>6</c:v>
              </c:pt>
            </c:numLit>
          </c:yVal>
          <c:smooth val="0"/>
          <c:extLst>
            <c:ext xmlns:c16="http://schemas.microsoft.com/office/drawing/2014/chart" uri="{C3380CC4-5D6E-409C-BE32-E72D297353CC}">
              <c16:uniqueId val="{00000006-6978-4EB2-8ED4-5078243D6383}"/>
            </c:ext>
          </c:extLst>
        </c:ser>
        <c:ser>
          <c:idx val="2"/>
          <c:order val="2"/>
          <c:tx>
            <c:v>M2</c:v>
          </c:tx>
          <c:spPr>
            <a:ln w="31750" cap="rnd">
              <a:solidFill>
                <a:srgbClr val="7EE83A"/>
              </a:solidFill>
              <a:round/>
              <a:headEnd type="none"/>
              <a:tailEnd type="none"/>
            </a:ln>
            <a:effectLst/>
          </c:spPr>
          <c:marker>
            <c:symbol val="none"/>
          </c:marker>
          <c:dLbls>
            <c:delete val="1"/>
          </c:dLbls>
          <c:xVal>
            <c:numLit>
              <c:formatCode>General</c:formatCode>
              <c:ptCount val="2"/>
              <c:pt idx="0">
                <c:v>9</c:v>
              </c:pt>
              <c:pt idx="1">
                <c:v>9</c:v>
              </c:pt>
            </c:numLit>
          </c:xVal>
          <c:yVal>
            <c:numLit>
              <c:formatCode>General</c:formatCode>
              <c:ptCount val="2"/>
              <c:pt idx="0">
                <c:v>0</c:v>
              </c:pt>
              <c:pt idx="1">
                <c:v>6</c:v>
              </c:pt>
            </c:numLit>
          </c:yVal>
          <c:smooth val="0"/>
          <c:extLst>
            <c:ext xmlns:c16="http://schemas.microsoft.com/office/drawing/2014/chart" uri="{C3380CC4-5D6E-409C-BE32-E72D297353CC}">
              <c16:uniqueId val="{00000007-6978-4EB2-8ED4-5078243D6383}"/>
            </c:ext>
          </c:extLst>
        </c:ser>
        <c:ser>
          <c:idx val="3"/>
          <c:order val="3"/>
          <c:tx>
            <c:v>M3</c:v>
          </c:tx>
          <c:spPr>
            <a:ln w="31750" cap="rnd">
              <a:solidFill>
                <a:srgbClr val="59FA3E"/>
              </a:solidFill>
              <a:round/>
              <a:headEnd type="none"/>
              <a:tailEnd type="none"/>
            </a:ln>
            <a:effectLst/>
          </c:spPr>
          <c:marker>
            <c:symbol val="none"/>
          </c:marker>
          <c:dLbls>
            <c:delete val="1"/>
          </c:dLbls>
          <c:xVal>
            <c:numLit>
              <c:formatCode>General</c:formatCode>
              <c:ptCount val="2"/>
              <c:pt idx="0">
                <c:v>0</c:v>
              </c:pt>
              <c:pt idx="1">
                <c:v>0</c:v>
              </c:pt>
            </c:numLit>
          </c:xVal>
          <c:yVal>
            <c:numLit>
              <c:formatCode>General</c:formatCode>
              <c:ptCount val="2"/>
              <c:pt idx="0">
                <c:v>6</c:v>
              </c:pt>
              <c:pt idx="1">
                <c:v>12</c:v>
              </c:pt>
            </c:numLit>
          </c:yVal>
          <c:smooth val="0"/>
          <c:extLst>
            <c:ext xmlns:c16="http://schemas.microsoft.com/office/drawing/2014/chart" uri="{C3380CC4-5D6E-409C-BE32-E72D297353CC}">
              <c16:uniqueId val="{00000008-6978-4EB2-8ED4-5078243D6383}"/>
            </c:ext>
          </c:extLst>
        </c:ser>
        <c:ser>
          <c:idx val="4"/>
          <c:order val="4"/>
          <c:tx>
            <c:v>M4</c:v>
          </c:tx>
          <c:spPr>
            <a:ln w="31750" cap="rnd">
              <a:solidFill>
                <a:srgbClr val="441BFF"/>
              </a:solidFill>
              <a:round/>
              <a:headEnd type="none"/>
              <a:tailEnd type="none"/>
            </a:ln>
            <a:effectLst/>
          </c:spPr>
          <c:marker>
            <c:symbol val="none"/>
          </c:marker>
          <c:dLbls>
            <c:delete val="1"/>
          </c:dLbls>
          <c:xVal>
            <c:numLit>
              <c:formatCode>General</c:formatCode>
              <c:ptCount val="2"/>
              <c:pt idx="0">
                <c:v>0</c:v>
              </c:pt>
              <c:pt idx="1">
                <c:v>9</c:v>
              </c:pt>
            </c:numLit>
          </c:xVal>
          <c:yVal>
            <c:numLit>
              <c:formatCode>General</c:formatCode>
              <c:ptCount val="2"/>
              <c:pt idx="0">
                <c:v>6</c:v>
              </c:pt>
              <c:pt idx="1">
                <c:v>6</c:v>
              </c:pt>
            </c:numLit>
          </c:yVal>
          <c:smooth val="0"/>
          <c:extLst>
            <c:ext xmlns:c16="http://schemas.microsoft.com/office/drawing/2014/chart" uri="{C3380CC4-5D6E-409C-BE32-E72D297353CC}">
              <c16:uniqueId val="{00000009-6978-4EB2-8ED4-5078243D6383}"/>
            </c:ext>
          </c:extLst>
        </c:ser>
        <c:ser>
          <c:idx val="5"/>
          <c:order val="5"/>
          <c:tx>
            <c:v>M5</c:v>
          </c:tx>
          <c:spPr>
            <a:ln w="31750" cap="rnd">
              <a:solidFill>
                <a:srgbClr val="570493"/>
              </a:solidFill>
              <a:round/>
              <a:headEnd type="none"/>
              <a:tailEnd type="none"/>
            </a:ln>
            <a:effectLst/>
          </c:spPr>
          <c:marker>
            <c:symbol val="none"/>
          </c:marker>
          <c:dLbls>
            <c:delete val="1"/>
          </c:dLbls>
          <c:xVal>
            <c:numLit>
              <c:formatCode>General</c:formatCode>
              <c:ptCount val="2"/>
              <c:pt idx="0">
                <c:v>9</c:v>
              </c:pt>
              <c:pt idx="1">
                <c:v>0</c:v>
              </c:pt>
            </c:numLit>
          </c:xVal>
          <c:yVal>
            <c:numLit>
              <c:formatCode>General</c:formatCode>
              <c:ptCount val="2"/>
              <c:pt idx="0">
                <c:v>6</c:v>
              </c:pt>
              <c:pt idx="1">
                <c:v>12</c:v>
              </c:pt>
            </c:numLit>
          </c:yVal>
          <c:smooth val="0"/>
          <c:extLst>
            <c:ext xmlns:c16="http://schemas.microsoft.com/office/drawing/2014/chart" uri="{C3380CC4-5D6E-409C-BE32-E72D297353CC}">
              <c16:uniqueId val="{0000000A-6978-4EB2-8ED4-5078243D6383}"/>
            </c:ext>
          </c:extLst>
        </c:ser>
        <c:ser>
          <c:idx val="6"/>
          <c:order val="6"/>
          <c:tx>
            <c:v>dummy</c:v>
          </c:tx>
          <c:spPr>
            <a:ln w="25400" cap="rnd">
              <a:noFill/>
              <a:round/>
            </a:ln>
            <a:effectLst/>
          </c:spPr>
          <c:marker>
            <c:symbol val="none"/>
          </c:marker>
          <c:dLbls>
            <c:delete val="1"/>
          </c:dLbls>
          <c:xVal>
            <c:numLit>
              <c:formatCode>General</c:formatCode>
              <c:ptCount val="4"/>
              <c:pt idx="0">
                <c:v>-0.1</c:v>
              </c:pt>
              <c:pt idx="1">
                <c:v>-0.1</c:v>
              </c:pt>
              <c:pt idx="2">
                <c:v>9.1</c:v>
              </c:pt>
              <c:pt idx="3">
                <c:v>9.1</c:v>
              </c:pt>
            </c:numLit>
          </c:xVal>
          <c:yVal>
            <c:numLit>
              <c:formatCode>General</c:formatCode>
              <c:ptCount val="4"/>
              <c:pt idx="0">
                <c:v>-0.1</c:v>
              </c:pt>
              <c:pt idx="1">
                <c:v>12.1</c:v>
              </c:pt>
              <c:pt idx="2">
                <c:v>-0.1</c:v>
              </c:pt>
              <c:pt idx="3">
                <c:v>12.1</c:v>
              </c:pt>
            </c:numLit>
          </c:yVal>
          <c:smooth val="0"/>
          <c:extLst>
            <c:ext xmlns:c16="http://schemas.microsoft.com/office/drawing/2014/chart" uri="{C3380CC4-5D6E-409C-BE32-E72D297353CC}">
              <c16:uniqueId val="{0000000B-6978-4EB2-8ED4-5078243D6383}"/>
            </c:ext>
          </c:extLst>
        </c:ser>
        <c:ser>
          <c:idx val="7"/>
          <c:order val="7"/>
          <c:tx>
            <c:v>P=80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-1.2</c:v>
              </c:pt>
            </c:numLit>
          </c:xVal>
          <c:yVal>
            <c:numLit>
              <c:formatCode>General</c:formatCode>
              <c:ptCount val="2"/>
              <c:pt idx="0">
                <c:v>6</c:v>
              </c:pt>
              <c:pt idx="1">
                <c:v>6</c:v>
              </c:pt>
            </c:numLit>
          </c:yVal>
          <c:smooth val="0"/>
          <c:extLst>
            <c:ext xmlns:c16="http://schemas.microsoft.com/office/drawing/2014/chart" uri="{C3380CC4-5D6E-409C-BE32-E72D297353CC}">
              <c16:uniqueId val="{0000000C-6978-4EB2-8ED4-5078243D6383}"/>
            </c:ext>
          </c:extLst>
        </c:ser>
        <c:ser>
          <c:idx val="8"/>
          <c:order val="8"/>
          <c:tx>
            <c:v>P=40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1-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-1.2</c:v>
              </c:pt>
            </c:numLit>
          </c:xVal>
          <c:yVal>
            <c:numLit>
              <c:formatCode>General</c:formatCode>
              <c:ptCount val="2"/>
              <c:pt idx="0">
                <c:v>12</c:v>
              </c:pt>
              <c:pt idx="1">
                <c:v>12</c:v>
              </c:pt>
            </c:numLit>
          </c:yVal>
          <c:smooth val="0"/>
          <c:extLst>
            <c:ext xmlns:c16="http://schemas.microsoft.com/office/drawing/2014/chart" uri="{C3380CC4-5D6E-409C-BE32-E72D297353CC}">
              <c16:uniqueId val="{0000000F-6978-4EB2-8ED4-5078243D6383}"/>
            </c:ext>
          </c:extLst>
        </c:ser>
        <c:ser>
          <c:idx val="9"/>
          <c:order val="9"/>
          <c:tx>
            <c:v>UDL=12</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4-6978-4EB2-8ED4-5078243D6383}"/>
                </c:ext>
              </c:extLst>
            </c:dLbl>
            <c:dLbl>
              <c:idx val="1"/>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6978-4EB2-8ED4-5078243D6383}"/>
                </c:ext>
              </c:extLst>
            </c:dLbl>
            <c:dLbl>
              <c:idx val="2"/>
              <c:delete val="1"/>
              <c:extLst>
                <c:ext xmlns:c15="http://schemas.microsoft.com/office/drawing/2012/chart" uri="{CE6537A1-D6FC-4f65-9D91-7224C49458BB}"/>
                <c:ext xmlns:c16="http://schemas.microsoft.com/office/drawing/2014/chart" uri="{C3380CC4-5D6E-409C-BE32-E72D297353CC}">
                  <c16:uniqueId val="{00000015-6978-4EB2-8ED4-5078243D6383}"/>
                </c:ext>
              </c:extLst>
            </c:dLbl>
            <c:dLbl>
              <c:idx val="3"/>
              <c:delete val="1"/>
              <c:extLst>
                <c:ext xmlns:c15="http://schemas.microsoft.com/office/drawing/2012/chart" uri="{CE6537A1-D6FC-4f65-9D91-7224C49458BB}"/>
                <c:ext xmlns:c16="http://schemas.microsoft.com/office/drawing/2014/chart" uri="{C3380CC4-5D6E-409C-BE32-E72D297353CC}">
                  <c16:uniqueId val="{00000016-6978-4EB2-8ED4-5078243D638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9</c:v>
              </c:pt>
              <c:pt idx="1">
                <c:v>8.3343597645297258</c:v>
              </c:pt>
              <c:pt idx="2">
                <c:v>-0.66564023547027484</c:v>
              </c:pt>
              <c:pt idx="3">
                <c:v>0</c:v>
              </c:pt>
            </c:numLit>
          </c:xVal>
          <c:yVal>
            <c:numLit>
              <c:formatCode>General</c:formatCode>
              <c:ptCount val="4"/>
              <c:pt idx="0">
                <c:v>6</c:v>
              </c:pt>
              <c:pt idx="1">
                <c:v>5.0015396467945878</c:v>
              </c:pt>
              <c:pt idx="2">
                <c:v>11.001539646794587</c:v>
              </c:pt>
              <c:pt idx="3">
                <c:v>12</c:v>
              </c:pt>
            </c:numLit>
          </c:yVal>
          <c:smooth val="0"/>
          <c:extLst>
            <c:ext xmlns:c16="http://schemas.microsoft.com/office/drawing/2014/chart" uri="{C3380CC4-5D6E-409C-BE32-E72D297353CC}">
              <c16:uniqueId val="{00000012-6978-4EB2-8ED4-5078243D6383}"/>
            </c:ext>
          </c:extLst>
        </c:ser>
        <c:dLbls>
          <c:dLblPos val="t"/>
          <c:showLegendKey val="0"/>
          <c:showVal val="1"/>
          <c:showCatName val="0"/>
          <c:showSerName val="0"/>
          <c:showPercent val="0"/>
          <c:showBubbleSize val="0"/>
        </c:dLbls>
        <c:axId val="632158752"/>
        <c:axId val="632159080"/>
      </c:scatterChart>
      <c:valAx>
        <c:axId val="632158752"/>
        <c:scaling>
          <c:orientation val="minMax"/>
          <c:max val="10"/>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59080"/>
        <c:crosses val="autoZero"/>
        <c:crossBetween val="midCat"/>
        <c:majorUnit val="2"/>
      </c:valAx>
      <c:valAx>
        <c:axId val="632159080"/>
        <c:scaling>
          <c:orientation val="minMax"/>
          <c:max val="14"/>
          <c:min val="-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58752"/>
        <c:crosses val="autoZero"/>
        <c:crossBetween val="midCat"/>
        <c:majorUnit val="2"/>
      </c:valAx>
      <c:spPr>
        <a:noFill/>
        <a:ln>
          <a:noFill/>
        </a:ln>
        <a:effectLst/>
      </c:spPr>
    </c:plotArea>
    <c:legend>
      <c:legendPos val="r"/>
      <c:legendEntry>
        <c:idx val="0"/>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-157.03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57D-4FE6-BF7C-415D5A79C486}"/>
                </c:ext>
              </c:extLst>
            </c:dLbl>
            <c:dLbl>
              <c:idx val="10"/>
              <c:layout>
                <c:manualLayout>
                  <c:x val="0"/>
                  <c:y val="6.6666666666666666E-2"/>
                </c:manualLayout>
              </c:layout>
              <c:tx>
                <c:rich>
                  <a:bodyPr/>
                  <a:lstStyle/>
                  <a:p>
                    <a:r>
                      <a:rPr lang="en-US"/>
                      <a:t>-157.03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57D-4FE6-BF7C-415D5A7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-157.02709999999999</c:v>
              </c:pt>
              <c:pt idx="1">
                <c:v>-157.02709999999999</c:v>
              </c:pt>
              <c:pt idx="2">
                <c:v>-157.02709999999999</c:v>
              </c:pt>
              <c:pt idx="3">
                <c:v>-157.02709999999999</c:v>
              </c:pt>
              <c:pt idx="4">
                <c:v>-157.02709999999999</c:v>
              </c:pt>
              <c:pt idx="5">
                <c:v>-157.02709999999999</c:v>
              </c:pt>
              <c:pt idx="6">
                <c:v>-157.02709999999999</c:v>
              </c:pt>
              <c:pt idx="7">
                <c:v>-157.02709999999999</c:v>
              </c:pt>
              <c:pt idx="8">
                <c:v>-157.02709999999999</c:v>
              </c:pt>
              <c:pt idx="9">
                <c:v>-157.02709999999999</c:v>
              </c:pt>
              <c:pt idx="10">
                <c:v>-157.02709999999999</c:v>
              </c:pt>
            </c:numLit>
          </c:yVal>
          <c:smooth val="0"/>
          <c:extLst>
            <c:ext xmlns:c16="http://schemas.microsoft.com/office/drawing/2014/chart" uri="{C3380CC4-5D6E-409C-BE32-E72D297353CC}">
              <c16:uniqueId val="{00000000-457D-4FE6-BF7C-415D5A79C48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57D-4FE6-BF7C-415D5A79C486}"/>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57D-4FE6-BF7C-415D5A79C4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457D-4FE6-BF7C-415D5A79C486}"/>
            </c:ext>
          </c:extLst>
        </c:ser>
        <c:dLbls>
          <c:showLegendKey val="0"/>
          <c:showVal val="0"/>
          <c:showCatName val="0"/>
          <c:showSerName val="0"/>
          <c:showPercent val="0"/>
          <c:showBubbleSize val="0"/>
        </c:dLbls>
        <c:axId val="800049016"/>
        <c:axId val="800046720"/>
      </c:scatterChart>
      <c:valAx>
        <c:axId val="80004901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46720"/>
        <c:crosses val="autoZero"/>
        <c:crossBetween val="midCat"/>
      </c:valAx>
      <c:valAx>
        <c:axId val="800046720"/>
        <c:scaling>
          <c:orientation val="minMax"/>
        </c:scaling>
        <c:delete val="1"/>
        <c:axPos val="l"/>
        <c:numFmt formatCode="General" sourceLinked="1"/>
        <c:majorTickMark val="none"/>
        <c:minorTickMark val="none"/>
        <c:tickLblPos val="nextTo"/>
        <c:crossAx val="8000490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106.05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F19-4AF7-ACBA-8FA2B46D19D7}"/>
                </c:ext>
              </c:extLst>
            </c:dLbl>
            <c:dLbl>
              <c:idx val="10"/>
              <c:layout>
                <c:manualLayout>
                  <c:x val="0"/>
                  <c:y val="-6.6666666666666666E-2"/>
                </c:manualLayout>
              </c:layout>
              <c:tx>
                <c:rich>
                  <a:bodyPr/>
                  <a:lstStyle/>
                  <a:p>
                    <a:r>
                      <a:rPr lang="en-US"/>
                      <a:t>106.05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F19-4AF7-ACBA-8FA2B46D19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106.05119999999999</c:v>
              </c:pt>
              <c:pt idx="1">
                <c:v>106.05119999999999</c:v>
              </c:pt>
              <c:pt idx="2">
                <c:v>106.05119999999999</c:v>
              </c:pt>
              <c:pt idx="3">
                <c:v>106.05119999999999</c:v>
              </c:pt>
              <c:pt idx="4">
                <c:v>106.05119999999999</c:v>
              </c:pt>
              <c:pt idx="5">
                <c:v>106.05119999999999</c:v>
              </c:pt>
              <c:pt idx="6">
                <c:v>106.05119999999999</c:v>
              </c:pt>
              <c:pt idx="7">
                <c:v>106.05119999999999</c:v>
              </c:pt>
              <c:pt idx="8">
                <c:v>106.05119999999999</c:v>
              </c:pt>
              <c:pt idx="9">
                <c:v>106.05119999999999</c:v>
              </c:pt>
              <c:pt idx="10">
                <c:v>106.05119999999999</c:v>
              </c:pt>
            </c:numLit>
          </c:yVal>
          <c:smooth val="0"/>
          <c:extLst>
            <c:ext xmlns:c16="http://schemas.microsoft.com/office/drawing/2014/chart" uri="{C3380CC4-5D6E-409C-BE32-E72D297353CC}">
              <c16:uniqueId val="{00000000-AF19-4AF7-ACBA-8FA2B46D19D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F19-4AF7-ACBA-8FA2B46D19D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F19-4AF7-ACBA-8FA2B46D19D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AF19-4AF7-ACBA-8FA2B46D19D7}"/>
            </c:ext>
          </c:extLst>
        </c:ser>
        <c:dLbls>
          <c:showLegendKey val="0"/>
          <c:showVal val="0"/>
          <c:showCatName val="0"/>
          <c:showSerName val="0"/>
          <c:showPercent val="0"/>
          <c:showBubbleSize val="0"/>
        </c:dLbls>
        <c:axId val="800055904"/>
        <c:axId val="800059512"/>
      </c:scatterChart>
      <c:valAx>
        <c:axId val="80005590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59512"/>
        <c:crosses val="autoZero"/>
        <c:crossBetween val="midCat"/>
      </c:valAx>
      <c:valAx>
        <c:axId val="800059512"/>
        <c:scaling>
          <c:orientation val="minMax"/>
        </c:scaling>
        <c:delete val="1"/>
        <c:axPos val="l"/>
        <c:numFmt formatCode="General" sourceLinked="1"/>
        <c:majorTickMark val="none"/>
        <c:minorTickMark val="none"/>
        <c:tickLblPos val="nextTo"/>
        <c:crossAx val="800055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7432590797"/>
                  <c:y val="6.6666666666666541E-2"/>
                </c:manualLayout>
              </c:layout>
              <c:tx>
                <c:rich>
                  <a:bodyPr/>
                  <a:lstStyle/>
                  <a:p>
                    <a:r>
                      <a:rPr lang="en-US"/>
                      <a:t>-360.44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E7-4EB5-81C3-B6EB4C996687}"/>
                </c:ext>
              </c:extLst>
            </c:dLbl>
            <c:dLbl>
              <c:idx val="10"/>
              <c:layout>
                <c:manualLayout>
                  <c:x val="0"/>
                  <c:y val="-6.6666666666666666E-2"/>
                </c:manualLayout>
              </c:layout>
              <c:tx>
                <c:rich>
                  <a:bodyPr/>
                  <a:lstStyle/>
                  <a:p>
                    <a:r>
                      <a:rPr lang="en-US"/>
                      <a:t>275.86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E7-4EB5-81C3-B6EB4C996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-360.44139999999999</c:v>
              </c:pt>
              <c:pt idx="1">
                <c:v>-296.8107</c:v>
              </c:pt>
              <c:pt idx="2">
                <c:v>-233.18</c:v>
              </c:pt>
              <c:pt idx="3">
                <c:v>-169.54920000000001</c:v>
              </c:pt>
              <c:pt idx="4">
                <c:v>-105.91849999999999</c:v>
              </c:pt>
              <c:pt idx="5">
                <c:v>-42.287799999999997</c:v>
              </c:pt>
              <c:pt idx="6">
                <c:v>21.3429</c:v>
              </c:pt>
              <c:pt idx="7">
                <c:v>84.973600000000005</c:v>
              </c:pt>
              <c:pt idx="8">
                <c:v>148.6044</c:v>
              </c:pt>
              <c:pt idx="9">
                <c:v>212.23509999999999</c:v>
              </c:pt>
              <c:pt idx="10">
                <c:v>275.86470000000003</c:v>
              </c:pt>
            </c:numLit>
          </c:yVal>
          <c:smooth val="0"/>
          <c:extLst>
            <c:ext xmlns:c16="http://schemas.microsoft.com/office/drawing/2014/chart" uri="{C3380CC4-5D6E-409C-BE32-E72D297353CC}">
              <c16:uniqueId val="{00000000-C3E7-4EB5-81C3-B6EB4C996687}"/>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E7-4EB5-81C3-B6EB4C99668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E7-4EB5-81C3-B6EB4C996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C3E7-4EB5-81C3-B6EB4C996687}"/>
            </c:ext>
          </c:extLst>
        </c:ser>
        <c:dLbls>
          <c:showLegendKey val="0"/>
          <c:showVal val="0"/>
          <c:showCatName val="0"/>
          <c:showSerName val="0"/>
          <c:showPercent val="0"/>
          <c:showBubbleSize val="0"/>
        </c:dLbls>
        <c:axId val="800079520"/>
        <c:axId val="800075912"/>
      </c:scatterChart>
      <c:valAx>
        <c:axId val="80007952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75912"/>
        <c:crosses val="autoZero"/>
        <c:crossBetween val="midCat"/>
      </c:valAx>
      <c:valAx>
        <c:axId val="800075912"/>
        <c:scaling>
          <c:orientation val="minMax"/>
        </c:scaling>
        <c:delete val="1"/>
        <c:axPos val="l"/>
        <c:numFmt formatCode="General" sourceLinked="1"/>
        <c:majorTickMark val="none"/>
        <c:minorTickMark val="none"/>
        <c:tickLblPos val="nextTo"/>
        <c:crossAx val="800079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4D7A-4B02-AC66-BAB43BE32ED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D7A-4B02-AC66-BAB43BE32ED2}"/>
                </c:ext>
              </c:extLst>
            </c:dLbl>
            <c:dLbl>
              <c:idx val="6"/>
              <c:tx>
                <c:rich>
                  <a:bodyPr/>
                  <a:lstStyle/>
                  <a:p>
                    <a:r>
                      <a:rPr lang="en-US"/>
                      <a:t>(3.6,-610.38)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7A-4B02-AC66-BAB43BE32ED2}"/>
                </c:ext>
              </c:extLst>
            </c:dLbl>
            <c:dLbl>
              <c:idx val="10"/>
              <c:layout>
                <c:manualLayout>
                  <c:x val="0"/>
                  <c:y val="6.6666666666666666E-2"/>
                </c:manualLayout>
              </c:layout>
              <c:tx>
                <c:rich>
                  <a:bodyPr/>
                  <a:lstStyle/>
                  <a:p>
                    <a:r>
                      <a:rPr lang="en-US"/>
                      <a:t>-253.73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D7A-4B02-AC66-BAB43BE32E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0</c:v>
              </c:pt>
              <c:pt idx="1">
                <c:v>-197.1756</c:v>
              </c:pt>
              <c:pt idx="2">
                <c:v>-356.1728</c:v>
              </c:pt>
              <c:pt idx="3">
                <c:v>-476.99160000000001</c:v>
              </c:pt>
              <c:pt idx="4">
                <c:v>-559.63189999999997</c:v>
              </c:pt>
              <c:pt idx="5">
                <c:v>-604.09379999999999</c:v>
              </c:pt>
              <c:pt idx="6">
                <c:v>-610.37729999999999</c:v>
              </c:pt>
              <c:pt idx="7">
                <c:v>-578.48230000000001</c:v>
              </c:pt>
              <c:pt idx="8">
                <c:v>-508.40890000000002</c:v>
              </c:pt>
              <c:pt idx="9">
                <c:v>-400.15710000000001</c:v>
              </c:pt>
              <c:pt idx="10">
                <c:v>-253.7296</c:v>
              </c:pt>
            </c:numLit>
          </c:yVal>
          <c:smooth val="0"/>
          <c:extLst>
            <c:ext xmlns:c16="http://schemas.microsoft.com/office/drawing/2014/chart" uri="{C3380CC4-5D6E-409C-BE32-E72D297353CC}">
              <c16:uniqueId val="{00000000-4D7A-4B02-AC66-BAB43BE32ED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7A-4B02-AC66-BAB43BE32ED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7A-4B02-AC66-BAB43BE32ED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4D7A-4B02-AC66-BAB43BE32ED2}"/>
            </c:ext>
          </c:extLst>
        </c:ser>
        <c:dLbls>
          <c:showLegendKey val="0"/>
          <c:showVal val="0"/>
          <c:showCatName val="0"/>
          <c:showSerName val="0"/>
          <c:showPercent val="0"/>
          <c:showBubbleSize val="0"/>
        </c:dLbls>
        <c:axId val="800138888"/>
        <c:axId val="800136264"/>
      </c:scatterChart>
      <c:valAx>
        <c:axId val="80013888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36264"/>
        <c:crosses val="autoZero"/>
        <c:crossBetween val="midCat"/>
      </c:valAx>
      <c:valAx>
        <c:axId val="800136264"/>
        <c:scaling>
          <c:orientation val="minMax"/>
        </c:scaling>
        <c:delete val="1"/>
        <c:axPos val="l"/>
        <c:numFmt formatCode="General" sourceLinked="1"/>
        <c:majorTickMark val="none"/>
        <c:minorTickMark val="none"/>
        <c:tickLblPos val="nextTo"/>
        <c:crossAx val="800138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627E-4917-B055-E86334714184}"/>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27E-4917-B055-E86334714184}"/>
                </c:ext>
              </c:extLst>
            </c:dLbl>
            <c:dLbl>
              <c:idx val="10"/>
              <c:layout>
                <c:manualLayout>
                  <c:x val="0"/>
                  <c:y val="6.4138582677165351E-2"/>
                </c:manualLayout>
              </c:layout>
              <c:tx>
                <c:rich>
                  <a:bodyPr/>
                  <a:lstStyle/>
                  <a:p>
                    <a:r>
                      <a:rPr lang="en-US"/>
                      <a:t>-2670.1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27E-4917-B055-E863347141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0.6</c:v>
              </c:pt>
              <c:pt idx="2">
                <c:v>1.2</c:v>
              </c:pt>
              <c:pt idx="3">
                <c:v>1.8</c:v>
              </c:pt>
              <c:pt idx="4">
                <c:v>2.4</c:v>
              </c:pt>
              <c:pt idx="5">
                <c:v>3</c:v>
              </c:pt>
              <c:pt idx="6">
                <c:v>3.6</c:v>
              </c:pt>
              <c:pt idx="7">
                <c:v>4.2</c:v>
              </c:pt>
              <c:pt idx="8">
                <c:v>4.8</c:v>
              </c:pt>
              <c:pt idx="9">
                <c:v>5.4</c:v>
              </c:pt>
              <c:pt idx="10">
                <c:v>6</c:v>
              </c:pt>
            </c:numLit>
          </c:xVal>
          <c:yVal>
            <c:numLit>
              <c:formatCode>General</c:formatCode>
              <c:ptCount val="11"/>
              <c:pt idx="0">
                <c:v>0</c:v>
              </c:pt>
              <c:pt idx="1">
                <c:v>-61.061599999999999</c:v>
              </c:pt>
              <c:pt idx="2">
                <c:v>-228.9751</c:v>
              </c:pt>
              <c:pt idx="3">
                <c:v>-480.83330000000001</c:v>
              </c:pt>
              <c:pt idx="4">
                <c:v>-793.72929999999997</c:v>
              </c:pt>
              <c:pt idx="5">
                <c:v>-1144.7559000000001</c:v>
              </c:pt>
              <c:pt idx="6">
                <c:v>-1511.0061000000001</c:v>
              </c:pt>
              <c:pt idx="7">
                <c:v>-1869.5728999999999</c:v>
              </c:pt>
              <c:pt idx="8">
                <c:v>-2197.5491999999999</c:v>
              </c:pt>
              <c:pt idx="9">
                <c:v>-2472.0279</c:v>
              </c:pt>
              <c:pt idx="10">
                <c:v>-2670.0994999999998</c:v>
              </c:pt>
            </c:numLit>
          </c:yVal>
          <c:smooth val="0"/>
          <c:extLst>
            <c:ext xmlns:c16="http://schemas.microsoft.com/office/drawing/2014/chart" uri="{C3380CC4-5D6E-409C-BE32-E72D297353CC}">
              <c16:uniqueId val="{00000000-627E-4917-B055-E8633471418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27E-4917-B055-E8633471418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27E-4917-B055-E863347141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627E-4917-B055-E86334714184}"/>
            </c:ext>
          </c:extLst>
        </c:ser>
        <c:dLbls>
          <c:showLegendKey val="0"/>
          <c:showVal val="0"/>
          <c:showCatName val="0"/>
          <c:showSerName val="0"/>
          <c:showPercent val="0"/>
          <c:showBubbleSize val="0"/>
        </c:dLbls>
        <c:axId val="800170048"/>
        <c:axId val="800169064"/>
      </c:scatterChart>
      <c:valAx>
        <c:axId val="80017004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69064"/>
        <c:crosses val="autoZero"/>
        <c:crossBetween val="midCat"/>
      </c:valAx>
      <c:valAx>
        <c:axId val="800169064"/>
        <c:scaling>
          <c:orientation val="minMax"/>
        </c:scaling>
        <c:delete val="1"/>
        <c:axPos val="l"/>
        <c:numFmt formatCode="General" sourceLinked="1"/>
        <c:majorTickMark val="none"/>
        <c:minorTickMark val="none"/>
        <c:tickLblPos val="nextTo"/>
        <c:crossAx val="800170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721E-2"/>
                </c:manualLayout>
              </c:layout>
              <c:tx>
                <c:rich>
                  <a:bodyPr/>
                  <a:lstStyle/>
                  <a:p>
                    <a:r>
                      <a:rPr lang="en-US"/>
                      <a:t>49.03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D08-432C-BB24-C1ABB2D9E921}"/>
                </c:ext>
              </c:extLst>
            </c:dLbl>
            <c:dLbl>
              <c:idx val="11"/>
              <c:layout>
                <c:manualLayout>
                  <c:x val="0"/>
                  <c:y val="-6.6666666666666721E-2"/>
                </c:manualLayout>
              </c:layout>
              <c:tx>
                <c:rich>
                  <a:bodyPr/>
                  <a:lstStyle/>
                  <a:p>
                    <a:r>
                      <a:rPr lang="en-US"/>
                      <a:t>49.03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D08-432C-BB24-C1ABB2D9E9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49.027099999999997</c:v>
              </c:pt>
              <c:pt idx="1">
                <c:v>49.027099999999997</c:v>
              </c:pt>
              <c:pt idx="2">
                <c:v>49.027099999999997</c:v>
              </c:pt>
              <c:pt idx="3">
                <c:v>49.027099999999997</c:v>
              </c:pt>
              <c:pt idx="4">
                <c:v>49.027099999999997</c:v>
              </c:pt>
              <c:pt idx="5">
                <c:v>49.027099999999997</c:v>
              </c:pt>
              <c:pt idx="6">
                <c:v>49.027099999999997</c:v>
              </c:pt>
              <c:pt idx="7">
                <c:v>49.027099999999997</c:v>
              </c:pt>
              <c:pt idx="8">
                <c:v>49.027099999999997</c:v>
              </c:pt>
              <c:pt idx="9">
                <c:v>49.027099999999997</c:v>
              </c:pt>
              <c:pt idx="10">
                <c:v>49.027099999999997</c:v>
              </c:pt>
              <c:pt idx="11">
                <c:v>49.027099999999997</c:v>
              </c:pt>
            </c:numLit>
          </c:yVal>
          <c:smooth val="0"/>
          <c:extLst>
            <c:ext xmlns:c16="http://schemas.microsoft.com/office/drawing/2014/chart" uri="{C3380CC4-5D6E-409C-BE32-E72D297353CC}">
              <c16:uniqueId val="{00000000-5D08-432C-BB24-C1ABB2D9E92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D08-432C-BB24-C1ABB2D9E92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D08-432C-BB24-C1ABB2D9E9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5D08-432C-BB24-C1ABB2D9E921}"/>
            </c:ext>
          </c:extLst>
        </c:ser>
        <c:dLbls>
          <c:showLegendKey val="0"/>
          <c:showVal val="0"/>
          <c:showCatName val="0"/>
          <c:showSerName val="0"/>
          <c:showPercent val="0"/>
          <c:showBubbleSize val="0"/>
        </c:dLbls>
        <c:axId val="800223840"/>
        <c:axId val="800224824"/>
      </c:scatterChart>
      <c:valAx>
        <c:axId val="80022384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224824"/>
        <c:crosses val="autoZero"/>
        <c:crossBetween val="midCat"/>
      </c:valAx>
      <c:valAx>
        <c:axId val="800224824"/>
        <c:scaling>
          <c:orientation val="minMax"/>
        </c:scaling>
        <c:delete val="1"/>
        <c:axPos val="l"/>
        <c:numFmt formatCode="General" sourceLinked="1"/>
        <c:majorTickMark val="none"/>
        <c:minorTickMark val="none"/>
        <c:tickLblPos val="nextTo"/>
        <c:crossAx val="800223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4093024701"/>
                  <c:y val="-6.6666666666666666E-2"/>
                </c:manualLayout>
              </c:layout>
              <c:tx>
                <c:rich>
                  <a:bodyPr/>
                  <a:lstStyle/>
                  <a:p>
                    <a:r>
                      <a:rPr lang="en-US"/>
                      <a:t>85.95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C1-429A-A985-D5F982484107}"/>
                </c:ext>
              </c:extLst>
            </c:dLbl>
            <c:dLbl>
              <c:idx val="11"/>
              <c:layout>
                <c:manualLayout>
                  <c:x val="0"/>
                  <c:y val="-6.6666666666666666E-2"/>
                </c:manualLayout>
              </c:layout>
              <c:tx>
                <c:rich>
                  <a:bodyPr/>
                  <a:lstStyle/>
                  <a:p>
                    <a:r>
                      <a:rPr lang="en-US"/>
                      <a:t>85.95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C1-429A-A985-D5F9824841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85.948800000000006</c:v>
              </c:pt>
              <c:pt idx="1">
                <c:v>85.948800000000006</c:v>
              </c:pt>
              <c:pt idx="2">
                <c:v>85.948800000000006</c:v>
              </c:pt>
              <c:pt idx="3">
                <c:v>85.948800000000006</c:v>
              </c:pt>
              <c:pt idx="4">
                <c:v>85.948800000000006</c:v>
              </c:pt>
              <c:pt idx="5">
                <c:v>85.948800000000006</c:v>
              </c:pt>
              <c:pt idx="6">
                <c:v>85.948800000000006</c:v>
              </c:pt>
              <c:pt idx="7">
                <c:v>85.948800000000006</c:v>
              </c:pt>
              <c:pt idx="8">
                <c:v>85.948800000000006</c:v>
              </c:pt>
              <c:pt idx="9">
                <c:v>85.948800000000006</c:v>
              </c:pt>
              <c:pt idx="10">
                <c:v>85.948800000000006</c:v>
              </c:pt>
              <c:pt idx="11">
                <c:v>85.948800000000006</c:v>
              </c:pt>
            </c:numLit>
          </c:yVal>
          <c:smooth val="0"/>
          <c:extLst>
            <c:ext xmlns:c16="http://schemas.microsoft.com/office/drawing/2014/chart" uri="{C3380CC4-5D6E-409C-BE32-E72D297353CC}">
              <c16:uniqueId val="{00000000-35C1-429A-A985-D5F98248410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C1-429A-A985-D5F982484107}"/>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C1-429A-A985-D5F98248410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5C1-429A-A985-D5F982484107}"/>
            </c:ext>
          </c:extLst>
        </c:ser>
        <c:dLbls>
          <c:showLegendKey val="0"/>
          <c:showVal val="0"/>
          <c:showCatName val="0"/>
          <c:showSerName val="0"/>
          <c:showPercent val="0"/>
          <c:showBubbleSize val="0"/>
        </c:dLbls>
        <c:axId val="800148072"/>
        <c:axId val="800148400"/>
      </c:scatterChart>
      <c:valAx>
        <c:axId val="80014807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48400"/>
        <c:crosses val="autoZero"/>
        <c:crossBetween val="midCat"/>
      </c:valAx>
      <c:valAx>
        <c:axId val="800148400"/>
        <c:scaling>
          <c:orientation val="minMax"/>
        </c:scaling>
        <c:delete val="1"/>
        <c:axPos val="l"/>
        <c:numFmt formatCode="General" sourceLinked="1"/>
        <c:majorTickMark val="none"/>
        <c:minorTickMark val="none"/>
        <c:tickLblPos val="nextTo"/>
        <c:crossAx val="800148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4093024701"/>
                  <c:y val="6.6666666666666541E-2"/>
                </c:manualLayout>
              </c:layout>
              <c:tx>
                <c:rich>
                  <a:bodyPr/>
                  <a:lstStyle/>
                  <a:p>
                    <a:r>
                      <a:rPr lang="en-US"/>
                      <a:t>-320.31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9BA-43C3-8511-82E28B6E1C51}"/>
                </c:ext>
              </c:extLst>
            </c:dLbl>
            <c:dLbl>
              <c:idx val="11"/>
              <c:layout>
                <c:manualLayout>
                  <c:x val="0"/>
                  <c:y val="-6.6666666666666666E-2"/>
                </c:manualLayout>
              </c:layout>
              <c:tx>
                <c:rich>
                  <a:bodyPr/>
                  <a:lstStyle/>
                  <a:p>
                    <a:r>
                      <a:rPr lang="en-US"/>
                      <a:t>195.38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9BA-43C3-8511-82E28B6E1C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-320.31470000000002</c:v>
              </c:pt>
              <c:pt idx="1">
                <c:v>-268.74540000000002</c:v>
              </c:pt>
              <c:pt idx="2">
                <c:v>-217.17609999999999</c:v>
              </c:pt>
              <c:pt idx="3">
                <c:v>-165.6069</c:v>
              </c:pt>
              <c:pt idx="4">
                <c:v>-114.0376</c:v>
              </c:pt>
              <c:pt idx="5">
                <c:v>-62.468299999999999</c:v>
              </c:pt>
              <c:pt idx="6">
                <c:v>-10.898999999999999</c:v>
              </c:pt>
              <c:pt idx="7">
                <c:v>-6.9999999999999999E-4</c:v>
              </c:pt>
              <c:pt idx="8">
                <c:v>40.670299999999997</c:v>
              </c:pt>
              <c:pt idx="9">
                <c:v>92.239500000000007</c:v>
              </c:pt>
              <c:pt idx="10">
                <c:v>143.80879999999999</c:v>
              </c:pt>
              <c:pt idx="11">
                <c:v>195.37719999999999</c:v>
              </c:pt>
            </c:numLit>
          </c:yVal>
          <c:smooth val="0"/>
          <c:extLst>
            <c:ext xmlns:c16="http://schemas.microsoft.com/office/drawing/2014/chart" uri="{C3380CC4-5D6E-409C-BE32-E72D297353CC}">
              <c16:uniqueId val="{00000000-E9BA-43C3-8511-82E28B6E1C5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BA-43C3-8511-82E28B6E1C5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9BA-43C3-8511-82E28B6E1C5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E9BA-43C3-8511-82E28B6E1C51}"/>
            </c:ext>
          </c:extLst>
        </c:ser>
        <c:dLbls>
          <c:showLegendKey val="0"/>
          <c:showVal val="0"/>
          <c:showCatName val="0"/>
          <c:showSerName val="0"/>
          <c:showPercent val="0"/>
          <c:showBubbleSize val="0"/>
        </c:dLbls>
        <c:axId val="800119208"/>
        <c:axId val="800116584"/>
      </c:scatterChart>
      <c:valAx>
        <c:axId val="8001192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16584"/>
        <c:crosses val="autoZero"/>
        <c:crossBetween val="midCat"/>
      </c:valAx>
      <c:valAx>
        <c:axId val="800116584"/>
        <c:scaling>
          <c:orientation val="minMax"/>
        </c:scaling>
        <c:delete val="1"/>
        <c:axPos val="l"/>
        <c:numFmt formatCode="General" sourceLinked="1"/>
        <c:majorTickMark val="none"/>
        <c:minorTickMark val="none"/>
        <c:tickLblPos val="nextTo"/>
        <c:crossAx val="800119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80E-4FA9-83E6-D264C7364769}"/>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80E-4FA9-83E6-D264C7364769}"/>
                </c:ext>
              </c:extLst>
            </c:dLbl>
            <c:dLbl>
              <c:idx val="7"/>
              <c:tx>
                <c:rich>
                  <a:bodyPr/>
                  <a:lstStyle/>
                  <a:p>
                    <a:r>
                      <a:rPr lang="en-US"/>
                      <a:t>(3.73,-596.88)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0E-4FA9-83E6-D264C7364769}"/>
                </c:ext>
              </c:extLst>
            </c:dLbl>
            <c:dLbl>
              <c:idx val="11"/>
              <c:layout>
                <c:manualLayout>
                  <c:x val="0"/>
                  <c:y val="6.6666666666666666E-2"/>
                </c:manualLayout>
              </c:layout>
              <c:tx>
                <c:rich>
                  <a:bodyPr/>
                  <a:lstStyle/>
                  <a:p>
                    <a:r>
                      <a:rPr lang="en-US"/>
                      <a:t>-374.81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0E-4FA9-83E6-D264C73647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0</c:v>
              </c:pt>
              <c:pt idx="1">
                <c:v>-176.71799999999999</c:v>
              </c:pt>
              <c:pt idx="2">
                <c:v>-322.49450000000002</c:v>
              </c:pt>
              <c:pt idx="3">
                <c:v>-437.32940000000002</c:v>
              </c:pt>
              <c:pt idx="4">
                <c:v>-521.22270000000003</c:v>
              </c:pt>
              <c:pt idx="5">
                <c:v>-574.17449999999997</c:v>
              </c:pt>
              <c:pt idx="6">
                <c:v>-596.18470000000002</c:v>
              </c:pt>
              <c:pt idx="7">
                <c:v>-596.87570000000005</c:v>
              </c:pt>
              <c:pt idx="8">
                <c:v>-587.25329999999997</c:v>
              </c:pt>
              <c:pt idx="9">
                <c:v>-547.38040000000001</c:v>
              </c:pt>
              <c:pt idx="10">
                <c:v>-476.5659</c:v>
              </c:pt>
              <c:pt idx="11">
                <c:v>-374.81180000000001</c:v>
              </c:pt>
            </c:numLit>
          </c:yVal>
          <c:smooth val="0"/>
          <c:extLst>
            <c:ext xmlns:c16="http://schemas.microsoft.com/office/drawing/2014/chart" uri="{C3380CC4-5D6E-409C-BE32-E72D297353CC}">
              <c16:uniqueId val="{00000000-B80E-4FA9-83E6-D264C736476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0E-4FA9-83E6-D264C7364769}"/>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80E-4FA9-83E6-D264C736476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B80E-4FA9-83E6-D264C7364769}"/>
            </c:ext>
          </c:extLst>
        </c:ser>
        <c:dLbls>
          <c:showLegendKey val="0"/>
          <c:showVal val="0"/>
          <c:showCatName val="0"/>
          <c:showSerName val="0"/>
          <c:showPercent val="0"/>
          <c:showBubbleSize val="0"/>
        </c:dLbls>
        <c:axId val="800078208"/>
        <c:axId val="800081488"/>
      </c:scatterChart>
      <c:valAx>
        <c:axId val="8000782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81488"/>
        <c:crosses val="autoZero"/>
        <c:crossBetween val="midCat"/>
      </c:valAx>
      <c:valAx>
        <c:axId val="800081488"/>
        <c:scaling>
          <c:orientation val="minMax"/>
        </c:scaling>
        <c:delete val="1"/>
        <c:axPos val="l"/>
        <c:numFmt formatCode="General" sourceLinked="1"/>
        <c:majorTickMark val="none"/>
        <c:minorTickMark val="none"/>
        <c:tickLblPos val="nextTo"/>
        <c:crossAx val="800078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107-41B5-9EF7-2D8A88575231}"/>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107-41B5-9EF7-2D8A88575231}"/>
                </c:ext>
              </c:extLst>
            </c:dLbl>
            <c:dLbl>
              <c:idx val="11"/>
              <c:layout>
                <c:manualLayout>
                  <c:x val="0"/>
                  <c:y val="6.3908661417322835E-2"/>
                </c:manualLayout>
              </c:layout>
              <c:tx>
                <c:rich>
                  <a:bodyPr/>
                  <a:lstStyle/>
                  <a:p>
                    <a:r>
                      <a:rPr lang="en-US"/>
                      <a:t>-2671.5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107-41B5-9EF7-2D8A885752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0.6</c:v>
              </c:pt>
              <c:pt idx="2">
                <c:v>1.2</c:v>
              </c:pt>
              <c:pt idx="3">
                <c:v>1.8</c:v>
              </c:pt>
              <c:pt idx="4">
                <c:v>2.4</c:v>
              </c:pt>
              <c:pt idx="5">
                <c:v>3</c:v>
              </c:pt>
              <c:pt idx="6">
                <c:v>3.6</c:v>
              </c:pt>
              <c:pt idx="7">
                <c:v>3.7267999999999999</c:v>
              </c:pt>
              <c:pt idx="8">
                <c:v>4.2</c:v>
              </c:pt>
              <c:pt idx="9">
                <c:v>4.8</c:v>
              </c:pt>
              <c:pt idx="10">
                <c:v>5.4</c:v>
              </c:pt>
              <c:pt idx="11">
                <c:v>6</c:v>
              </c:pt>
            </c:numLit>
          </c:xVal>
          <c:yVal>
            <c:numLit>
              <c:formatCode>General</c:formatCode>
              <c:ptCount val="12"/>
              <c:pt idx="0">
                <c:v>0</c:v>
              </c:pt>
              <c:pt idx="1">
                <c:v>-54.5625</c:v>
              </c:pt>
              <c:pt idx="2">
                <c:v>-205.8733</c:v>
              </c:pt>
              <c:pt idx="3">
                <c:v>-435.36759999999998</c:v>
              </c:pt>
              <c:pt idx="4">
                <c:v>-724.48030000000006</c:v>
              </c:pt>
              <c:pt idx="5">
                <c:v>-1054.6466</c:v>
              </c:pt>
              <c:pt idx="6">
                <c:v>-1407.3014000000001</c:v>
              </c:pt>
              <c:pt idx="7">
                <c:v>-1482.9559999999999</c:v>
              </c:pt>
              <c:pt idx="8">
                <c:v>-1763.8798999999999</c:v>
              </c:pt>
              <c:pt idx="9">
                <c:v>-2105.8171000000002</c:v>
              </c:pt>
              <c:pt idx="10">
                <c:v>-2414.5479999999998</c:v>
              </c:pt>
              <c:pt idx="11">
                <c:v>-2671.5041000000001</c:v>
              </c:pt>
            </c:numLit>
          </c:yVal>
          <c:smooth val="0"/>
          <c:extLst>
            <c:ext xmlns:c16="http://schemas.microsoft.com/office/drawing/2014/chart" uri="{C3380CC4-5D6E-409C-BE32-E72D297353CC}">
              <c16:uniqueId val="{00000000-1107-41B5-9EF7-2D8A8857523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07-41B5-9EF7-2D8A8857523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107-41B5-9EF7-2D8A885752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1107-41B5-9EF7-2D8A88575231}"/>
            </c:ext>
          </c:extLst>
        </c:ser>
        <c:dLbls>
          <c:showLegendKey val="0"/>
          <c:showVal val="0"/>
          <c:showCatName val="0"/>
          <c:showSerName val="0"/>
          <c:showPercent val="0"/>
          <c:showBubbleSize val="0"/>
        </c:dLbls>
        <c:axId val="800061480"/>
        <c:axId val="800064104"/>
      </c:scatterChart>
      <c:valAx>
        <c:axId val="800061480"/>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064104"/>
        <c:crosses val="autoZero"/>
        <c:crossBetween val="midCat"/>
      </c:valAx>
      <c:valAx>
        <c:axId val="800064104"/>
        <c:scaling>
          <c:orientation val="minMax"/>
        </c:scaling>
        <c:delete val="1"/>
        <c:axPos val="l"/>
        <c:numFmt formatCode="General" sourceLinked="1"/>
        <c:majorTickMark val="none"/>
        <c:minorTickMark val="none"/>
        <c:tickLblPos val="nextTo"/>
        <c:crossAx val="800061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-110.6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69-431A-A4C1-FC510F31F638}"/>
                </c:ext>
              </c:extLst>
            </c:dLbl>
            <c:dLbl>
              <c:idx val="12"/>
              <c:layout>
                <c:manualLayout>
                  <c:x val="0"/>
                  <c:y val="6.6666666666666666E-2"/>
                </c:manualLayout>
              </c:layout>
              <c:tx>
                <c:rich>
                  <a:bodyPr/>
                  <a:lstStyle/>
                  <a:p>
                    <a:r>
                      <a:rPr lang="en-US"/>
                      <a:t>-110.6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569-431A-A4C1-FC510F31F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-110.59910000000001</c:v>
              </c:pt>
              <c:pt idx="1">
                <c:v>-110.59910000000001</c:v>
              </c:pt>
              <c:pt idx="2">
                <c:v>-110.59910000000001</c:v>
              </c:pt>
              <c:pt idx="3">
                <c:v>-110.59910000000001</c:v>
              </c:pt>
              <c:pt idx="4">
                <c:v>-110.59910000000001</c:v>
              </c:pt>
              <c:pt idx="5">
                <c:v>-110.59910000000001</c:v>
              </c:pt>
              <c:pt idx="6">
                <c:v>-110.59910000000001</c:v>
              </c:pt>
              <c:pt idx="7">
                <c:v>-110.59910000000001</c:v>
              </c:pt>
              <c:pt idx="8">
                <c:v>-110.59910000000001</c:v>
              </c:pt>
              <c:pt idx="9">
                <c:v>-110.59910000000001</c:v>
              </c:pt>
              <c:pt idx="10">
                <c:v>-110.59910000000001</c:v>
              </c:pt>
              <c:pt idx="11">
                <c:v>-110.59910000000001</c:v>
              </c:pt>
              <c:pt idx="12">
                <c:v>-110.59910000000001</c:v>
              </c:pt>
            </c:numLit>
          </c:yVal>
          <c:smooth val="0"/>
          <c:extLst>
            <c:ext xmlns:c16="http://schemas.microsoft.com/office/drawing/2014/chart" uri="{C3380CC4-5D6E-409C-BE32-E72D297353CC}">
              <c16:uniqueId val="{00000000-3569-431A-A4C1-FC510F31F63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569-431A-A4C1-FC510F31F63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569-431A-A4C1-FC510F31F6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569-431A-A4C1-FC510F31F638}"/>
            </c:ext>
          </c:extLst>
        </c:ser>
        <c:dLbls>
          <c:showLegendKey val="0"/>
          <c:showVal val="0"/>
          <c:showCatName val="0"/>
          <c:showSerName val="0"/>
          <c:showPercent val="0"/>
          <c:showBubbleSize val="0"/>
        </c:dLbls>
        <c:axId val="800126424"/>
        <c:axId val="800127736"/>
      </c:scatterChart>
      <c:valAx>
        <c:axId val="800126424"/>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27736"/>
        <c:crosses val="autoZero"/>
        <c:crossBetween val="midCat"/>
      </c:valAx>
      <c:valAx>
        <c:axId val="800127736"/>
        <c:scaling>
          <c:orientation val="minMax"/>
        </c:scaling>
        <c:delete val="1"/>
        <c:axPos val="l"/>
        <c:numFmt formatCode="General" sourceLinked="1"/>
        <c:majorTickMark val="none"/>
        <c:minorTickMark val="none"/>
        <c:tickLblPos val="nextTo"/>
        <c:crossAx val="8001264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1506349781594789"/>
                  <c:y val="-6.6666666666666666E-2"/>
                </c:manualLayout>
              </c:layout>
              <c:tx>
                <c:rich>
                  <a:bodyPr/>
                  <a:lstStyle/>
                  <a:p>
                    <a:r>
                      <a:rPr lang="en-US"/>
                      <a:t>1.61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157-4A38-8BA3-8AFAD2F5C9B8}"/>
                </c:ext>
              </c:extLst>
            </c:dLbl>
            <c:dLbl>
              <c:idx val="12"/>
              <c:layout>
                <c:manualLayout>
                  <c:x val="0"/>
                  <c:y val="-6.6666666666666666E-2"/>
                </c:manualLayout>
              </c:layout>
              <c:tx>
                <c:rich>
                  <a:bodyPr/>
                  <a:lstStyle/>
                  <a:p>
                    <a:r>
                      <a:rPr lang="en-US"/>
                      <a:t>1.61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157-4A38-8BA3-8AFAD2F5C9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1.6109</c:v>
              </c:pt>
              <c:pt idx="1">
                <c:v>1.6109</c:v>
              </c:pt>
              <c:pt idx="2">
                <c:v>1.6109</c:v>
              </c:pt>
              <c:pt idx="3">
                <c:v>1.6109</c:v>
              </c:pt>
              <c:pt idx="4">
                <c:v>1.6109</c:v>
              </c:pt>
              <c:pt idx="5">
                <c:v>1.6109</c:v>
              </c:pt>
              <c:pt idx="6">
                <c:v>1.6109</c:v>
              </c:pt>
              <c:pt idx="7">
                <c:v>1.6109</c:v>
              </c:pt>
              <c:pt idx="8">
                <c:v>1.6109</c:v>
              </c:pt>
              <c:pt idx="9">
                <c:v>1.6109</c:v>
              </c:pt>
              <c:pt idx="10">
                <c:v>1.6109</c:v>
              </c:pt>
              <c:pt idx="11">
                <c:v>1.6109</c:v>
              </c:pt>
              <c:pt idx="12">
                <c:v>1.6109</c:v>
              </c:pt>
            </c:numLit>
          </c:yVal>
          <c:smooth val="0"/>
          <c:extLst>
            <c:ext xmlns:c16="http://schemas.microsoft.com/office/drawing/2014/chart" uri="{C3380CC4-5D6E-409C-BE32-E72D297353CC}">
              <c16:uniqueId val="{00000000-8157-4A38-8BA3-8AFAD2F5C9B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57-4A38-8BA3-8AFAD2F5C9B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157-4A38-8BA3-8AFAD2F5C9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8157-4A38-8BA3-8AFAD2F5C9B8}"/>
            </c:ext>
          </c:extLst>
        </c:ser>
        <c:dLbls>
          <c:showLegendKey val="0"/>
          <c:showVal val="0"/>
          <c:showCatName val="0"/>
          <c:showSerName val="0"/>
          <c:showPercent val="0"/>
          <c:showBubbleSize val="0"/>
        </c:dLbls>
        <c:axId val="664131328"/>
        <c:axId val="664127064"/>
      </c:scatterChart>
      <c:valAx>
        <c:axId val="66413132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27064"/>
        <c:crosses val="autoZero"/>
        <c:crossBetween val="midCat"/>
      </c:valAx>
      <c:valAx>
        <c:axId val="664127064"/>
        <c:scaling>
          <c:orientation val="minMax"/>
        </c:scaling>
        <c:delete val="1"/>
        <c:axPos val="l"/>
        <c:numFmt formatCode="General" sourceLinked="1"/>
        <c:majorTickMark val="none"/>
        <c:minorTickMark val="none"/>
        <c:tickLblPos val="nextTo"/>
        <c:crossAx val="664131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2"/>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594A-46CE-A171-10093AD5187D}"/>
              </c:ext>
            </c:extLst>
          </c:dPt>
          <c:dLbls>
            <c:dLbl>
              <c:idx val="0"/>
              <c:layout>
                <c:manualLayout>
                  <c:x val="-0.12145397432590797"/>
                  <c:y val="-6.6666666666666666E-2"/>
                </c:manualLayout>
              </c:layout>
              <c:tx>
                <c:rich>
                  <a:bodyPr/>
                  <a:lstStyle/>
                  <a:p>
                    <a:r>
                      <a:rPr lang="en-US"/>
                      <a:t>80.39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94A-46CE-A171-10093AD5187D}"/>
                </c:ext>
              </c:extLst>
            </c:dLbl>
            <c:dLbl>
              <c:idx val="12"/>
              <c:layout>
                <c:manualLayout>
                  <c:x val="0"/>
                  <c:y val="-6.6666666666666666E-2"/>
                </c:manualLayout>
              </c:layout>
              <c:tx>
                <c:rich>
                  <a:bodyPr/>
                  <a:lstStyle/>
                  <a:p>
                    <a:r>
                      <a:rPr lang="en-US"/>
                      <a:t>90.06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94A-46CE-A171-10093AD518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80.393699999999995</c:v>
              </c:pt>
              <c:pt idx="1">
                <c:v>80.394000000000005</c:v>
              </c:pt>
              <c:pt idx="2">
                <c:v>80.503399999999999</c:v>
              </c:pt>
              <c:pt idx="3">
                <c:v>81.360200000000006</c:v>
              </c:pt>
              <c:pt idx="4">
                <c:v>82.326800000000006</c:v>
              </c:pt>
              <c:pt idx="5">
                <c:v>83.293300000000002</c:v>
              </c:pt>
              <c:pt idx="6">
                <c:v>84.259900000000002</c:v>
              </c:pt>
              <c:pt idx="7">
                <c:v>85.226399999999998</c:v>
              </c:pt>
              <c:pt idx="8">
                <c:v>86.192899999999995</c:v>
              </c:pt>
              <c:pt idx="9">
                <c:v>87.159499999999994</c:v>
              </c:pt>
              <c:pt idx="10">
                <c:v>88.126000000000005</c:v>
              </c:pt>
              <c:pt idx="11">
                <c:v>89.092600000000004</c:v>
              </c:pt>
              <c:pt idx="12">
                <c:v>90.059100000000001</c:v>
              </c:pt>
            </c:numLit>
          </c:yVal>
          <c:smooth val="0"/>
          <c:extLst>
            <c:ext xmlns:c16="http://schemas.microsoft.com/office/drawing/2014/chart" uri="{C3380CC4-5D6E-409C-BE32-E72D297353CC}">
              <c16:uniqueId val="{00000000-594A-46CE-A171-10093AD5187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4A-46CE-A171-10093AD5187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4A-46CE-A171-10093AD5187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594A-46CE-A171-10093AD5187D}"/>
            </c:ext>
          </c:extLst>
        </c:ser>
        <c:dLbls>
          <c:showLegendKey val="0"/>
          <c:showVal val="0"/>
          <c:showCatName val="0"/>
          <c:showSerName val="0"/>
          <c:showPercent val="0"/>
          <c:showBubbleSize val="0"/>
        </c:dLbls>
        <c:axId val="664092952"/>
        <c:axId val="664093936"/>
      </c:scatterChart>
      <c:valAx>
        <c:axId val="66409295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093936"/>
        <c:crosses val="autoZero"/>
        <c:crossBetween val="midCat"/>
      </c:valAx>
      <c:valAx>
        <c:axId val="664093936"/>
        <c:scaling>
          <c:orientation val="minMax"/>
        </c:scaling>
        <c:delete val="1"/>
        <c:axPos val="l"/>
        <c:numFmt formatCode="General" sourceLinked="1"/>
        <c:majorTickMark val="none"/>
        <c:minorTickMark val="none"/>
        <c:tickLblPos val="nextTo"/>
        <c:crossAx val="6640929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836-4615-8D36-EB0A5A903466}"/>
              </c:ext>
            </c:extLst>
          </c:dPt>
          <c:dLbls>
            <c:dLbl>
              <c:idx val="0"/>
              <c:layout>
                <c:manualLayout>
                  <c:x val="-0.12145397432590797"/>
                  <c:y val="6.6666666666666541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836-4615-8D36-EB0A5A903466}"/>
                </c:ext>
              </c:extLst>
            </c:dLbl>
            <c:dLbl>
              <c:idx val="12"/>
              <c:layout>
                <c:manualLayout>
                  <c:x val="0"/>
                  <c:y val="-6.6666666666666666E-2"/>
                </c:manualLayout>
              </c:layout>
              <c:tx>
                <c:rich>
                  <a:bodyPr/>
                  <a:lstStyle/>
                  <a:p>
                    <a:r>
                      <a:rPr lang="en-US"/>
                      <a:t>511.34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836-4615-8D36-EB0A5A9034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-1.7600000000000001E-2</c:v>
              </c:pt>
              <c:pt idx="1">
                <c:v>-1.5E-3</c:v>
              </c:pt>
              <c:pt idx="2">
                <c:v>5.4608999999999996</c:v>
              </c:pt>
              <c:pt idx="3">
                <c:v>48.508600000000001</c:v>
              </c:pt>
              <c:pt idx="4">
                <c:v>97.614699999999999</c:v>
              </c:pt>
              <c:pt idx="5">
                <c:v>147.30070000000001</c:v>
              </c:pt>
              <c:pt idx="6">
                <c:v>197.5667</c:v>
              </c:pt>
              <c:pt idx="7">
                <c:v>248.41249999999999</c:v>
              </c:pt>
              <c:pt idx="8">
                <c:v>299.8383</c:v>
              </c:pt>
              <c:pt idx="9">
                <c:v>351.84410000000003</c:v>
              </c:pt>
              <c:pt idx="10">
                <c:v>404.42970000000003</c:v>
              </c:pt>
              <c:pt idx="11">
                <c:v>457.59530000000001</c:v>
              </c:pt>
              <c:pt idx="12">
                <c:v>511.3399</c:v>
              </c:pt>
            </c:numLit>
          </c:yVal>
          <c:smooth val="0"/>
          <c:extLst>
            <c:ext xmlns:c16="http://schemas.microsoft.com/office/drawing/2014/chart" uri="{C3380CC4-5D6E-409C-BE32-E72D297353CC}">
              <c16:uniqueId val="{00000000-3836-4615-8D36-EB0A5A903466}"/>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36-4615-8D36-EB0A5A903466}"/>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836-4615-8D36-EB0A5A9034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3836-4615-8D36-EB0A5A903466}"/>
            </c:ext>
          </c:extLst>
        </c:ser>
        <c:dLbls>
          <c:showLegendKey val="0"/>
          <c:showVal val="0"/>
          <c:showCatName val="0"/>
          <c:showSerName val="0"/>
          <c:showPercent val="0"/>
          <c:showBubbleSize val="0"/>
        </c:dLbls>
        <c:axId val="632105616"/>
        <c:axId val="632110864"/>
      </c:scatterChart>
      <c:valAx>
        <c:axId val="63210561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10864"/>
        <c:crosses val="autoZero"/>
        <c:crossBetween val="midCat"/>
      </c:valAx>
      <c:valAx>
        <c:axId val="632110864"/>
        <c:scaling>
          <c:orientation val="minMax"/>
        </c:scaling>
        <c:delete val="1"/>
        <c:axPos val="l"/>
        <c:numFmt formatCode="General" sourceLinked="1"/>
        <c:majorTickMark val="none"/>
        <c:minorTickMark val="none"/>
        <c:tickLblPos val="nextTo"/>
        <c:crossAx val="632105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7401-4AC1-A9C5-A1158F7D6F8D}"/>
              </c:ext>
            </c:extLst>
          </c:dPt>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7401-4AC1-A9C5-A1158F7D6F8D}"/>
              </c:ext>
            </c:extLst>
          </c:dPt>
          <c:dLbls>
            <c:dLbl>
              <c:idx val="0"/>
              <c:layout>
                <c:manualLayout>
                  <c:x val="-0.12145397432590797"/>
                  <c:y val="6.6666666666666666E-2"/>
                </c:manualLayout>
              </c:layout>
              <c:tx>
                <c:rich>
                  <a:bodyPr/>
                  <a:lstStyle/>
                  <a:p>
                    <a:r>
                      <a:rPr lang="en-US"/>
                      <a:t>-0.19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401-4AC1-A9C5-A1158F7D6F8D}"/>
                </c:ext>
              </c:extLst>
            </c:dLbl>
            <c:dLbl>
              <c:idx val="2"/>
              <c:layout>
                <c:manualLayout>
                  <c:x val="3.4920636666448526E-2"/>
                  <c:y val="-6.6666666666666666E-2"/>
                </c:manualLayout>
              </c:layout>
              <c:tx>
                <c:rich>
                  <a:bodyPr/>
                  <a:lstStyle/>
                  <a:p>
                    <a:r>
                      <a:rPr lang="en-US"/>
                      <a:t>x=0.068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01-4AC1-A9C5-A1158F7D6F8D}"/>
                </c:ext>
              </c:extLst>
            </c:dLbl>
            <c:dLbl>
              <c:idx val="12"/>
              <c:layout>
                <c:manualLayout>
                  <c:x val="0"/>
                  <c:y val="-6.6666666666666666E-2"/>
                </c:manualLayout>
              </c:layout>
              <c:tx>
                <c:rich>
                  <a:bodyPr/>
                  <a:lstStyle/>
                  <a:p>
                    <a:r>
                      <a:rPr lang="en-US"/>
                      <a:t>1504.78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401-4AC1-A9C5-A1158F7D6F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3"/>
              <c:pt idx="0">
                <c:v>0</c:v>
              </c:pt>
              <c:pt idx="1">
                <c:v>2.0000000000000001E-4</c:v>
              </c:pt>
              <c:pt idx="2">
                <c:v>6.8099999999999994E-2</c:v>
              </c:pt>
              <c:pt idx="3">
                <c:v>0.6</c:v>
              </c:pt>
              <c:pt idx="4">
                <c:v>1.2</c:v>
              </c:pt>
              <c:pt idx="5">
                <c:v>1.8</c:v>
              </c:pt>
              <c:pt idx="6">
                <c:v>2.4</c:v>
              </c:pt>
              <c:pt idx="7">
                <c:v>3</c:v>
              </c:pt>
              <c:pt idx="8">
                <c:v>3.6</c:v>
              </c:pt>
              <c:pt idx="9">
                <c:v>4.2</c:v>
              </c:pt>
              <c:pt idx="10">
                <c:v>4.8</c:v>
              </c:pt>
              <c:pt idx="11">
                <c:v>5.4</c:v>
              </c:pt>
              <c:pt idx="12">
                <c:v>6</c:v>
              </c:pt>
            </c:numLit>
          </c:xVal>
          <c:yVal>
            <c:numLit>
              <c:formatCode>General</c:formatCode>
              <c:ptCount val="13"/>
              <c:pt idx="0">
                <c:v>-0.18540000000000001</c:v>
              </c:pt>
              <c:pt idx="1">
                <c:v>-0.18540000000000001</c:v>
              </c:pt>
              <c:pt idx="2">
                <c:v>-1E-4</c:v>
              </c:pt>
              <c:pt idx="3">
                <c:v>14.3329</c:v>
              </c:pt>
              <c:pt idx="4">
                <c:v>58.140799999999999</c:v>
              </c:pt>
              <c:pt idx="5">
                <c:v>131.5864</c:v>
              </c:pt>
              <c:pt idx="6">
                <c:v>235.01769999999999</c:v>
              </c:pt>
              <c:pt idx="7">
                <c:v>368.7824</c:v>
              </c:pt>
              <c:pt idx="8">
                <c:v>533.2287</c:v>
              </c:pt>
              <c:pt idx="9">
                <c:v>728.70439999999996</c:v>
              </c:pt>
              <c:pt idx="10">
                <c:v>955.5575</c:v>
              </c:pt>
              <c:pt idx="11">
                <c:v>1214.136</c:v>
              </c:pt>
              <c:pt idx="12">
                <c:v>1504.7827</c:v>
              </c:pt>
            </c:numLit>
          </c:yVal>
          <c:smooth val="0"/>
          <c:extLst>
            <c:ext xmlns:c16="http://schemas.microsoft.com/office/drawing/2014/chart" uri="{C3380CC4-5D6E-409C-BE32-E72D297353CC}">
              <c16:uniqueId val="{00000000-7401-4AC1-A9C5-A1158F7D6F8D}"/>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01-4AC1-A9C5-A1158F7D6F8D}"/>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01-4AC1-A9C5-A1158F7D6F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7401-4AC1-A9C5-A1158F7D6F8D}"/>
            </c:ext>
          </c:extLst>
        </c:ser>
        <c:dLbls>
          <c:showLegendKey val="0"/>
          <c:showVal val="0"/>
          <c:showCatName val="0"/>
          <c:showSerName val="0"/>
          <c:showPercent val="0"/>
          <c:showBubbleSize val="0"/>
        </c:dLbls>
        <c:axId val="632117096"/>
        <c:axId val="632114144"/>
      </c:scatterChart>
      <c:valAx>
        <c:axId val="63211709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14144"/>
        <c:crosses val="autoZero"/>
        <c:crossBetween val="midCat"/>
      </c:valAx>
      <c:valAx>
        <c:axId val="632114144"/>
        <c:scaling>
          <c:orientation val="minMax"/>
        </c:scaling>
        <c:delete val="1"/>
        <c:axPos val="l"/>
        <c:numFmt formatCode="General" sourceLinked="1"/>
        <c:majorTickMark val="none"/>
        <c:minorTickMark val="none"/>
        <c:tickLblPos val="nextTo"/>
        <c:crossAx val="632117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-24.44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40-4D31-B879-900B03C93B29}"/>
                </c:ext>
              </c:extLst>
            </c:dLbl>
            <c:dLbl>
              <c:idx val="13"/>
              <c:layout>
                <c:manualLayout>
                  <c:x val="0"/>
                  <c:y val="6.6666666666666666E-2"/>
                </c:manualLayout>
              </c:layout>
              <c:tx>
                <c:rich>
                  <a:bodyPr/>
                  <a:lstStyle/>
                  <a:p>
                    <a:r>
                      <a:rPr lang="en-US"/>
                      <a:t>-24.44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A40-4D31-B879-900B03C93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-24.440300000000001</c:v>
              </c:pt>
              <c:pt idx="1">
                <c:v>-24.440300000000001</c:v>
              </c:pt>
              <c:pt idx="2">
                <c:v>-24.440300000000001</c:v>
              </c:pt>
              <c:pt idx="3">
                <c:v>-24.440300000000001</c:v>
              </c:pt>
              <c:pt idx="4">
                <c:v>-24.440300000000001</c:v>
              </c:pt>
              <c:pt idx="5">
                <c:v>-24.440300000000001</c:v>
              </c:pt>
              <c:pt idx="6">
                <c:v>-24.440300000000001</c:v>
              </c:pt>
              <c:pt idx="7">
                <c:v>-24.440300000000001</c:v>
              </c:pt>
              <c:pt idx="8">
                <c:v>-24.440300000000001</c:v>
              </c:pt>
              <c:pt idx="9">
                <c:v>-24.440300000000001</c:v>
              </c:pt>
              <c:pt idx="10">
                <c:v>-24.440300000000001</c:v>
              </c:pt>
              <c:pt idx="11">
                <c:v>-24.440300000000001</c:v>
              </c:pt>
              <c:pt idx="12">
                <c:v>-24.440300000000001</c:v>
              </c:pt>
              <c:pt idx="13">
                <c:v>-24.440300000000001</c:v>
              </c:pt>
            </c:numLit>
          </c:yVal>
          <c:smooth val="0"/>
          <c:extLst>
            <c:ext xmlns:c16="http://schemas.microsoft.com/office/drawing/2014/chart" uri="{C3380CC4-5D6E-409C-BE32-E72D297353CC}">
              <c16:uniqueId val="{00000000-6A40-4D31-B879-900B03C93B29}"/>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40-4D31-B879-900B03C93B29}"/>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40-4D31-B879-900B03C93B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6A40-4D31-B879-900B03C93B29}"/>
            </c:ext>
          </c:extLst>
        </c:ser>
        <c:dLbls>
          <c:showLegendKey val="0"/>
          <c:showVal val="0"/>
          <c:showCatName val="0"/>
          <c:showSerName val="0"/>
          <c:showPercent val="0"/>
          <c:showBubbleSize val="0"/>
        </c:dLbls>
        <c:axId val="632172200"/>
        <c:axId val="632165968"/>
      </c:scatterChart>
      <c:valAx>
        <c:axId val="632172200"/>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165968"/>
        <c:crosses val="autoZero"/>
        <c:crossBetween val="midCat"/>
      </c:valAx>
      <c:valAx>
        <c:axId val="632165968"/>
        <c:scaling>
          <c:orientation val="minMax"/>
        </c:scaling>
        <c:delete val="1"/>
        <c:axPos val="l"/>
        <c:numFmt formatCode="General" sourceLinked="1"/>
        <c:majorTickMark val="none"/>
        <c:minorTickMark val="none"/>
        <c:tickLblPos val="nextTo"/>
        <c:crossAx val="632172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-46.43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A5-4440-ABE4-95B2CA8A76F4}"/>
                </c:ext>
              </c:extLst>
            </c:dLbl>
            <c:dLbl>
              <c:idx val="13"/>
              <c:layout>
                <c:manualLayout>
                  <c:x val="0"/>
                  <c:y val="6.6666666666666666E-2"/>
                </c:manualLayout>
              </c:layout>
              <c:tx>
                <c:rich>
                  <a:bodyPr/>
                  <a:lstStyle/>
                  <a:p>
                    <a:r>
                      <a:rPr lang="en-US"/>
                      <a:t>-46.43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2A5-4440-ABE4-95B2CA8A7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-46.427999999999997</c:v>
              </c:pt>
              <c:pt idx="1">
                <c:v>-46.427999999999997</c:v>
              </c:pt>
              <c:pt idx="2">
                <c:v>-46.427999999999997</c:v>
              </c:pt>
              <c:pt idx="3">
                <c:v>-46.427999999999997</c:v>
              </c:pt>
              <c:pt idx="4">
                <c:v>-46.427999999999997</c:v>
              </c:pt>
              <c:pt idx="5">
                <c:v>-46.427999999999997</c:v>
              </c:pt>
              <c:pt idx="6">
                <c:v>-46.427999999999997</c:v>
              </c:pt>
              <c:pt idx="7">
                <c:v>-46.427999999999997</c:v>
              </c:pt>
              <c:pt idx="8">
                <c:v>-46.427999999999997</c:v>
              </c:pt>
              <c:pt idx="9">
                <c:v>-46.427999999999997</c:v>
              </c:pt>
              <c:pt idx="10">
                <c:v>-46.427999999999997</c:v>
              </c:pt>
              <c:pt idx="11">
                <c:v>-46.427999999999997</c:v>
              </c:pt>
              <c:pt idx="12">
                <c:v>-46.427999999999997</c:v>
              </c:pt>
              <c:pt idx="13">
                <c:v>-46.427999999999997</c:v>
              </c:pt>
            </c:numLit>
          </c:yVal>
          <c:smooth val="0"/>
          <c:extLst>
            <c:ext xmlns:c16="http://schemas.microsoft.com/office/drawing/2014/chart" uri="{C3380CC4-5D6E-409C-BE32-E72D297353CC}">
              <c16:uniqueId val="{00000000-A2A5-4440-ABE4-95B2CA8A76F4}"/>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A5-4440-ABE4-95B2CA8A76F4}"/>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2A5-4440-ABE4-95B2CA8A76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A2A5-4440-ABE4-95B2CA8A76F4}"/>
            </c:ext>
          </c:extLst>
        </c:ser>
        <c:dLbls>
          <c:showLegendKey val="0"/>
          <c:showVal val="0"/>
          <c:showCatName val="0"/>
          <c:showSerName val="0"/>
          <c:showPercent val="0"/>
          <c:showBubbleSize val="0"/>
        </c:dLbls>
        <c:axId val="768022544"/>
        <c:axId val="768029760"/>
      </c:scatterChart>
      <c:valAx>
        <c:axId val="768022544"/>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029760"/>
        <c:crosses val="autoZero"/>
        <c:crossBetween val="midCat"/>
      </c:valAx>
      <c:valAx>
        <c:axId val="768029760"/>
        <c:scaling>
          <c:orientation val="minMax"/>
        </c:scaling>
        <c:delete val="1"/>
        <c:axPos val="l"/>
        <c:numFmt formatCode="General" sourceLinked="1"/>
        <c:majorTickMark val="none"/>
        <c:minorTickMark val="none"/>
        <c:tickLblPos val="nextTo"/>
        <c:crossAx val="768022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7EA4-4B84-9131-C218FB5E5CEA}"/>
              </c:ext>
            </c:extLst>
          </c:dPt>
          <c:dLbls>
            <c:dLbl>
              <c:idx val="0"/>
              <c:layout>
                <c:manualLayout>
                  <c:x val="-0.12145397432590797"/>
                  <c:y val="-6.6666666666666666E-2"/>
                </c:manualLayout>
              </c:layout>
              <c:tx>
                <c:rich>
                  <a:bodyPr/>
                  <a:lstStyle/>
                  <a:p>
                    <a:r>
                      <a:rPr lang="en-US"/>
                      <a:t>195.47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EA4-4B84-9131-C218FB5E5CEA}"/>
                </c:ext>
              </c:extLst>
            </c:dLbl>
            <c:dLbl>
              <c:idx val="13"/>
              <c:layout>
                <c:manualLayout>
                  <c:x val="0"/>
                  <c:y val="6.6666666666666666E-2"/>
                </c:manualLayout>
              </c:layout>
              <c:tx>
                <c:rich>
                  <a:bodyPr/>
                  <a:lstStyle/>
                  <a:p>
                    <a:r>
                      <a:rPr lang="en-US"/>
                      <a:t>-222.38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EA4-4B84-9131-C218FB5E5CE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195.47219999999999</c:v>
              </c:pt>
              <c:pt idx="1">
                <c:v>195.4676</c:v>
              </c:pt>
              <c:pt idx="2">
                <c:v>153.68700000000001</c:v>
              </c:pt>
              <c:pt idx="3">
                <c:v>111.90179999999999</c:v>
              </c:pt>
              <c:pt idx="4">
                <c:v>70.116600000000005</c:v>
              </c:pt>
              <c:pt idx="5">
                <c:v>28.331399999999999</c:v>
              </c:pt>
              <c:pt idx="6">
                <c:v>1E-3</c:v>
              </c:pt>
              <c:pt idx="7">
                <c:v>-13.453799999999999</c:v>
              </c:pt>
              <c:pt idx="8">
                <c:v>-55.238999999999997</c:v>
              </c:pt>
              <c:pt idx="9">
                <c:v>-97.024199999999993</c:v>
              </c:pt>
              <c:pt idx="10">
                <c:v>-138.80940000000001</c:v>
              </c:pt>
              <c:pt idx="11">
                <c:v>-180.59460000000001</c:v>
              </c:pt>
              <c:pt idx="12">
                <c:v>-195.4701</c:v>
              </c:pt>
              <c:pt idx="13">
                <c:v>-222.3793</c:v>
              </c:pt>
            </c:numLit>
          </c:yVal>
          <c:smooth val="0"/>
          <c:extLst>
            <c:ext xmlns:c16="http://schemas.microsoft.com/office/drawing/2014/chart" uri="{C3380CC4-5D6E-409C-BE32-E72D297353CC}">
              <c16:uniqueId val="{00000000-7EA4-4B84-9131-C218FB5E5CEA}"/>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EA4-4B84-9131-C218FB5E5CEA}"/>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EA4-4B84-9131-C218FB5E5CE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7EA4-4B84-9131-C218FB5E5CEA}"/>
            </c:ext>
          </c:extLst>
        </c:ser>
        <c:dLbls>
          <c:showLegendKey val="0"/>
          <c:showVal val="0"/>
          <c:showCatName val="0"/>
          <c:showSerName val="0"/>
          <c:showPercent val="0"/>
          <c:showBubbleSize val="0"/>
        </c:dLbls>
        <c:axId val="664132312"/>
        <c:axId val="664133296"/>
      </c:scatterChart>
      <c:valAx>
        <c:axId val="664132312"/>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133296"/>
        <c:crosses val="autoZero"/>
        <c:crossBetween val="midCat"/>
      </c:valAx>
      <c:valAx>
        <c:axId val="664133296"/>
        <c:scaling>
          <c:orientation val="minMax"/>
        </c:scaling>
        <c:delete val="1"/>
        <c:axPos val="l"/>
        <c:numFmt formatCode="General" sourceLinked="1"/>
        <c:majorTickMark val="none"/>
        <c:minorTickMark val="none"/>
        <c:tickLblPos val="nextTo"/>
        <c:crossAx val="6641323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E2D-4EDF-B049-DC1C22C93E86}"/>
              </c:ext>
            </c:extLst>
          </c:dPt>
          <c:dLbls>
            <c:dLbl>
              <c:idx val="0"/>
              <c:layout>
                <c:manualLayout>
                  <c:x val="-0.12145397432590797"/>
                  <c:y val="6.6666666666666666E-2"/>
                </c:manualLayout>
              </c:layout>
              <c:tx>
                <c:rich>
                  <a:bodyPr/>
                  <a:lstStyle/>
                  <a:p>
                    <a:r>
                      <a:rPr lang="en-US"/>
                      <a:t>-0.02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2D-4EDF-B049-DC1C22C93E86}"/>
                </c:ext>
              </c:extLst>
            </c:dLbl>
            <c:dLbl>
              <c:idx val="6"/>
              <c:layout>
                <c:manualLayout>
                  <c:x val="-0.11475801098652723"/>
                  <c:y val="-0.11661679790026247"/>
                </c:manualLayout>
              </c:layout>
              <c:tx>
                <c:rich>
                  <a:bodyPr/>
                  <a:lstStyle/>
                  <a:p>
                    <a:r>
                      <a:rPr lang="en-US"/>
                      <a:t>(4.21,411.47)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2D-4EDF-B049-DC1C22C93E86}"/>
                </c:ext>
              </c:extLst>
            </c:dLbl>
            <c:dLbl>
              <c:idx val="13"/>
              <c:layout>
                <c:manualLayout>
                  <c:x val="0"/>
                  <c:y val="6.6666666666666666E-2"/>
                </c:manualLayout>
              </c:layout>
              <c:tx>
                <c:rich>
                  <a:bodyPr/>
                  <a:lstStyle/>
                  <a:p>
                    <a:r>
                      <a:rPr lang="en-US"/>
                      <a:t>-121.1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2D-4EDF-B049-DC1C22C93E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-1.7600000000000001E-2</c:v>
              </c:pt>
              <c:pt idx="1">
                <c:v>1.9E-3</c:v>
              </c:pt>
              <c:pt idx="2">
                <c:v>157.10400000000001</c:v>
              </c:pt>
              <c:pt idx="3">
                <c:v>276.61900000000003</c:v>
              </c:pt>
              <c:pt idx="4">
                <c:v>358.52730000000003</c:v>
              </c:pt>
              <c:pt idx="5">
                <c:v>402.82889999999998</c:v>
              </c:pt>
              <c:pt idx="6">
                <c:v>411.47309999999999</c:v>
              </c:pt>
              <c:pt idx="7">
                <c:v>409.52379999999999</c:v>
              </c:pt>
              <c:pt idx="8">
                <c:v>378.61200000000002</c:v>
              </c:pt>
              <c:pt idx="9">
                <c:v>310.09359999999998</c:v>
              </c:pt>
              <c:pt idx="10">
                <c:v>203.96850000000001</c:v>
              </c:pt>
              <c:pt idx="11">
                <c:v>60.236699999999999</c:v>
              </c:pt>
              <c:pt idx="12">
                <c:v>-8.8999999999999999E-3</c:v>
              </c:pt>
              <c:pt idx="13">
                <c:v>-121.0996</c:v>
              </c:pt>
            </c:numLit>
          </c:yVal>
          <c:smooth val="0"/>
          <c:extLst>
            <c:ext xmlns:c16="http://schemas.microsoft.com/office/drawing/2014/chart" uri="{C3380CC4-5D6E-409C-BE32-E72D297353CC}">
              <c16:uniqueId val="{00000000-0E2D-4EDF-B049-DC1C22C93E86}"/>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2D-4EDF-B049-DC1C22C93E86}"/>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2D-4EDF-B049-DC1C22C93E8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0E2D-4EDF-B049-DC1C22C93E86}"/>
            </c:ext>
          </c:extLst>
        </c:ser>
        <c:dLbls>
          <c:showLegendKey val="0"/>
          <c:showVal val="0"/>
          <c:showCatName val="0"/>
          <c:showSerName val="0"/>
          <c:showPercent val="0"/>
          <c:showBubbleSize val="0"/>
        </c:dLbls>
        <c:axId val="801394680"/>
        <c:axId val="801395008"/>
      </c:scatterChart>
      <c:valAx>
        <c:axId val="801394680"/>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395008"/>
        <c:crosses val="autoZero"/>
        <c:crossBetween val="midCat"/>
      </c:valAx>
      <c:valAx>
        <c:axId val="801395008"/>
        <c:scaling>
          <c:orientation val="minMax"/>
        </c:scaling>
        <c:delete val="1"/>
        <c:axPos val="l"/>
        <c:numFmt formatCode="General" sourceLinked="1"/>
        <c:majorTickMark val="none"/>
        <c:minorTickMark val="none"/>
        <c:tickLblPos val="nextTo"/>
        <c:crossAx val="801394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M4: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47D-413B-96B4-157F5526A611}"/>
              </c:ext>
            </c:extLst>
          </c:dPt>
          <c:dPt>
            <c:idx val="12"/>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047D-413B-96B4-157F5526A611}"/>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7D-413B-96B4-157F5526A611}"/>
                </c:ext>
              </c:extLst>
            </c:dLbl>
            <c:dLbl>
              <c:idx val="1"/>
              <c:layout>
                <c:manualLayout>
                  <c:x val="0"/>
                  <c:y val="0"/>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7D-413B-96B4-157F5526A611}"/>
                </c:ext>
              </c:extLst>
            </c:dLbl>
            <c:dLbl>
              <c:idx val="12"/>
              <c:layout>
                <c:manualLayout>
                  <c:x val="-5.4731361316403514E-2"/>
                  <c:y val="-0.15323307086614177"/>
                </c:manualLayout>
              </c:layout>
              <c:tx>
                <c:rich>
                  <a:bodyPr/>
                  <a:lstStyle/>
                  <a:p>
                    <a:r>
                      <a:rPr lang="en-US"/>
                      <a:t>(8.42,2309.81)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7D-413B-96B4-157F5526A611}"/>
                </c:ext>
              </c:extLst>
            </c:dLbl>
            <c:dLbl>
              <c:idx val="13"/>
              <c:layout>
                <c:manualLayout>
                  <c:x val="0"/>
                  <c:y val="-6.6666666666666666E-2"/>
                </c:manualLayout>
              </c:layout>
              <c:tx>
                <c:rich>
                  <a:bodyPr/>
                  <a:lstStyle/>
                  <a:p>
                    <a:r>
                      <a:rPr lang="en-US"/>
                      <a:t>2275.47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7D-413B-96B4-157F5526A6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1E-4</c:v>
              </c:pt>
              <c:pt idx="2">
                <c:v>0.9</c:v>
              </c:pt>
              <c:pt idx="3">
                <c:v>1.8</c:v>
              </c:pt>
              <c:pt idx="4">
                <c:v>2.7</c:v>
              </c:pt>
              <c:pt idx="5">
                <c:v>3.6</c:v>
              </c:pt>
              <c:pt idx="6">
                <c:v>4.2102000000000004</c:v>
              </c:pt>
              <c:pt idx="7">
                <c:v>4.5</c:v>
              </c:pt>
              <c:pt idx="8">
                <c:v>5.4</c:v>
              </c:pt>
              <c:pt idx="9">
                <c:v>6.3</c:v>
              </c:pt>
              <c:pt idx="10">
                <c:v>7.2</c:v>
              </c:pt>
              <c:pt idx="11">
                <c:v>8.1</c:v>
              </c:pt>
              <c:pt idx="12">
                <c:v>8.4204000000000008</c:v>
              </c:pt>
              <c:pt idx="13">
                <c:v>9</c:v>
              </c:pt>
            </c:numLit>
          </c:xVal>
          <c:yVal>
            <c:numLit>
              <c:formatCode>General</c:formatCode>
              <c:ptCount val="14"/>
              <c:pt idx="0">
                <c:v>4.0000000000000002E-4</c:v>
              </c:pt>
              <c:pt idx="1">
                <c:v>4.0000000000000002E-4</c:v>
              </c:pt>
              <c:pt idx="2">
                <c:v>73.509799999999998</c:v>
              </c:pt>
              <c:pt idx="3">
                <c:v>271.50569999999999</c:v>
              </c:pt>
              <c:pt idx="4">
                <c:v>560.14200000000005</c:v>
              </c:pt>
              <c:pt idx="5">
                <c:v>905.57270000000005</c:v>
              </c:pt>
              <c:pt idx="6">
                <c:v>1154.8952999999999</c:v>
              </c:pt>
              <c:pt idx="7">
                <c:v>1273.9519</c:v>
              </c:pt>
              <c:pt idx="8">
                <c:v>1631.4335000000001</c:v>
              </c:pt>
              <c:pt idx="9">
                <c:v>1944.1714999999999</c:v>
              </c:pt>
              <c:pt idx="10">
                <c:v>2178.3200000000002</c:v>
              </c:pt>
              <c:pt idx="11">
                <c:v>2300.0328</c:v>
              </c:pt>
              <c:pt idx="12">
                <c:v>2309.8085000000001</c:v>
              </c:pt>
              <c:pt idx="13">
                <c:v>2275.4652000000001</c:v>
              </c:pt>
            </c:numLit>
          </c:yVal>
          <c:smooth val="0"/>
          <c:extLst>
            <c:ext xmlns:c16="http://schemas.microsoft.com/office/drawing/2014/chart" uri="{C3380CC4-5D6E-409C-BE32-E72D297353CC}">
              <c16:uniqueId val="{00000000-047D-413B-96B4-157F5526A611}"/>
            </c:ext>
          </c:extLst>
        </c:ser>
        <c:ser>
          <c:idx val="1"/>
          <c:order val="1"/>
          <c:tx>
            <c:v>M4</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7D-413B-96B4-157F5526A611}"/>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7D-413B-96B4-157F5526A6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9</c:v>
              </c:pt>
            </c:numLit>
          </c:xVal>
          <c:yVal>
            <c:numLit>
              <c:formatCode>General</c:formatCode>
              <c:ptCount val="2"/>
              <c:pt idx="0">
                <c:v>0</c:v>
              </c:pt>
              <c:pt idx="1">
                <c:v>0</c:v>
              </c:pt>
            </c:numLit>
          </c:yVal>
          <c:smooth val="0"/>
          <c:extLst>
            <c:ext xmlns:c16="http://schemas.microsoft.com/office/drawing/2014/chart" uri="{C3380CC4-5D6E-409C-BE32-E72D297353CC}">
              <c16:uniqueId val="{00000001-047D-413B-96B4-157F5526A611}"/>
            </c:ext>
          </c:extLst>
        </c:ser>
        <c:dLbls>
          <c:showLegendKey val="0"/>
          <c:showVal val="0"/>
          <c:showCatName val="0"/>
          <c:showSerName val="0"/>
          <c:showPercent val="0"/>
          <c:showBubbleSize val="0"/>
        </c:dLbls>
        <c:axId val="800246472"/>
        <c:axId val="800248768"/>
      </c:scatterChart>
      <c:valAx>
        <c:axId val="800246472"/>
        <c:scaling>
          <c:orientation val="minMax"/>
          <c:max val="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248768"/>
        <c:crosses val="autoZero"/>
        <c:crossBetween val="midCat"/>
      </c:valAx>
      <c:valAx>
        <c:axId val="800248768"/>
        <c:scaling>
          <c:orientation val="minMax"/>
        </c:scaling>
        <c:delete val="1"/>
        <c:axPos val="l"/>
        <c:numFmt formatCode="General" sourceLinked="1"/>
        <c:majorTickMark val="none"/>
        <c:minorTickMark val="none"/>
        <c:tickLblPos val="nextTo"/>
        <c:crossAx val="8002464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93.29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4D-4636-B197-ACE535E8CA56}"/>
                </c:ext>
              </c:extLst>
            </c:dLbl>
            <c:dLbl>
              <c:idx val="15"/>
              <c:layout>
                <c:manualLayout>
                  <c:x val="0"/>
                  <c:y val="-6.6666666666666666E-2"/>
                </c:manualLayout>
              </c:layout>
              <c:tx>
                <c:rich>
                  <a:bodyPr/>
                  <a:lstStyle/>
                  <a:p>
                    <a:r>
                      <a:rPr lang="en-US"/>
                      <a:t>93.29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4D-4636-B197-ACE535E8CA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93.290999999999997</c:v>
              </c:pt>
              <c:pt idx="1">
                <c:v>93.290999999999997</c:v>
              </c:pt>
              <c:pt idx="2">
                <c:v>93.290999999999997</c:v>
              </c:pt>
              <c:pt idx="3">
                <c:v>93.290999999999997</c:v>
              </c:pt>
              <c:pt idx="4">
                <c:v>93.290999999999997</c:v>
              </c:pt>
              <c:pt idx="5">
                <c:v>93.290999999999997</c:v>
              </c:pt>
              <c:pt idx="6">
                <c:v>93.290999999999997</c:v>
              </c:pt>
              <c:pt idx="7">
                <c:v>93.290999999999997</c:v>
              </c:pt>
              <c:pt idx="8">
                <c:v>93.290999999999997</c:v>
              </c:pt>
              <c:pt idx="9">
                <c:v>93.290999999999997</c:v>
              </c:pt>
              <c:pt idx="10">
                <c:v>93.290999999999997</c:v>
              </c:pt>
              <c:pt idx="11">
                <c:v>93.290999999999997</c:v>
              </c:pt>
              <c:pt idx="12">
                <c:v>93.290999999999997</c:v>
              </c:pt>
              <c:pt idx="13">
                <c:v>93.290999999999997</c:v>
              </c:pt>
              <c:pt idx="14">
                <c:v>93.290999999999997</c:v>
              </c:pt>
              <c:pt idx="15">
                <c:v>93.290999999999997</c:v>
              </c:pt>
            </c:numLit>
          </c:yVal>
          <c:smooth val="0"/>
          <c:extLst>
            <c:ext xmlns:c16="http://schemas.microsoft.com/office/drawing/2014/chart" uri="{C3380CC4-5D6E-409C-BE32-E72D297353CC}">
              <c16:uniqueId val="{00000000-144D-4636-B197-ACE535E8CA56}"/>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4D-4636-B197-ACE535E8CA56}"/>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4D-4636-B197-ACE535E8CA5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144D-4636-B197-ACE535E8CA56}"/>
            </c:ext>
          </c:extLst>
        </c:ser>
        <c:dLbls>
          <c:showLegendKey val="0"/>
          <c:showVal val="0"/>
          <c:showCatName val="0"/>
          <c:showSerName val="0"/>
          <c:showPercent val="0"/>
          <c:showBubbleSize val="0"/>
        </c:dLbls>
        <c:axId val="642032024"/>
        <c:axId val="642024480"/>
      </c:scatterChart>
      <c:valAx>
        <c:axId val="642032024"/>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24480"/>
        <c:crosses val="autoZero"/>
        <c:crossBetween val="midCat"/>
      </c:valAx>
      <c:valAx>
        <c:axId val="642024480"/>
        <c:scaling>
          <c:orientation val="minMax"/>
        </c:scaling>
        <c:delete val="1"/>
        <c:axPos val="l"/>
        <c:numFmt formatCode="General" sourceLinked="1"/>
        <c:majorTickMark val="none"/>
        <c:minorTickMark val="none"/>
        <c:tickLblPos val="nextTo"/>
        <c:crossAx val="642032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8"/>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2262-46F7-8DC3-298A2AEFCEA8}"/>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2262-46F7-8DC3-298A2AEFCEA8}"/>
              </c:ext>
            </c:extLst>
          </c:dPt>
          <c:dLbls>
            <c:dLbl>
              <c:idx val="0"/>
              <c:layout>
                <c:manualLayout>
                  <c:x val="-0.12145397432590797"/>
                  <c:y val="-6.6666666666666721E-2"/>
                </c:manualLayout>
              </c:layout>
              <c:tx>
                <c:rich>
                  <a:bodyPr/>
                  <a:lstStyle/>
                  <a:p>
                    <a:r>
                      <a:rPr lang="en-US"/>
                      <a:t>59.07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262-46F7-8DC3-298A2AEFCEA8}"/>
                </c:ext>
              </c:extLst>
            </c:dLbl>
            <c:dLbl>
              <c:idx val="8"/>
              <c:layout>
                <c:manualLayout>
                  <c:x val="3.4920636666448526E-2"/>
                  <c:y val="-6.6666666666666721E-2"/>
                </c:manualLayout>
              </c:layout>
              <c:tx>
                <c:rich>
                  <a:bodyPr/>
                  <a:lstStyle/>
                  <a:p>
                    <a:r>
                      <a:rPr lang="en-US"/>
                      <a:t>x=4.923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262-46F7-8DC3-298A2AEFCEA8}"/>
                </c:ext>
              </c:extLst>
            </c:dLbl>
            <c:dLbl>
              <c:idx val="15"/>
              <c:layout>
                <c:manualLayout>
                  <c:x val="0"/>
                  <c:y val="6.6666666666666666E-2"/>
                </c:manualLayout>
              </c:layout>
              <c:tx>
                <c:rich>
                  <a:bodyPr/>
                  <a:lstStyle/>
                  <a:p>
                    <a:r>
                      <a:rPr lang="en-US"/>
                      <a:t>-70.73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262-46F7-8DC3-298A2AEFCE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59.0702</c:v>
              </c:pt>
              <c:pt idx="1">
                <c:v>53.302999999999997</c:v>
              </c:pt>
              <c:pt idx="2">
                <c:v>47.3078</c:v>
              </c:pt>
              <c:pt idx="3">
                <c:v>46.090200000000003</c:v>
              </c:pt>
              <c:pt idx="4">
                <c:v>41.181800000000003</c:v>
              </c:pt>
              <c:pt idx="5">
                <c:v>33.110199999999999</c:v>
              </c:pt>
              <c:pt idx="6">
                <c:v>20.130199999999999</c:v>
              </c:pt>
              <c:pt idx="7">
                <c:v>7.1502999999999997</c:v>
              </c:pt>
              <c:pt idx="8">
                <c:v>2.0000000000000001E-4</c:v>
              </c:pt>
              <c:pt idx="9">
                <c:v>-5.8296999999999999</c:v>
              </c:pt>
              <c:pt idx="10">
                <c:v>-18.809699999999999</c:v>
              </c:pt>
              <c:pt idx="11">
                <c:v>-31.7897</c:v>
              </c:pt>
              <c:pt idx="12">
                <c:v>-44.7697</c:v>
              </c:pt>
              <c:pt idx="13">
                <c:v>-53.303800000000003</c:v>
              </c:pt>
              <c:pt idx="14">
                <c:v>-57.749699999999997</c:v>
              </c:pt>
              <c:pt idx="15">
                <c:v>-70.729500000000002</c:v>
              </c:pt>
            </c:numLit>
          </c:yVal>
          <c:smooth val="0"/>
          <c:extLst>
            <c:ext xmlns:c16="http://schemas.microsoft.com/office/drawing/2014/chart" uri="{C3380CC4-5D6E-409C-BE32-E72D297353CC}">
              <c16:uniqueId val="{00000000-2262-46F7-8DC3-298A2AEFCEA8}"/>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62-46F7-8DC3-298A2AEFCEA8}"/>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62-46F7-8DC3-298A2AEFCEA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2262-46F7-8DC3-298A2AEFCEA8}"/>
            </c:ext>
          </c:extLst>
        </c:ser>
        <c:dLbls>
          <c:showLegendKey val="0"/>
          <c:showVal val="0"/>
          <c:showCatName val="0"/>
          <c:showSerName val="0"/>
          <c:showPercent val="0"/>
          <c:showBubbleSize val="0"/>
        </c:dLbls>
        <c:axId val="804285232"/>
        <c:axId val="804282608"/>
      </c:scatterChart>
      <c:valAx>
        <c:axId val="804285232"/>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282608"/>
        <c:crosses val="autoZero"/>
        <c:crossBetween val="midCat"/>
      </c:valAx>
      <c:valAx>
        <c:axId val="804282608"/>
        <c:scaling>
          <c:orientation val="minMax"/>
        </c:scaling>
        <c:delete val="1"/>
        <c:axPos val="l"/>
        <c:numFmt formatCode="General" sourceLinked="1"/>
        <c:majorTickMark val="none"/>
        <c:minorTickMark val="none"/>
        <c:tickLblPos val="nextTo"/>
        <c:crossAx val="804285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8"/>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F26-48BF-ADE8-61B484BB1463}"/>
              </c:ext>
            </c:extLst>
          </c:dPt>
          <c:dLbls>
            <c:dLbl>
              <c:idx val="0"/>
              <c:layout>
                <c:manualLayout>
                  <c:x val="-0.10083347585719164"/>
                  <c:y val="6.6666666666666666E-2"/>
                </c:manualLayout>
              </c:layout>
              <c:tx>
                <c:rich>
                  <a:bodyPr/>
                  <a:lstStyle/>
                  <a:p>
                    <a:r>
                      <a:rPr lang="en-US"/>
                      <a:t>-27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26-48BF-ADE8-61B484BB1463}"/>
                </c:ext>
              </c:extLst>
            </c:dLbl>
            <c:dLbl>
              <c:idx val="8"/>
              <c:layout>
                <c:manualLayout>
                  <c:x val="-0.11475801098652723"/>
                  <c:y val="-0.11661679790026247"/>
                </c:manualLayout>
              </c:layout>
              <c:tx>
                <c:rich>
                  <a:bodyPr/>
                  <a:lstStyle/>
                  <a:p>
                    <a:r>
                      <a:rPr lang="en-US"/>
                      <a:t>(4.92,118.39)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F26-48BF-ADE8-61B484BB1463}"/>
                </c:ext>
              </c:extLst>
            </c:dLbl>
            <c:dLbl>
              <c:idx val="15"/>
              <c:layout>
                <c:manualLayout>
                  <c:x val="0"/>
                  <c:y val="6.6666666666666666E-2"/>
                </c:manualLayout>
              </c:layout>
              <c:tx>
                <c:rich>
                  <a:bodyPr/>
                  <a:lstStyle/>
                  <a:p>
                    <a:r>
                      <a:rPr lang="en-US"/>
                      <a:t>-90.06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26-48BF-ADE8-61B484BB14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-27.001799999999999</c:v>
              </c:pt>
              <c:pt idx="1">
                <c:v>1.5E-3</c:v>
              </c:pt>
              <c:pt idx="2">
                <c:v>25.1341</c:v>
              </c:pt>
              <c:pt idx="3">
                <c:v>29.872399999999999</c:v>
              </c:pt>
              <c:pt idx="4">
                <c:v>47.720999999999997</c:v>
              </c:pt>
              <c:pt idx="5">
                <c:v>72.706599999999995</c:v>
              </c:pt>
              <c:pt idx="6">
                <c:v>101.5008</c:v>
              </c:pt>
              <c:pt idx="7">
                <c:v>116.255</c:v>
              </c:pt>
              <c:pt idx="8">
                <c:v>118.3852</c:v>
              </c:pt>
              <c:pt idx="9">
                <c:v>116.9692</c:v>
              </c:pt>
              <c:pt idx="10">
                <c:v>103.6433</c:v>
              </c:pt>
              <c:pt idx="11">
                <c:v>76.277500000000003</c:v>
              </c:pt>
              <c:pt idx="12">
                <c:v>34.871699999999997</c:v>
              </c:pt>
              <c:pt idx="13">
                <c:v>-2.0999999999999999E-3</c:v>
              </c:pt>
              <c:pt idx="14">
                <c:v>-20.574100000000001</c:v>
              </c:pt>
              <c:pt idx="15">
                <c:v>-90.059200000000004</c:v>
              </c:pt>
            </c:numLit>
          </c:yVal>
          <c:smooth val="0"/>
          <c:extLst>
            <c:ext xmlns:c16="http://schemas.microsoft.com/office/drawing/2014/chart" uri="{C3380CC4-5D6E-409C-BE32-E72D297353CC}">
              <c16:uniqueId val="{00000000-FF26-48BF-ADE8-61B484BB1463}"/>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26-48BF-ADE8-61B484BB1463}"/>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26-48BF-ADE8-61B484BB14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FF26-48BF-ADE8-61B484BB1463}"/>
            </c:ext>
          </c:extLst>
        </c:ser>
        <c:dLbls>
          <c:showLegendKey val="0"/>
          <c:showVal val="0"/>
          <c:showCatName val="0"/>
          <c:showSerName val="0"/>
          <c:showPercent val="0"/>
          <c:showBubbleSize val="0"/>
        </c:dLbls>
        <c:axId val="494145856"/>
        <c:axId val="494153728"/>
      </c:scatterChart>
      <c:valAx>
        <c:axId val="494145856"/>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53728"/>
        <c:crosses val="autoZero"/>
        <c:crossBetween val="midCat"/>
      </c:valAx>
      <c:valAx>
        <c:axId val="494153728"/>
        <c:scaling>
          <c:orientation val="minMax"/>
        </c:scaling>
        <c:delete val="1"/>
        <c:axPos val="l"/>
        <c:numFmt formatCode="General" sourceLinked="1"/>
        <c:majorTickMark val="none"/>
        <c:minorTickMark val="none"/>
        <c:tickLblPos val="nextTo"/>
        <c:crossAx val="494145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6E46-447C-8861-003B97BED301}"/>
              </c:ext>
            </c:extLst>
          </c:dPt>
          <c:dPt>
            <c:idx val="13"/>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6E46-447C-8861-003B97BED301}"/>
              </c:ext>
            </c:extLst>
          </c:dPt>
          <c:dLbls>
            <c:dLbl>
              <c:idx val="0"/>
              <c:layout>
                <c:manualLayout>
                  <c:x val="-0.12145397432590797"/>
                  <c:y val="6.6666666666666541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46-447C-8861-003B97BED301}"/>
                </c:ext>
              </c:extLst>
            </c:dLbl>
            <c:dLbl>
              <c:idx val="2"/>
              <c:layout>
                <c:manualLayout>
                  <c:x val="3.4920636666448499E-2"/>
                  <c:y val="-6.6666666666666666E-2"/>
                </c:manualLayout>
              </c:layout>
              <c:tx>
                <c:rich>
                  <a:bodyPr/>
                  <a:lstStyle/>
                  <a:p>
                    <a:r>
                      <a:rPr lang="en-US"/>
                      <a:t>x=0.98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E46-447C-8861-003B97BED301}"/>
                </c:ext>
              </c:extLst>
            </c:dLbl>
            <c:dLbl>
              <c:idx val="13"/>
              <c:layout>
                <c:manualLayout>
                  <c:x val="-0.11475801098652723"/>
                  <c:y val="-0.1166167979002625"/>
                </c:manualLayout>
              </c:layout>
              <c:tx>
                <c:rich>
                  <a:bodyPr/>
                  <a:lstStyle/>
                  <a:p>
                    <a:r>
                      <a:rPr lang="en-US"/>
                      <a:t>(9.36,694.74)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E46-447C-8861-003B97BED301}"/>
                </c:ext>
              </c:extLst>
            </c:dLbl>
            <c:dLbl>
              <c:idx val="15"/>
              <c:layout>
                <c:manualLayout>
                  <c:x val="0"/>
                  <c:y val="-6.6666666666666666E-2"/>
                </c:manualLayout>
              </c:layout>
              <c:tx>
                <c:rich>
                  <a:bodyPr/>
                  <a:lstStyle/>
                  <a:p>
                    <a:r>
                      <a:rPr lang="en-US"/>
                      <a:t>632.42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E46-447C-8861-003B97BED3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-2.5999999999999999E-2</c:v>
              </c:pt>
              <c:pt idx="1">
                <c:v>-6.4032</c:v>
              </c:pt>
              <c:pt idx="2">
                <c:v>4.0000000000000002E-4</c:v>
              </c:pt>
              <c:pt idx="3">
                <c:v>2.7919999999999998</c:v>
              </c:pt>
              <c:pt idx="4">
                <c:v>18.729700000000001</c:v>
              </c:pt>
              <c:pt idx="5">
                <c:v>59.535600000000002</c:v>
              </c:pt>
              <c:pt idx="6">
                <c:v>155.01820000000001</c:v>
              </c:pt>
              <c:pt idx="7">
                <c:v>274.0532</c:v>
              </c:pt>
              <c:pt idx="8">
                <c:v>344.16849999999999</c:v>
              </c:pt>
              <c:pt idx="9">
                <c:v>401.45400000000001</c:v>
              </c:pt>
              <c:pt idx="10">
                <c:v>522.03399999999999</c:v>
              </c:pt>
              <c:pt idx="11">
                <c:v>620.60659999999996</c:v>
              </c:pt>
              <c:pt idx="12">
                <c:v>681.98530000000005</c:v>
              </c:pt>
              <c:pt idx="13">
                <c:v>694.74419999999998</c:v>
              </c:pt>
              <c:pt idx="14">
                <c:v>690.98350000000005</c:v>
              </c:pt>
              <c:pt idx="15">
                <c:v>632.41549999999995</c:v>
              </c:pt>
            </c:numLit>
          </c:yVal>
          <c:smooth val="0"/>
          <c:extLst>
            <c:ext xmlns:c16="http://schemas.microsoft.com/office/drawing/2014/chart" uri="{C3380CC4-5D6E-409C-BE32-E72D297353CC}">
              <c16:uniqueId val="{00000000-6E46-447C-8861-003B97BED301}"/>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E46-447C-8861-003B97BED301}"/>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E46-447C-8861-003B97BED3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6E46-447C-8861-003B97BED301}"/>
            </c:ext>
          </c:extLst>
        </c:ser>
        <c:dLbls>
          <c:showLegendKey val="0"/>
          <c:showVal val="0"/>
          <c:showCatName val="0"/>
          <c:showSerName val="0"/>
          <c:showPercent val="0"/>
          <c:showBubbleSize val="0"/>
        </c:dLbls>
        <c:axId val="804291136"/>
        <c:axId val="804297040"/>
      </c:scatterChart>
      <c:valAx>
        <c:axId val="804291136"/>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297040"/>
        <c:crosses val="autoZero"/>
        <c:crossBetween val="midCat"/>
      </c:valAx>
      <c:valAx>
        <c:axId val="804297040"/>
        <c:scaling>
          <c:orientation val="minMax"/>
        </c:scaling>
        <c:delete val="1"/>
        <c:axPos val="l"/>
        <c:numFmt formatCode="General" sourceLinked="1"/>
        <c:majorTickMark val="none"/>
        <c:minorTickMark val="none"/>
        <c:tickLblPos val="nextTo"/>
        <c:crossAx val="804291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M5: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5"/>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E129-4BB3-8512-6208FF5D7581}"/>
              </c:ext>
            </c:extLst>
          </c:dPt>
          <c:dLbls>
            <c:dLbl>
              <c:idx val="0"/>
              <c:layout>
                <c:manualLayout>
                  <c:x val="-0.10876018541483241"/>
                  <c:y val="6.6666666666666666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129-4BB3-8512-6208FF5D7581}"/>
                </c:ext>
              </c:extLst>
            </c:dLbl>
            <c:dLbl>
              <c:idx val="15"/>
              <c:layout>
                <c:manualLayout>
                  <c:x val="0"/>
                  <c:y val="-6.6666666666666666E-2"/>
                </c:manualLayout>
              </c:layout>
              <c:tx>
                <c:rich>
                  <a:bodyPr/>
                  <a:lstStyle/>
                  <a:p>
                    <a:r>
                      <a:rPr lang="en-US"/>
                      <a:t>4034.87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129-4BB3-8512-6208FF5D75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0.48060000000000003</c:v>
              </c:pt>
              <c:pt idx="2">
                <c:v>0.98019999999999996</c:v>
              </c:pt>
              <c:pt idx="3">
                <c:v>1.0817000000000001</c:v>
              </c:pt>
              <c:pt idx="4">
                <c:v>1.4906999999999999</c:v>
              </c:pt>
              <c:pt idx="5">
                <c:v>2.1633</c:v>
              </c:pt>
              <c:pt idx="6">
                <c:v>3.2450000000000001</c:v>
              </c:pt>
              <c:pt idx="7">
                <c:v>4.3266999999999998</c:v>
              </c:pt>
              <c:pt idx="8">
                <c:v>4.9225000000000003</c:v>
              </c:pt>
              <c:pt idx="9">
                <c:v>5.4082999999999997</c:v>
              </c:pt>
              <c:pt idx="10">
                <c:v>6.49</c:v>
              </c:pt>
              <c:pt idx="11">
                <c:v>7.5716999999999999</c:v>
              </c:pt>
              <c:pt idx="12">
                <c:v>8.6532999999999998</c:v>
              </c:pt>
              <c:pt idx="13">
                <c:v>9.3644999999999996</c:v>
              </c:pt>
              <c:pt idx="14">
                <c:v>9.7349999999999994</c:v>
              </c:pt>
              <c:pt idx="15">
                <c:v>10.816599999999999</c:v>
              </c:pt>
            </c:numLit>
          </c:xVal>
          <c:yVal>
            <c:numLit>
              <c:formatCode>General</c:formatCode>
              <c:ptCount val="16"/>
              <c:pt idx="0">
                <c:v>-0.1028</c:v>
              </c:pt>
              <c:pt idx="1">
                <c:v>-2.1675</c:v>
              </c:pt>
              <c:pt idx="2">
                <c:v>-4.2896999999999998</c:v>
              </c:pt>
              <c:pt idx="3">
                <c:v>-4.1520999999999999</c:v>
              </c:pt>
              <c:pt idx="4">
                <c:v>5.9999999999999995E-4</c:v>
              </c:pt>
              <c:pt idx="5">
                <c:v>25.380400000000002</c:v>
              </c:pt>
              <c:pt idx="6">
                <c:v>138.61070000000001</c:v>
              </c:pt>
              <c:pt idx="7">
                <c:v>369.22800000000001</c:v>
              </c:pt>
              <c:pt idx="8">
                <c:v>553.34519999999998</c:v>
              </c:pt>
              <c:pt idx="9">
                <c:v>734.49469999999997</c:v>
              </c:pt>
              <c:pt idx="10">
                <c:v>1235.2465</c:v>
              </c:pt>
              <c:pt idx="11">
                <c:v>1855.8920000000001</c:v>
              </c:pt>
              <c:pt idx="12">
                <c:v>2564.4133999999999</c:v>
              </c:pt>
              <c:pt idx="13">
                <c:v>3055.4324000000001</c:v>
              </c:pt>
              <c:pt idx="14">
                <c:v>3312.3656999999998</c:v>
              </c:pt>
              <c:pt idx="15">
                <c:v>4034.8712</c:v>
              </c:pt>
            </c:numLit>
          </c:yVal>
          <c:smooth val="0"/>
          <c:extLst>
            <c:ext xmlns:c16="http://schemas.microsoft.com/office/drawing/2014/chart" uri="{C3380CC4-5D6E-409C-BE32-E72D297353CC}">
              <c16:uniqueId val="{00000000-E129-4BB3-8512-6208FF5D7581}"/>
            </c:ext>
          </c:extLst>
        </c:ser>
        <c:ser>
          <c:idx val="1"/>
          <c:order val="1"/>
          <c:tx>
            <c:v>M5</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129-4BB3-8512-6208FF5D7581}"/>
                </c:ext>
              </c:extLst>
            </c:dLbl>
            <c:dLbl>
              <c:idx val="1"/>
              <c:tx>
                <c:rich>
                  <a:bodyPr/>
                  <a:lstStyle/>
                  <a:p>
                    <a:r>
                      <a:rPr lang="en-US"/>
                      <a:t>N5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129-4BB3-8512-6208FF5D75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10.816599999999999</c:v>
              </c:pt>
            </c:numLit>
          </c:xVal>
          <c:yVal>
            <c:numLit>
              <c:formatCode>General</c:formatCode>
              <c:ptCount val="2"/>
              <c:pt idx="0">
                <c:v>0</c:v>
              </c:pt>
              <c:pt idx="1">
                <c:v>0</c:v>
              </c:pt>
            </c:numLit>
          </c:yVal>
          <c:smooth val="0"/>
          <c:extLst>
            <c:ext xmlns:c16="http://schemas.microsoft.com/office/drawing/2014/chart" uri="{C3380CC4-5D6E-409C-BE32-E72D297353CC}">
              <c16:uniqueId val="{00000001-E129-4BB3-8512-6208FF5D7581}"/>
            </c:ext>
          </c:extLst>
        </c:ser>
        <c:dLbls>
          <c:showLegendKey val="0"/>
          <c:showVal val="0"/>
          <c:showCatName val="0"/>
          <c:showSerName val="0"/>
          <c:showPercent val="0"/>
          <c:showBubbleSize val="0"/>
        </c:dLbls>
        <c:axId val="643929824"/>
        <c:axId val="806271272"/>
      </c:scatterChart>
      <c:valAx>
        <c:axId val="643929824"/>
        <c:scaling>
          <c:orientation val="minMax"/>
          <c:max val="10.816599999999999"/>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271272"/>
        <c:crosses val="autoZero"/>
        <c:crossBetween val="midCat"/>
      </c:valAx>
      <c:valAx>
        <c:axId val="806271272"/>
        <c:scaling>
          <c:orientation val="minMax"/>
        </c:scaling>
        <c:delete val="1"/>
        <c:axPos val="l"/>
        <c:numFmt formatCode="General" sourceLinked="1"/>
        <c:majorTickMark val="none"/>
        <c:minorTickMark val="none"/>
        <c:tickLblPos val="nextTo"/>
        <c:crossAx val="643929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88992080439555E-2"/>
          <c:y val="2.8884567631170751E-2"/>
          <c:w val="0.65185188444037256"/>
          <c:h val="0.8520054953875259"/>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FB0A-46A2-B2A6-481FB21FDBB3}"/>
              </c:ext>
            </c:extLst>
          </c:dPt>
          <c:dPt>
            <c:idx val="1"/>
            <c:marker>
              <c:symbol val="dash"/>
              <c:size val="10"/>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FB0A-46A2-B2A6-481FB21FDBB3}"/>
              </c:ext>
            </c:extLst>
          </c:dPt>
          <c:dPt>
            <c:idx val="2"/>
            <c:marker>
              <c:symbol val="none"/>
            </c:marker>
            <c:bubble3D val="0"/>
            <c:extLst>
              <c:ext xmlns:c16="http://schemas.microsoft.com/office/drawing/2014/chart" uri="{C3380CC4-5D6E-409C-BE32-E72D297353CC}">
                <c16:uniqueId val="{00000004-FB0A-46A2-B2A6-481FB21FDBB3}"/>
              </c:ext>
            </c:extLst>
          </c:dPt>
          <c:dPt>
            <c:idx val="3"/>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5-FB0A-46A2-B2A6-481FB21FDBB3}"/>
              </c:ext>
            </c:extLst>
          </c:dPt>
          <c:dLbls>
            <c:dLbl>
              <c:idx val="0"/>
              <c:layout>
                <c:manualLayout>
                  <c:x val="-8.1912265062480449E-2"/>
                  <c:y val="-4.2577513092755988E-2"/>
                </c:manualLayout>
              </c:layout>
              <c:tx>
                <c:rich>
                  <a:bodyPr/>
                  <a:lstStyle/>
                  <a:p>
                    <a:fld id="{9EA3DAB1-28BF-4C4F-8806-97504F06899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B0A-46A2-B2A6-481FB21FDBB3}"/>
                </c:ext>
              </c:extLst>
            </c:dLbl>
            <c:dLbl>
              <c:idx val="1"/>
              <c:layout>
                <c:manualLayout>
                  <c:x val="-8.4240307506910347E-2"/>
                  <c:y val="-4.5620389861997152E-2"/>
                </c:manualLayout>
              </c:layout>
              <c:tx>
                <c:rich>
                  <a:bodyPr/>
                  <a:lstStyle/>
                  <a:p>
                    <a:fld id="{A0589D5B-2467-4C52-A1FF-501B31C2EAD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B0A-46A2-B2A6-481FB21FDBB3}"/>
                </c:ext>
              </c:extLst>
            </c:dLbl>
            <c:dLbl>
              <c:idx val="2"/>
              <c:layout>
                <c:manualLayout>
                  <c:x val="-7.8420201395835595E-2"/>
                  <c:y val="-3.8013197938894246E-2"/>
                </c:manualLayout>
              </c:layout>
              <c:tx>
                <c:rich>
                  <a:bodyPr/>
                  <a:lstStyle/>
                  <a:p>
                    <a:fld id="{F151AF02-96F3-474D-8DE2-5651EFEC5B19}"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B0A-46A2-B2A6-481FB21FDBB3}"/>
                </c:ext>
              </c:extLst>
            </c:dLbl>
            <c:dLbl>
              <c:idx val="3"/>
              <c:layout>
                <c:manualLayout>
                  <c:x val="-8.1912265062480449E-2"/>
                  <c:y val="-4.2577513092755988E-2"/>
                </c:manualLayout>
              </c:layout>
              <c:tx>
                <c:rich>
                  <a:bodyPr/>
                  <a:lstStyle/>
                  <a:p>
                    <a:fld id="{2D18B08C-9CF7-4EEF-9D87-629F1F499F9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B0A-46A2-B2A6-481FB21FDBB3}"/>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K_E7.1!COORD_X</c:f>
              <c:numCache>
                <c:formatCode>General</c:formatCode>
                <c:ptCount val="5"/>
                <c:pt idx="0">
                  <c:v>0</c:v>
                </c:pt>
                <c:pt idx="1">
                  <c:v>0</c:v>
                </c:pt>
                <c:pt idx="2">
                  <c:v>240</c:v>
                </c:pt>
                <c:pt idx="3">
                  <c:v>240</c:v>
                </c:pt>
              </c:numCache>
            </c:numRef>
          </c:xVal>
          <c:yVal>
            <c:numRef>
              <c:f>K_E7.1!COORD_Y</c:f>
              <c:numCache>
                <c:formatCode>General</c:formatCode>
                <c:ptCount val="5"/>
                <c:pt idx="0">
                  <c:v>0</c:v>
                </c:pt>
                <c:pt idx="1">
                  <c:v>240</c:v>
                </c:pt>
                <c:pt idx="2">
                  <c:v>240</c:v>
                </c:pt>
                <c:pt idx="3">
                  <c:v>0</c:v>
                </c:pt>
              </c:numCache>
            </c:numRef>
          </c:yVal>
          <c:smooth val="0"/>
          <c:extLst>
            <c:ext xmlns:c15="http://schemas.microsoft.com/office/drawing/2012/chart" uri="{02D57815-91ED-43cb-92C2-25804820EDAC}">
              <c15:datalabelsRange>
                <c15:f>K_E7.1!NODES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1-FB0A-46A2-B2A6-481FB21FDBB3}"/>
            </c:ext>
          </c:extLst>
        </c:ser>
        <c:ser>
          <c:idx val="1"/>
          <c:order val="1"/>
          <c:tx>
            <c:v>M1</c:v>
          </c:tx>
          <c:spPr>
            <a:ln w="31750" cap="rnd">
              <a:solidFill>
                <a:srgbClr val="7A5D86"/>
              </a:solidFill>
              <a:round/>
              <a:headEnd type="none"/>
              <a:tailEnd type="arrow"/>
            </a:ln>
            <a:effectLst/>
          </c:spPr>
          <c:marker>
            <c:symbol val="none"/>
          </c:marker>
          <c:dLbls>
            <c:delete val="1"/>
          </c:dLbls>
          <c:xVal>
            <c:numLit>
              <c:formatCode>General</c:formatCode>
              <c:ptCount val="2"/>
              <c:pt idx="0">
                <c:v>0</c:v>
              </c:pt>
              <c:pt idx="1">
                <c:v>0</c:v>
              </c:pt>
            </c:numLit>
          </c:xVal>
          <c:yVal>
            <c:numLit>
              <c:formatCode>General</c:formatCode>
              <c:ptCount val="2"/>
              <c:pt idx="0">
                <c:v>0</c:v>
              </c:pt>
              <c:pt idx="1">
                <c:v>240</c:v>
              </c:pt>
            </c:numLit>
          </c:yVal>
          <c:smooth val="0"/>
          <c:extLst>
            <c:ext xmlns:c16="http://schemas.microsoft.com/office/drawing/2014/chart" uri="{C3380CC4-5D6E-409C-BE32-E72D297353CC}">
              <c16:uniqueId val="{00000006-FB0A-46A2-B2A6-481FB21FDBB3}"/>
            </c:ext>
          </c:extLst>
        </c:ser>
        <c:ser>
          <c:idx val="2"/>
          <c:order val="2"/>
          <c:tx>
            <c:v>M2</c:v>
          </c:tx>
          <c:spPr>
            <a:ln w="31750" cap="rnd">
              <a:solidFill>
                <a:srgbClr val="620E97"/>
              </a:solidFill>
              <a:round/>
              <a:headEnd type="arrow"/>
              <a:tailEnd type="none"/>
            </a:ln>
            <a:effectLst/>
          </c:spPr>
          <c:marker>
            <c:symbol val="none"/>
          </c:marker>
          <c:dLbls>
            <c:delete val="1"/>
          </c:dLbls>
          <c:xVal>
            <c:numLit>
              <c:formatCode>General</c:formatCode>
              <c:ptCount val="2"/>
              <c:pt idx="0">
                <c:v>0</c:v>
              </c:pt>
              <c:pt idx="1">
                <c:v>240</c:v>
              </c:pt>
            </c:numLit>
          </c:xVal>
          <c:yVal>
            <c:numLit>
              <c:formatCode>General</c:formatCode>
              <c:ptCount val="2"/>
              <c:pt idx="0">
                <c:v>240</c:v>
              </c:pt>
              <c:pt idx="1">
                <c:v>240</c:v>
              </c:pt>
            </c:numLit>
          </c:yVal>
          <c:smooth val="0"/>
          <c:extLst>
            <c:ext xmlns:c16="http://schemas.microsoft.com/office/drawing/2014/chart" uri="{C3380CC4-5D6E-409C-BE32-E72D297353CC}">
              <c16:uniqueId val="{00000007-FB0A-46A2-B2A6-481FB21FDBB3}"/>
            </c:ext>
          </c:extLst>
        </c:ser>
        <c:ser>
          <c:idx val="3"/>
          <c:order val="3"/>
          <c:tx>
            <c:v>M3</c:v>
          </c:tx>
          <c:spPr>
            <a:ln w="31750" cap="rnd">
              <a:solidFill>
                <a:srgbClr val="3C4C9F"/>
              </a:solidFill>
              <a:round/>
              <a:headEnd type="arrow"/>
              <a:tailEnd type="none"/>
            </a:ln>
            <a:effectLst/>
          </c:spPr>
          <c:marker>
            <c:symbol val="none"/>
          </c:marker>
          <c:dLbls>
            <c:delete val="1"/>
          </c:dLbls>
          <c:xVal>
            <c:numLit>
              <c:formatCode>General</c:formatCode>
              <c:ptCount val="2"/>
              <c:pt idx="0">
                <c:v>240</c:v>
              </c:pt>
              <c:pt idx="1">
                <c:v>240</c:v>
              </c:pt>
            </c:numLit>
          </c:xVal>
          <c:yVal>
            <c:numLit>
              <c:formatCode>General</c:formatCode>
              <c:ptCount val="2"/>
              <c:pt idx="0">
                <c:v>0</c:v>
              </c:pt>
              <c:pt idx="1">
                <c:v>240</c:v>
              </c:pt>
            </c:numLit>
          </c:yVal>
          <c:smooth val="0"/>
          <c:extLst>
            <c:ext xmlns:c16="http://schemas.microsoft.com/office/drawing/2014/chart" uri="{C3380CC4-5D6E-409C-BE32-E72D297353CC}">
              <c16:uniqueId val="{00000008-FB0A-46A2-B2A6-481FB21FDBB3}"/>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240.1</c:v>
              </c:pt>
              <c:pt idx="3">
                <c:v>240.1</c:v>
              </c:pt>
            </c:numLit>
          </c:xVal>
          <c:yVal>
            <c:numLit>
              <c:formatCode>General</c:formatCode>
              <c:ptCount val="4"/>
              <c:pt idx="0">
                <c:v>-0.1</c:v>
              </c:pt>
              <c:pt idx="1">
                <c:v>240.1</c:v>
              </c:pt>
              <c:pt idx="2">
                <c:v>-0.1</c:v>
              </c:pt>
              <c:pt idx="3">
                <c:v>240.1</c:v>
              </c:pt>
            </c:numLit>
          </c:yVal>
          <c:smooth val="0"/>
          <c:extLst>
            <c:ext xmlns:c16="http://schemas.microsoft.com/office/drawing/2014/chart" uri="{C3380CC4-5D6E-409C-BE32-E72D297353CC}">
              <c16:uniqueId val="{00000009-FB0A-46A2-B2A6-481FB21FDBB3}"/>
            </c:ext>
          </c:extLst>
        </c:ser>
        <c:ser>
          <c:idx val="5"/>
          <c:order val="5"/>
          <c:tx>
            <c:v>P=25000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c:v>
              </c:pt>
            </c:numLit>
          </c:xVal>
          <c:yVal>
            <c:numLit>
              <c:formatCode>General</c:formatCode>
              <c:ptCount val="2"/>
              <c:pt idx="0">
                <c:v>240</c:v>
              </c:pt>
              <c:pt idx="1">
                <c:v>240</c:v>
              </c:pt>
            </c:numLit>
          </c:yVal>
          <c:smooth val="0"/>
          <c:extLst>
            <c:ext xmlns:c16="http://schemas.microsoft.com/office/drawing/2014/chart" uri="{C3380CC4-5D6E-409C-BE32-E72D297353CC}">
              <c16:uniqueId val="{0000000A-FB0A-46A2-B2A6-481FB21FDBB3}"/>
            </c:ext>
          </c:extLst>
        </c:ser>
        <c:ser>
          <c:idx val="6"/>
          <c:order val="6"/>
          <c:tx>
            <c:v>UDL=100</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F-FB0A-46A2-B2A6-481FB21FDBB3}"/>
                </c:ext>
              </c:extLst>
            </c:dLbl>
            <c:dLbl>
              <c:idx val="2"/>
              <c:delete val="1"/>
              <c:extLst>
                <c:ext xmlns:c15="http://schemas.microsoft.com/office/drawing/2012/chart" uri="{CE6537A1-D6FC-4f65-9D91-7224C49458BB}"/>
                <c:ext xmlns:c16="http://schemas.microsoft.com/office/drawing/2014/chart" uri="{C3380CC4-5D6E-409C-BE32-E72D297353CC}">
                  <c16:uniqueId val="{00000010-FB0A-46A2-B2A6-481FB21FDBB3}"/>
                </c:ext>
              </c:extLst>
            </c:dLbl>
            <c:dLbl>
              <c:idx val="3"/>
              <c:delete val="1"/>
              <c:extLst>
                <c:ext xmlns:c15="http://schemas.microsoft.com/office/drawing/2012/chart" uri="{CE6537A1-D6FC-4f65-9D91-7224C49458BB}"/>
                <c:ext xmlns:c16="http://schemas.microsoft.com/office/drawing/2014/chart" uri="{C3380CC4-5D6E-409C-BE32-E72D297353CC}">
                  <c16:uniqueId val="{00000011-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-24</c:v>
              </c:pt>
              <c:pt idx="2">
                <c:v>-24</c:v>
              </c:pt>
              <c:pt idx="3">
                <c:v>0</c:v>
              </c:pt>
            </c:numLit>
          </c:xVal>
          <c:yVal>
            <c:numLit>
              <c:formatCode>General</c:formatCode>
              <c:ptCount val="4"/>
              <c:pt idx="0">
                <c:v>0</c:v>
              </c:pt>
              <c:pt idx="1">
                <c:v>0</c:v>
              </c:pt>
              <c:pt idx="2">
                <c:v>240</c:v>
              </c:pt>
              <c:pt idx="3">
                <c:v>240</c:v>
              </c:pt>
            </c:numLit>
          </c:yVal>
          <c:smooth val="0"/>
          <c:extLst>
            <c:ext xmlns:c16="http://schemas.microsoft.com/office/drawing/2014/chart" uri="{C3380CC4-5D6E-409C-BE32-E72D297353CC}">
              <c16:uniqueId val="{0000000D-FB0A-46A2-B2A6-481FB21FDBB3}"/>
            </c:ext>
          </c:extLst>
        </c:ser>
        <c:ser>
          <c:idx val="7"/>
          <c:order val="7"/>
          <c:tx>
            <c:v>P=75000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4-FB0A-46A2-B2A6-481FB21FDB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120</c:v>
              </c:pt>
              <c:pt idx="1">
                <c:v>120</c:v>
              </c:pt>
            </c:numLit>
          </c:xVal>
          <c:yVal>
            <c:numLit>
              <c:formatCode>General</c:formatCode>
              <c:ptCount val="2"/>
              <c:pt idx="0">
                <c:v>240</c:v>
              </c:pt>
              <c:pt idx="1">
                <c:v>264</c:v>
              </c:pt>
            </c:numLit>
          </c:yVal>
          <c:smooth val="0"/>
          <c:extLst>
            <c:ext xmlns:c16="http://schemas.microsoft.com/office/drawing/2014/chart" uri="{C3380CC4-5D6E-409C-BE32-E72D297353CC}">
              <c16:uniqueId val="{00000012-FB0A-46A2-B2A6-481FB21FDBB3}"/>
            </c:ext>
          </c:extLst>
        </c:ser>
        <c:dLbls>
          <c:dLblPos val="t"/>
          <c:showLegendKey val="0"/>
          <c:showVal val="1"/>
          <c:showCatName val="0"/>
          <c:showSerName val="0"/>
          <c:showPercent val="0"/>
          <c:showBubbleSize val="0"/>
        </c:dLbls>
        <c:axId val="677928960"/>
        <c:axId val="677925680"/>
      </c:scatterChart>
      <c:valAx>
        <c:axId val="677928960"/>
        <c:scaling>
          <c:orientation val="minMax"/>
          <c:max val="30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25680"/>
        <c:crosses val="autoZero"/>
        <c:crossBetween val="midCat"/>
        <c:majorUnit val="50"/>
      </c:valAx>
      <c:valAx>
        <c:axId val="677925680"/>
        <c:scaling>
          <c:orientation val="minMax"/>
          <c:max val="30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28960"/>
        <c:crosses val="autoZero"/>
        <c:crossBetween val="midCat"/>
        <c:majorUnit val="50"/>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721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EA-440C-BD81-DF738DCB6AB6}"/>
                </c:ext>
              </c:extLst>
            </c:dLbl>
            <c:dLbl>
              <c:idx val="10"/>
              <c:layout>
                <c:manualLayout>
                  <c:x val="0"/>
                  <c:y val="-6.6666666666666721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EA-440C-BD81-DF738DCB6A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21524.448799999998</c:v>
              </c:pt>
              <c:pt idx="1">
                <c:v>21524.448799999998</c:v>
              </c:pt>
              <c:pt idx="2">
                <c:v>21524.448799999998</c:v>
              </c:pt>
              <c:pt idx="3">
                <c:v>21524.448799999998</c:v>
              </c:pt>
              <c:pt idx="4">
                <c:v>21524.448799999998</c:v>
              </c:pt>
              <c:pt idx="5">
                <c:v>21524.448799999998</c:v>
              </c:pt>
              <c:pt idx="6">
                <c:v>21524.448799999998</c:v>
              </c:pt>
              <c:pt idx="7">
                <c:v>21524.448799999998</c:v>
              </c:pt>
              <c:pt idx="8">
                <c:v>21524.448799999998</c:v>
              </c:pt>
              <c:pt idx="9">
                <c:v>21524.448799999998</c:v>
              </c:pt>
              <c:pt idx="10">
                <c:v>21524.448799999998</c:v>
              </c:pt>
            </c:numLit>
          </c:yVal>
          <c:smooth val="0"/>
          <c:extLst>
            <c:ext xmlns:c16="http://schemas.microsoft.com/office/drawing/2014/chart" uri="{C3380CC4-5D6E-409C-BE32-E72D297353CC}">
              <c16:uniqueId val="{00000000-68EA-440C-BD81-DF738DCB6AB6}"/>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EA-440C-BD81-DF738DCB6AB6}"/>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EA-440C-BD81-DF738DCB6AB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8EA-440C-BD81-DF738DCB6AB6}"/>
            </c:ext>
          </c:extLst>
        </c:ser>
        <c:dLbls>
          <c:showLegendKey val="0"/>
          <c:showVal val="0"/>
          <c:showCatName val="0"/>
          <c:showSerName val="0"/>
          <c:showPercent val="0"/>
          <c:showBubbleSize val="0"/>
        </c:dLbls>
        <c:axId val="867072808"/>
        <c:axId val="867073136"/>
      </c:scatterChart>
      <c:valAx>
        <c:axId val="8670728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73136"/>
        <c:crosses val="autoZero"/>
        <c:crossBetween val="midCat"/>
      </c:valAx>
      <c:valAx>
        <c:axId val="867073136"/>
        <c:scaling>
          <c:orientation val="minMax"/>
        </c:scaling>
        <c:delete val="1"/>
        <c:axPos val="l"/>
        <c:numFmt formatCode="General" sourceLinked="1"/>
        <c:majorTickMark val="none"/>
        <c:minorTickMark val="none"/>
        <c:tickLblPos val="nextTo"/>
        <c:crossAx val="867072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721E-2"/>
                </c:manualLayout>
              </c:layout>
              <c:tx>
                <c:rich>
                  <a:bodyPr/>
                  <a:lstStyle/>
                  <a:p>
                    <a:r>
                      <a:rPr lang="en-US"/>
                      <a:t>33024.45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95E-4C9B-83F5-F9A46EDC682D}"/>
                </c:ext>
              </c:extLst>
            </c:dLbl>
            <c:dLbl>
              <c:idx val="10"/>
              <c:layout>
                <c:manualLayout>
                  <c:x val="0"/>
                  <c:y val="-6.6666666666666666E-2"/>
                </c:manualLayout>
              </c:layout>
              <c:tx>
                <c:rich>
                  <a:bodyPr/>
                  <a:lstStyle/>
                  <a:p>
                    <a:r>
                      <a:rPr lang="en-US"/>
                      <a:t>9024.45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95E-4C9B-83F5-F9A46EDC682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33024.448799999998</c:v>
              </c:pt>
              <c:pt idx="1">
                <c:v>30624.448799999998</c:v>
              </c:pt>
              <c:pt idx="2">
                <c:v>28224.448799999998</c:v>
              </c:pt>
              <c:pt idx="3">
                <c:v>25824.448799999998</c:v>
              </c:pt>
              <c:pt idx="4">
                <c:v>23424.448799999998</c:v>
              </c:pt>
              <c:pt idx="5">
                <c:v>21024.448799999998</c:v>
              </c:pt>
              <c:pt idx="6">
                <c:v>18624.448799999998</c:v>
              </c:pt>
              <c:pt idx="7">
                <c:v>16224.4488</c:v>
              </c:pt>
              <c:pt idx="8">
                <c:v>13824.4488</c:v>
              </c:pt>
              <c:pt idx="9">
                <c:v>11424.4488</c:v>
              </c:pt>
              <c:pt idx="10">
                <c:v>9024.4498000000003</c:v>
              </c:pt>
            </c:numLit>
          </c:yVal>
          <c:smooth val="0"/>
          <c:extLst>
            <c:ext xmlns:c16="http://schemas.microsoft.com/office/drawing/2014/chart" uri="{C3380CC4-5D6E-409C-BE32-E72D297353CC}">
              <c16:uniqueId val="{00000000-C95E-4C9B-83F5-F9A46EDC682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95E-4C9B-83F5-F9A46EDC682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95E-4C9B-83F5-F9A46EDC682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95E-4C9B-83F5-F9A46EDC682D}"/>
            </c:ext>
          </c:extLst>
        </c:ser>
        <c:dLbls>
          <c:showLegendKey val="0"/>
          <c:showVal val="0"/>
          <c:showCatName val="0"/>
          <c:showSerName val="0"/>
          <c:showPercent val="0"/>
          <c:showBubbleSize val="0"/>
        </c:dLbls>
        <c:axId val="872760872"/>
        <c:axId val="872764480"/>
      </c:scatterChart>
      <c:valAx>
        <c:axId val="87276087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64480"/>
        <c:crosses val="autoZero"/>
        <c:crossBetween val="midCat"/>
      </c:valAx>
      <c:valAx>
        <c:axId val="872764480"/>
        <c:scaling>
          <c:orientation val="minMax"/>
        </c:scaling>
        <c:delete val="1"/>
        <c:axPos val="l"/>
        <c:numFmt formatCode="General" sourceLinked="1"/>
        <c:majorTickMark val="none"/>
        <c:minorTickMark val="none"/>
        <c:tickLblPos val="nextTo"/>
        <c:crossAx val="872760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145397432590797"/>
                  <c:y val="6.6666666666666666E-2"/>
                </c:manualLayout>
              </c:layout>
              <c:tx>
                <c:rich>
                  <a:bodyPr/>
                  <a:lstStyle/>
                  <a:p>
                    <a:r>
                      <a:rPr lang="en-US"/>
                      <a:t>-5045867.72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695-4BCF-A948-A478BB1885FA}"/>
                </c:ext>
              </c:extLst>
            </c:dLbl>
            <c:dLbl>
              <c:idx val="10"/>
              <c:layout>
                <c:manualLayout>
                  <c:x val="0"/>
                  <c:y val="6.666666666666661E-2"/>
                </c:manualLayout>
              </c:layout>
              <c:tx>
                <c:rich>
                  <a:bodyPr/>
                  <a:lstStyle/>
                  <a:p>
                    <a:r>
                      <a:rPr lang="en-US"/>
                      <a:t>-0.1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695-4BCF-A948-A478BB1885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-5045867.7219000002</c:v>
              </c:pt>
              <c:pt idx="1">
                <c:v>-4282080.9506999999</c:v>
              </c:pt>
              <c:pt idx="2">
                <c:v>-3575894.1795000001</c:v>
              </c:pt>
              <c:pt idx="3">
                <c:v>-2927307.4082999998</c:v>
              </c:pt>
              <c:pt idx="4">
                <c:v>-2336320.6370999999</c:v>
              </c:pt>
              <c:pt idx="5">
                <c:v>-1802933.8659000001</c:v>
              </c:pt>
              <c:pt idx="6">
                <c:v>-1327147.0947</c:v>
              </c:pt>
              <c:pt idx="7">
                <c:v>-908960.32350000006</c:v>
              </c:pt>
              <c:pt idx="8">
                <c:v>-548373.55229999998</c:v>
              </c:pt>
              <c:pt idx="9">
                <c:v>-245386.78109999999</c:v>
              </c:pt>
              <c:pt idx="10">
                <c:v>-0.10009999999999999</c:v>
              </c:pt>
            </c:numLit>
          </c:yVal>
          <c:smooth val="0"/>
          <c:extLst>
            <c:ext xmlns:c16="http://schemas.microsoft.com/office/drawing/2014/chart" uri="{C3380CC4-5D6E-409C-BE32-E72D297353CC}">
              <c16:uniqueId val="{00000000-2695-4BCF-A948-A478BB1885FA}"/>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695-4BCF-A948-A478BB1885FA}"/>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695-4BCF-A948-A478BB1885F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695-4BCF-A948-A478BB1885FA}"/>
            </c:ext>
          </c:extLst>
        </c:ser>
        <c:dLbls>
          <c:showLegendKey val="0"/>
          <c:showVal val="0"/>
          <c:showCatName val="0"/>
          <c:showSerName val="0"/>
          <c:showPercent val="0"/>
          <c:showBubbleSize val="0"/>
        </c:dLbls>
        <c:axId val="944221128"/>
        <c:axId val="944227032"/>
      </c:scatterChart>
      <c:valAx>
        <c:axId val="9442211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227032"/>
        <c:crosses val="autoZero"/>
        <c:crossBetween val="midCat"/>
      </c:valAx>
      <c:valAx>
        <c:axId val="944227032"/>
        <c:scaling>
          <c:orientation val="minMax"/>
        </c:scaling>
        <c:delete val="1"/>
        <c:axPos val="l"/>
        <c:numFmt formatCode="General" sourceLinked="1"/>
        <c:majorTickMark val="none"/>
        <c:minorTickMark val="none"/>
        <c:tickLblPos val="nextTo"/>
        <c:crossAx val="94422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929-493D-8E25-F165F16FA092}"/>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929-493D-8E25-F165F16FA092}"/>
                </c:ext>
              </c:extLst>
            </c:dLbl>
            <c:dLbl>
              <c:idx val="10"/>
              <c:layout>
                <c:manualLayout>
                  <c:x val="0"/>
                  <c:y val="0"/>
                </c:manualLayout>
              </c:layout>
              <c:tx>
                <c:rich>
                  <a:bodyPr/>
                  <a:lstStyle/>
                  <a:p>
                    <a:r>
                      <a:rPr lang="en-US"/>
                      <a:t>-490304127.82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929-493D-8E25-F165F16FA0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-111820184.0712</c:v>
              </c:pt>
              <c:pt idx="2">
                <c:v>-206000685.6336</c:v>
              </c:pt>
              <c:pt idx="3">
                <c:v>-283923904.68720001</c:v>
              </c:pt>
              <c:pt idx="4">
                <c:v>-346972241.23199999</c:v>
              </c:pt>
              <c:pt idx="5">
                <c:v>-396528095.26800001</c:v>
              </c:pt>
              <c:pt idx="6">
                <c:v>-433973866.79519999</c:v>
              </c:pt>
              <c:pt idx="7">
                <c:v>-460691955.8136</c:v>
              </c:pt>
              <c:pt idx="8">
                <c:v>-478064762.32319999</c:v>
              </c:pt>
              <c:pt idx="9">
                <c:v>-487474686.324</c:v>
              </c:pt>
              <c:pt idx="10">
                <c:v>-490304127.81599998</c:v>
              </c:pt>
            </c:numLit>
          </c:yVal>
          <c:smooth val="0"/>
          <c:extLst>
            <c:ext xmlns:c16="http://schemas.microsoft.com/office/drawing/2014/chart" uri="{C3380CC4-5D6E-409C-BE32-E72D297353CC}">
              <c16:uniqueId val="{00000000-3929-493D-8E25-F165F16FA092}"/>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29-493D-8E25-F165F16FA092}"/>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929-493D-8E25-F165F16FA0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929-493D-8E25-F165F16FA092}"/>
            </c:ext>
          </c:extLst>
        </c:ser>
        <c:dLbls>
          <c:showLegendKey val="0"/>
          <c:showVal val="0"/>
          <c:showCatName val="0"/>
          <c:showSerName val="0"/>
          <c:showPercent val="0"/>
          <c:showBubbleSize val="0"/>
        </c:dLbls>
        <c:axId val="873029808"/>
        <c:axId val="873030464"/>
      </c:scatterChart>
      <c:valAx>
        <c:axId val="8730298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30464"/>
        <c:crosses val="autoZero"/>
        <c:crossBetween val="midCat"/>
      </c:valAx>
      <c:valAx>
        <c:axId val="873030464"/>
        <c:scaling>
          <c:orientation val="minMax"/>
        </c:scaling>
        <c:delete val="1"/>
        <c:axPos val="l"/>
        <c:numFmt formatCode="General" sourceLinked="1"/>
        <c:majorTickMark val="none"/>
        <c:minorTickMark val="none"/>
        <c:tickLblPos val="nextTo"/>
        <c:crossAx val="873029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18A-456F-B5EE-6610745971A5}"/>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18A-456F-B5EE-6610745971A5}"/>
                </c:ext>
              </c:extLst>
            </c:dLbl>
            <c:dLbl>
              <c:idx val="10"/>
              <c:layout>
                <c:manualLayout>
                  <c:x val="0"/>
                  <c:y val="2.0128083989501312E-2"/>
                </c:manualLayout>
              </c:layout>
              <c:tx>
                <c:rich>
                  <a:bodyPr/>
                  <a:lstStyle/>
                  <a:p>
                    <a:r>
                      <a:rPr lang="en-US"/>
                      <a:t>-83056655452.48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18A-456F-B5EE-6610745971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-1378503973.872</c:v>
              </c:pt>
              <c:pt idx="2">
                <c:v>-5226251375.3472004</c:v>
              </c:pt>
              <c:pt idx="3">
                <c:v>-11136478624.214399</c:v>
              </c:pt>
              <c:pt idx="4">
                <c:v>-18735599740.262402</c:v>
              </c:pt>
              <c:pt idx="5">
                <c:v>-27683206343.279999</c:v>
              </c:pt>
              <c:pt idx="6">
                <c:v>-37672067653.056</c:v>
              </c:pt>
              <c:pt idx="7">
                <c:v>-48428130489.379204</c:v>
              </c:pt>
              <c:pt idx="8">
                <c:v>-59710519272.038399</c:v>
              </c:pt>
              <c:pt idx="9">
                <c:v>-71311536020.822403</c:v>
              </c:pt>
              <c:pt idx="10">
                <c:v>-83056655452.478699</c:v>
              </c:pt>
            </c:numLit>
          </c:yVal>
          <c:smooth val="0"/>
          <c:extLst>
            <c:ext xmlns:c16="http://schemas.microsoft.com/office/drawing/2014/chart" uri="{C3380CC4-5D6E-409C-BE32-E72D297353CC}">
              <c16:uniqueId val="{00000000-018A-456F-B5EE-6610745971A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18A-456F-B5EE-6610745971A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18A-456F-B5EE-6610745971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18A-456F-B5EE-6610745971A5}"/>
            </c:ext>
          </c:extLst>
        </c:ser>
        <c:dLbls>
          <c:showLegendKey val="0"/>
          <c:showVal val="0"/>
          <c:showCatName val="0"/>
          <c:showSerName val="0"/>
          <c:showPercent val="0"/>
          <c:showBubbleSize val="0"/>
        </c:dLbls>
        <c:axId val="683168888"/>
        <c:axId val="683173152"/>
      </c:scatterChart>
      <c:valAx>
        <c:axId val="68316888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3173152"/>
        <c:crosses val="autoZero"/>
        <c:crossBetween val="midCat"/>
      </c:valAx>
      <c:valAx>
        <c:axId val="683173152"/>
        <c:scaling>
          <c:orientation val="minMax"/>
        </c:scaling>
        <c:delete val="1"/>
        <c:axPos val="l"/>
        <c:numFmt formatCode="General" sourceLinked="1"/>
        <c:majorTickMark val="none"/>
        <c:minorTickMark val="none"/>
        <c:tickLblPos val="nextTo"/>
        <c:crossAx val="683168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3D-4A9F-A18E-C667F562AAEF}"/>
                </c:ext>
              </c:extLst>
            </c:dLbl>
            <c:dLbl>
              <c:idx val="12"/>
              <c:layout>
                <c:manualLayout>
                  <c:x val="0"/>
                  <c:y val="-3.3333333333333395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83D-4A9F-A18E-C667F562AAEF}"/>
                </c:ext>
              </c:extLst>
            </c:dLbl>
            <c:dLbl>
              <c:idx val="23"/>
              <c:layout>
                <c:manualLayout>
                  <c:x val="0"/>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83D-4A9F-A18E-C667F562AA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15975.5512</c:v>
              </c:pt>
              <c:pt idx="1">
                <c:v>15975.5512</c:v>
              </c:pt>
              <c:pt idx="2">
                <c:v>15975.5512</c:v>
              </c:pt>
              <c:pt idx="3">
                <c:v>15975.5512</c:v>
              </c:pt>
              <c:pt idx="4">
                <c:v>15975.5512</c:v>
              </c:pt>
              <c:pt idx="5">
                <c:v>15975.5512</c:v>
              </c:pt>
              <c:pt idx="6">
                <c:v>15975.5512</c:v>
              </c:pt>
              <c:pt idx="7">
                <c:v>15975.5512</c:v>
              </c:pt>
              <c:pt idx="8">
                <c:v>15975.5512</c:v>
              </c:pt>
              <c:pt idx="9">
                <c:v>15975.5512</c:v>
              </c:pt>
              <c:pt idx="10">
                <c:v>15975.5512</c:v>
              </c:pt>
              <c:pt idx="11">
                <c:v>15975.5512</c:v>
              </c:pt>
              <c:pt idx="12">
                <c:v>15975.5512</c:v>
              </c:pt>
              <c:pt idx="13">
                <c:v>15975.5512</c:v>
              </c:pt>
              <c:pt idx="14">
                <c:v>15975.5512</c:v>
              </c:pt>
              <c:pt idx="15">
                <c:v>15975.5512</c:v>
              </c:pt>
              <c:pt idx="16">
                <c:v>15975.5512</c:v>
              </c:pt>
              <c:pt idx="17">
                <c:v>15975.5512</c:v>
              </c:pt>
              <c:pt idx="18">
                <c:v>15975.5512</c:v>
              </c:pt>
              <c:pt idx="19">
                <c:v>15975.5512</c:v>
              </c:pt>
              <c:pt idx="20">
                <c:v>15975.5512</c:v>
              </c:pt>
              <c:pt idx="21">
                <c:v>15975.5512</c:v>
              </c:pt>
              <c:pt idx="22">
                <c:v>15975.5512</c:v>
              </c:pt>
              <c:pt idx="23">
                <c:v>15975.5512</c:v>
              </c:pt>
            </c:numLit>
          </c:yVal>
          <c:smooth val="0"/>
          <c:extLst>
            <c:ext xmlns:c16="http://schemas.microsoft.com/office/drawing/2014/chart" uri="{C3380CC4-5D6E-409C-BE32-E72D297353CC}">
              <c16:uniqueId val="{00000000-A83D-4A9F-A18E-C667F562AAE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3D-4A9F-A18E-C667F562AAE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3D-4A9F-A18E-C667F562AA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83D-4A9F-A18E-C667F562AAEF}"/>
            </c:ext>
          </c:extLst>
        </c:ser>
        <c:dLbls>
          <c:showLegendKey val="0"/>
          <c:showVal val="0"/>
          <c:showCatName val="0"/>
          <c:showSerName val="0"/>
          <c:showPercent val="0"/>
          <c:showBubbleSize val="0"/>
        </c:dLbls>
        <c:axId val="873028824"/>
        <c:axId val="873029808"/>
      </c:scatterChart>
      <c:valAx>
        <c:axId val="87302882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29808"/>
        <c:crosses val="autoZero"/>
        <c:crossBetween val="midCat"/>
      </c:valAx>
      <c:valAx>
        <c:axId val="873029808"/>
        <c:scaling>
          <c:orientation val="minMax"/>
        </c:scaling>
        <c:delete val="1"/>
        <c:axPos val="l"/>
        <c:numFmt formatCode="General" sourceLinked="1"/>
        <c:majorTickMark val="none"/>
        <c:minorTickMark val="none"/>
        <c:tickLblPos val="nextTo"/>
        <c:crossAx val="873028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3"/>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7-1417-472D-B16B-7D9E92F6A95A}"/>
              </c:ext>
            </c:extLst>
          </c:dPt>
          <c:dLbls>
            <c:dLbl>
              <c:idx val="0"/>
              <c:layout>
                <c:manualLayout>
                  <c:x val="-0.12145394093024701"/>
                  <c:y val="-6.6666666666666666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417-472D-B16B-7D9E92F6A95A}"/>
                </c:ext>
              </c:extLst>
            </c:dLbl>
            <c:dLbl>
              <c:idx val="11"/>
              <c:layout>
                <c:manualLayout>
                  <c:x val="0"/>
                  <c:y val="-3.3333333333333395E-2"/>
                </c:manualLayout>
              </c:layout>
              <c:tx>
                <c:rich>
                  <a:bodyPr/>
                  <a:lstStyle/>
                  <a:p>
                    <a:r>
                      <a:rPr lang="en-US"/>
                      <a:t>21524.45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17-472D-B16B-7D9E92F6A95A}"/>
                </c:ext>
              </c:extLst>
            </c:dLbl>
            <c:dLbl>
              <c:idx val="12"/>
              <c:tx>
                <c:rich>
                  <a:bodyPr/>
                  <a:lstStyle/>
                  <a:p>
                    <a:r>
                      <a:rPr lang="en-US"/>
                      <a:t>-53475.55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17-472D-B16B-7D9E92F6A95A}"/>
                </c:ext>
              </c:extLst>
            </c:dLbl>
            <c:dLbl>
              <c:idx val="13"/>
              <c:tx>
                <c:rich>
                  <a:bodyPr/>
                  <a:lstStyle/>
                  <a:p>
                    <a:r>
                      <a:rPr lang="en-US"/>
                      <a:t>(132,-53475.55)</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417-472D-B16B-7D9E92F6A95A}"/>
                </c:ext>
              </c:extLst>
            </c:dLbl>
            <c:dLbl>
              <c:idx val="23"/>
              <c:layout>
                <c:manualLayout>
                  <c:x val="0"/>
                  <c:y val="6.6666666666666666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417-472D-B16B-7D9E92F6A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21524.448799999998</c:v>
              </c:pt>
              <c:pt idx="1">
                <c:v>21524.448799999998</c:v>
              </c:pt>
              <c:pt idx="2">
                <c:v>21524.448799999998</c:v>
              </c:pt>
              <c:pt idx="3">
                <c:v>21524.448799999998</c:v>
              </c:pt>
              <c:pt idx="4">
                <c:v>21524.448799999998</c:v>
              </c:pt>
              <c:pt idx="5">
                <c:v>21524.448799999998</c:v>
              </c:pt>
              <c:pt idx="6">
                <c:v>21524.448799999998</c:v>
              </c:pt>
              <c:pt idx="7">
                <c:v>21524.448799999998</c:v>
              </c:pt>
              <c:pt idx="8">
                <c:v>21524.448799999998</c:v>
              </c:pt>
              <c:pt idx="9">
                <c:v>21524.448799999998</c:v>
              </c:pt>
              <c:pt idx="10">
                <c:v>21524.448799999998</c:v>
              </c:pt>
              <c:pt idx="11">
                <c:v>21524.448799999998</c:v>
              </c:pt>
              <c:pt idx="12">
                <c:v>-53475.551200000002</c:v>
              </c:pt>
              <c:pt idx="13">
                <c:v>-53475.551200000002</c:v>
              </c:pt>
              <c:pt idx="14">
                <c:v>-53475.551200000002</c:v>
              </c:pt>
              <c:pt idx="15">
                <c:v>-53475.551200000002</c:v>
              </c:pt>
              <c:pt idx="16">
                <c:v>-53475.551200000002</c:v>
              </c:pt>
              <c:pt idx="17">
                <c:v>-53475.551200000002</c:v>
              </c:pt>
              <c:pt idx="18">
                <c:v>-53475.551200000002</c:v>
              </c:pt>
              <c:pt idx="19">
                <c:v>-53475.551200000002</c:v>
              </c:pt>
              <c:pt idx="20">
                <c:v>-53475.551200000002</c:v>
              </c:pt>
              <c:pt idx="21">
                <c:v>-53475.551200000002</c:v>
              </c:pt>
              <c:pt idx="22">
                <c:v>-53475.551200000002</c:v>
              </c:pt>
              <c:pt idx="23">
                <c:v>-53475.551200000002</c:v>
              </c:pt>
            </c:numLit>
          </c:yVal>
          <c:smooth val="0"/>
          <c:extLst>
            <c:ext xmlns:c16="http://schemas.microsoft.com/office/drawing/2014/chart" uri="{C3380CC4-5D6E-409C-BE32-E72D297353CC}">
              <c16:uniqueId val="{00000000-1417-472D-B16B-7D9E92F6A95A}"/>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17-472D-B16B-7D9E92F6A95A}"/>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17-472D-B16B-7D9E92F6A9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17-472D-B16B-7D9E92F6A95A}"/>
            </c:ext>
          </c:extLst>
        </c:ser>
        <c:dLbls>
          <c:showLegendKey val="0"/>
          <c:showVal val="0"/>
          <c:showCatName val="0"/>
          <c:showSerName val="0"/>
          <c:showPercent val="0"/>
          <c:showBubbleSize val="0"/>
        </c:dLbls>
        <c:axId val="677943064"/>
        <c:axId val="677935848"/>
      </c:scatterChart>
      <c:valAx>
        <c:axId val="6779430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35848"/>
        <c:crosses val="autoZero"/>
        <c:crossBetween val="midCat"/>
      </c:valAx>
      <c:valAx>
        <c:axId val="677935848"/>
        <c:scaling>
          <c:orientation val="minMax"/>
        </c:scaling>
        <c:delete val="1"/>
        <c:axPos val="l"/>
        <c:numFmt formatCode="General" sourceLinked="1"/>
        <c:majorTickMark val="none"/>
        <c:minorTickMark val="none"/>
        <c:tickLblPos val="nextTo"/>
        <c:crossAx val="677943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2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7-A029-4060-98B4-FFC051F11380}"/>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029-4060-98B4-FFC051F11380}"/>
                </c:ext>
              </c:extLst>
            </c:dLbl>
            <c:dLbl>
              <c:idx val="11"/>
              <c:layout>
                <c:manualLayout>
                  <c:x val="-0.21060630182585385"/>
                  <c:y val="-3.3333333333333333E-2"/>
                </c:manualLayout>
              </c:layout>
              <c:tx>
                <c:rich>
                  <a:bodyPr/>
                  <a:lstStyle/>
                  <a:p>
                    <a:r>
                      <a:rPr lang="en-US"/>
                      <a:t>2582933.64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029-4060-98B4-FFC051F11380}"/>
                </c:ext>
              </c:extLst>
            </c:dLbl>
            <c:dLbl>
              <c:idx val="12"/>
              <c:tx>
                <c:rich>
                  <a:bodyPr/>
                  <a:lstStyle/>
                  <a:p>
                    <a:r>
                      <a:rPr lang="en-US"/>
                      <a:t>2582933.86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029-4060-98B4-FFC051F11380}"/>
                </c:ext>
              </c:extLst>
            </c:dLbl>
            <c:dLbl>
              <c:idx val="23"/>
              <c:layout>
                <c:manualLayout>
                  <c:x val="0"/>
                  <c:y val="6.6666666666666541E-2"/>
                </c:manualLayout>
              </c:layout>
              <c:tx>
                <c:rich>
                  <a:bodyPr/>
                  <a:lstStyle/>
                  <a:p>
                    <a:r>
                      <a:rPr lang="en-US"/>
                      <a:t>-3834131.75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029-4060-98B4-FFC051F113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0</c:v>
              </c:pt>
              <c:pt idx="1">
                <c:v>322.86669999999998</c:v>
              </c:pt>
              <c:pt idx="2">
                <c:v>258293.38560000001</c:v>
              </c:pt>
              <c:pt idx="3">
                <c:v>516586.77120000002</c:v>
              </c:pt>
              <c:pt idx="4">
                <c:v>774880.1568</c:v>
              </c:pt>
              <c:pt idx="5">
                <c:v>1033173.5424</c:v>
              </c:pt>
              <c:pt idx="6">
                <c:v>1291466.9280000001</c:v>
              </c:pt>
              <c:pt idx="7">
                <c:v>1549760.3136</c:v>
              </c:pt>
              <c:pt idx="8">
                <c:v>1808053.6991999999</c:v>
              </c:pt>
              <c:pt idx="9">
                <c:v>2066347.0848000001</c:v>
              </c:pt>
              <c:pt idx="10">
                <c:v>2324640.4704</c:v>
              </c:pt>
              <c:pt idx="11">
                <c:v>2582933.6408000002</c:v>
              </c:pt>
              <c:pt idx="12">
                <c:v>2582933.8560000001</c:v>
              </c:pt>
              <c:pt idx="13">
                <c:v>1941227.2416000001</c:v>
              </c:pt>
              <c:pt idx="14">
                <c:v>1299520.6272</c:v>
              </c:pt>
              <c:pt idx="15">
                <c:v>657814.01280000003</c:v>
              </c:pt>
              <c:pt idx="16">
                <c:v>16107.3984</c:v>
              </c:pt>
              <c:pt idx="17">
                <c:v>0.56240000000000001</c:v>
              </c:pt>
              <c:pt idx="18">
                <c:v>-625599.21600000001</c:v>
              </c:pt>
              <c:pt idx="19">
                <c:v>-1267305.8304000001</c:v>
              </c:pt>
              <c:pt idx="20">
                <c:v>-1909012.4447999999</c:v>
              </c:pt>
              <c:pt idx="21">
                <c:v>-2550719.0592</c:v>
              </c:pt>
              <c:pt idx="22">
                <c:v>-3192425.6735999999</c:v>
              </c:pt>
              <c:pt idx="23">
                <c:v>-3834131.7532000002</c:v>
              </c:pt>
            </c:numLit>
          </c:yVal>
          <c:smooth val="0"/>
          <c:extLst>
            <c:ext xmlns:c16="http://schemas.microsoft.com/office/drawing/2014/chart" uri="{C3380CC4-5D6E-409C-BE32-E72D297353CC}">
              <c16:uniqueId val="{00000000-A029-4060-98B4-FFC051F1138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029-4060-98B4-FFC051F1138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029-4060-98B4-FFC051F1138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029-4060-98B4-FFC051F11380}"/>
            </c:ext>
          </c:extLst>
        </c:ser>
        <c:dLbls>
          <c:showLegendKey val="0"/>
          <c:showVal val="0"/>
          <c:showCatName val="0"/>
          <c:showSerName val="0"/>
          <c:showPercent val="0"/>
          <c:showBubbleSize val="0"/>
        </c:dLbls>
        <c:axId val="873019968"/>
        <c:axId val="873014720"/>
      </c:scatterChart>
      <c:valAx>
        <c:axId val="87301996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014720"/>
        <c:crosses val="autoZero"/>
        <c:crossBetween val="midCat"/>
      </c:valAx>
      <c:valAx>
        <c:axId val="873014720"/>
        <c:scaling>
          <c:orientation val="minMax"/>
        </c:scaling>
        <c:delete val="1"/>
        <c:axPos val="l"/>
        <c:numFmt formatCode="General" sourceLinked="1"/>
        <c:majorTickMark val="none"/>
        <c:minorTickMark val="none"/>
        <c:tickLblPos val="nextTo"/>
        <c:crossAx val="873019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7"/>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AB88-4562-88B1-0FF96DC68867}"/>
              </c:ext>
            </c:extLst>
          </c:dPt>
          <c:dLbls>
            <c:dLbl>
              <c:idx val="0"/>
              <c:layout>
                <c:manualLayout>
                  <c:x val="-7.5288871951009931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B88-4562-88B1-0FF96DC68867}"/>
                </c:ext>
              </c:extLst>
            </c:dLbl>
            <c:dLbl>
              <c:idx val="11"/>
              <c:layout>
                <c:manualLayout>
                  <c:x val="-0.22653010776725485"/>
                  <c:y val="-3.3333333333333333E-2"/>
                </c:manualLayout>
              </c:layout>
              <c:tx>
                <c:rich>
                  <a:bodyPr/>
                  <a:lstStyle/>
                  <a:p>
                    <a:r>
                      <a:rPr lang="en-US"/>
                      <a:t>154976005.53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B88-4562-88B1-0FF96DC68867}"/>
                </c:ext>
              </c:extLst>
            </c:dLbl>
            <c:dLbl>
              <c:idx val="12"/>
              <c:tx>
                <c:rich>
                  <a:bodyPr/>
                  <a:lstStyle/>
                  <a:p>
                    <a:r>
                      <a:rPr lang="en-US"/>
                      <a:t>154976031.36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B88-4562-88B1-0FF96DC68867}"/>
                </c:ext>
              </c:extLst>
            </c:dLbl>
            <c:dLbl>
              <c:idx val="17"/>
              <c:layout>
                <c:manualLayout>
                  <c:x val="-0.11398972563660716"/>
                  <c:y val="-0.15323307086614174"/>
                </c:manualLayout>
              </c:layout>
              <c:tx>
                <c:rich>
                  <a:bodyPr/>
                  <a:lstStyle/>
                  <a:p>
                    <a:r>
                      <a:rPr lang="en-US"/>
                      <a:t>(168.3,217355447.32)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B88-4562-88B1-0FF96DC68867}"/>
                </c:ext>
              </c:extLst>
            </c:dLbl>
            <c:dLbl>
              <c:idx val="23"/>
              <c:layout>
                <c:manualLayout>
                  <c:x val="0"/>
                  <c:y val="-6.6666666666666666E-2"/>
                </c:manualLayout>
              </c:layout>
              <c:tx>
                <c:rich>
                  <a:bodyPr/>
                  <a:lstStyle/>
                  <a:p>
                    <a:r>
                      <a:rPr lang="en-US"/>
                      <a:t>79904163.78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B88-4562-88B1-0FF96DC688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0</c:v>
              </c:pt>
              <c:pt idx="1">
                <c:v>2.4215</c:v>
              </c:pt>
              <c:pt idx="2">
                <c:v>1549760.3136</c:v>
              </c:pt>
              <c:pt idx="3">
                <c:v>6199041.2544</c:v>
              </c:pt>
              <c:pt idx="4">
                <c:v>13947842.8224</c:v>
              </c:pt>
              <c:pt idx="5">
                <c:v>24796165.0176</c:v>
              </c:pt>
              <c:pt idx="6">
                <c:v>38744007.840000004</c:v>
              </c:pt>
              <c:pt idx="7">
                <c:v>55791371.2896</c:v>
              </c:pt>
              <c:pt idx="8">
                <c:v>75938255.366400003</c:v>
              </c:pt>
              <c:pt idx="9">
                <c:v>99184660.0704</c:v>
              </c:pt>
              <c:pt idx="10">
                <c:v>125530585.4016</c:v>
              </c:pt>
              <c:pt idx="11">
                <c:v>154976005.5307</c:v>
              </c:pt>
              <c:pt idx="12">
                <c:v>154976031.36000001</c:v>
              </c:pt>
              <c:pt idx="13">
                <c:v>182120997.9456</c:v>
              </c:pt>
              <c:pt idx="14">
                <c:v>201565485.1584</c:v>
              </c:pt>
              <c:pt idx="15">
                <c:v>213309492.9984</c:v>
              </c:pt>
              <c:pt idx="16">
                <c:v>217353021.46560001</c:v>
              </c:pt>
              <c:pt idx="17">
                <c:v>217355447.32449999</c:v>
              </c:pt>
              <c:pt idx="18">
                <c:v>213696070.56</c:v>
              </c:pt>
              <c:pt idx="19">
                <c:v>202338640.2816</c:v>
              </c:pt>
              <c:pt idx="20">
                <c:v>183280730.6304</c:v>
              </c:pt>
              <c:pt idx="21">
                <c:v>156522341.60640001</c:v>
              </c:pt>
              <c:pt idx="22">
                <c:v>122063473.2096</c:v>
              </c:pt>
              <c:pt idx="23">
                <c:v>79904163.781299993</c:v>
              </c:pt>
            </c:numLit>
          </c:yVal>
          <c:smooth val="0"/>
          <c:extLst>
            <c:ext xmlns:c16="http://schemas.microsoft.com/office/drawing/2014/chart" uri="{C3380CC4-5D6E-409C-BE32-E72D297353CC}">
              <c16:uniqueId val="{00000000-AB88-4562-88B1-0FF96DC6886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B88-4562-88B1-0FF96DC6886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B88-4562-88B1-0FF96DC688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AB88-4562-88B1-0FF96DC68867}"/>
            </c:ext>
          </c:extLst>
        </c:ser>
        <c:dLbls>
          <c:showLegendKey val="0"/>
          <c:showVal val="0"/>
          <c:showCatName val="0"/>
          <c:showSerName val="0"/>
          <c:showPercent val="0"/>
          <c:showBubbleSize val="0"/>
        </c:dLbls>
        <c:axId val="820752480"/>
        <c:axId val="820750184"/>
      </c:scatterChart>
      <c:valAx>
        <c:axId val="82075248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0184"/>
        <c:crosses val="autoZero"/>
        <c:crossBetween val="midCat"/>
      </c:valAx>
      <c:valAx>
        <c:axId val="820750184"/>
        <c:scaling>
          <c:orientation val="minMax"/>
        </c:scaling>
        <c:delete val="1"/>
        <c:axPos val="l"/>
        <c:numFmt formatCode="General" sourceLinked="1"/>
        <c:majorTickMark val="none"/>
        <c:minorTickMark val="none"/>
        <c:tickLblPos val="nextTo"/>
        <c:crossAx val="820752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C3A0-4F64-A848-42DEB8CD56E0}"/>
              </c:ext>
            </c:extLst>
          </c:dPt>
          <c:dPt>
            <c:idx val="2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8-C3A0-4F64-A848-42DEB8CD56E0}"/>
              </c:ext>
            </c:extLst>
          </c:dPt>
          <c:dLbls>
            <c:dLbl>
              <c:idx val="0"/>
              <c:layout>
                <c:manualLayout>
                  <c:x val="-0.12145394093024701"/>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3A0-4F64-A848-42DEB8CD56E0}"/>
                </c:ext>
              </c:extLst>
            </c:dLbl>
            <c:dLbl>
              <c:idx val="1"/>
              <c:layout>
                <c:manualLayout>
                  <c:x val="3.4920627064475851E-2"/>
                  <c:y val="-6.6666666666666791E-2"/>
                </c:manualLayout>
              </c:layout>
              <c:tx>
                <c:rich>
                  <a:bodyPr/>
                  <a:lstStyle/>
                  <a:p>
                    <a:r>
                      <a:rPr lang="en-US"/>
                      <a:t>x=0.015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A0-4F64-A848-42DEB8CD56E0}"/>
                </c:ext>
              </c:extLst>
            </c:dLbl>
            <c:dLbl>
              <c:idx val="11"/>
              <c:layout>
                <c:manualLayout>
                  <c:x val="-0.22653010776725485"/>
                  <c:y val="-3.3333333333333395E-2"/>
                </c:manualLayout>
              </c:layout>
              <c:tx>
                <c:rich>
                  <a:bodyPr/>
                  <a:lstStyle/>
                  <a:p>
                    <a:r>
                      <a:rPr lang="en-US"/>
                      <a:t>6199039704.63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A0-4F64-A848-42DEB8CD56E0}"/>
                </c:ext>
              </c:extLst>
            </c:dLbl>
            <c:dLbl>
              <c:idx val="12"/>
              <c:tx>
                <c:rich>
                  <a:bodyPr/>
                  <a:lstStyle/>
                  <a:p>
                    <a:r>
                      <a:rPr lang="en-CA"/>
                      <a:t>6199041254.39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3A0-4F64-A848-42DEB8CD56E0}"/>
                </c:ext>
              </c:extLst>
            </c:dLbl>
            <c:dLbl>
              <c:idx val="23"/>
              <c:layout>
                <c:manualLayout>
                  <c:x val="0"/>
                  <c:y val="-6.6666666666666638E-2"/>
                </c:manualLayout>
              </c:layout>
              <c:tx>
                <c:rich>
                  <a:bodyPr/>
                  <a:lstStyle/>
                  <a:p>
                    <a:r>
                      <a:rPr lang="en-US"/>
                      <a:t>27992329236.15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3A0-4F64-A848-42DEB8CD56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4"/>
              <c:pt idx="0">
                <c:v>0</c:v>
              </c:pt>
              <c:pt idx="1">
                <c:v>1.4999999999999999E-2</c:v>
              </c:pt>
              <c:pt idx="2">
                <c:v>12</c:v>
              </c:pt>
              <c:pt idx="3">
                <c:v>24</c:v>
              </c:pt>
              <c:pt idx="4">
                <c:v>36</c:v>
              </c:pt>
              <c:pt idx="5">
                <c:v>48</c:v>
              </c:pt>
              <c:pt idx="6">
                <c:v>60</c:v>
              </c:pt>
              <c:pt idx="7">
                <c:v>72</c:v>
              </c:pt>
              <c:pt idx="8">
                <c:v>84</c:v>
              </c:pt>
              <c:pt idx="9">
                <c:v>96</c:v>
              </c:pt>
              <c:pt idx="10">
                <c:v>108</c:v>
              </c:pt>
              <c:pt idx="11">
                <c:v>120</c:v>
              </c:pt>
              <c:pt idx="12">
                <c:v>120</c:v>
              </c:pt>
              <c:pt idx="13">
                <c:v>132</c:v>
              </c:pt>
              <c:pt idx="14">
                <c:v>144</c:v>
              </c:pt>
              <c:pt idx="15">
                <c:v>156</c:v>
              </c:pt>
              <c:pt idx="16">
                <c:v>168</c:v>
              </c:pt>
              <c:pt idx="17">
                <c:v>168.30119999999999</c:v>
              </c:pt>
              <c:pt idx="18">
                <c:v>180</c:v>
              </c:pt>
              <c:pt idx="19">
                <c:v>192</c:v>
              </c:pt>
              <c:pt idx="20">
                <c:v>204</c:v>
              </c:pt>
              <c:pt idx="21">
                <c:v>216</c:v>
              </c:pt>
              <c:pt idx="22">
                <c:v>228</c:v>
              </c:pt>
              <c:pt idx="23">
                <c:v>240</c:v>
              </c:pt>
            </c:numLit>
          </c:xVal>
          <c:yVal>
            <c:numLit>
              <c:formatCode>General</c:formatCode>
              <c:ptCount val="24"/>
              <c:pt idx="0">
                <c:v>-1.21E-2</c:v>
              </c:pt>
              <c:pt idx="1">
                <c:v>0</c:v>
              </c:pt>
              <c:pt idx="2">
                <c:v>6199041.2423</c:v>
              </c:pt>
              <c:pt idx="3">
                <c:v>49592330.023100004</c:v>
              </c:pt>
              <c:pt idx="4">
                <c:v>167374113.8567</c:v>
              </c:pt>
              <c:pt idx="5">
                <c:v>396738640.26950002</c:v>
              </c:pt>
              <c:pt idx="6">
                <c:v>774880156.78789997</c:v>
              </c:pt>
              <c:pt idx="7">
                <c:v>1338992910.9382999</c:v>
              </c:pt>
              <c:pt idx="8">
                <c:v>2126271150.2471001</c:v>
              </c:pt>
              <c:pt idx="9">
                <c:v>3173909122.2406998</c:v>
              </c:pt>
              <c:pt idx="10">
                <c:v>4519101074.4455004</c:v>
              </c:pt>
              <c:pt idx="11">
                <c:v>6199039704.6276999</c:v>
              </c:pt>
              <c:pt idx="12">
                <c:v>6199041254.3879004</c:v>
              </c:pt>
              <c:pt idx="13">
                <c:v>8229323909.5943003</c:v>
              </c:pt>
              <c:pt idx="14">
                <c:v>10539143287.591101</c:v>
              </c:pt>
              <c:pt idx="15">
                <c:v>13036093635.904699</c:v>
              </c:pt>
              <c:pt idx="16">
                <c:v>15627769202.061501</c:v>
              </c:pt>
              <c:pt idx="17">
                <c:v>15693236419.2309</c:v>
              </c:pt>
              <c:pt idx="18">
                <c:v>18221764233.587898</c:v>
              </c:pt>
              <c:pt idx="19">
                <c:v>20725672978.0103</c:v>
              </c:pt>
              <c:pt idx="20">
                <c:v>23047089682.855099</c:v>
              </c:pt>
              <c:pt idx="21">
                <c:v>25093608595.648701</c:v>
              </c:pt>
              <c:pt idx="22">
                <c:v>26772823963.9175</c:v>
              </c:pt>
              <c:pt idx="23">
                <c:v>27992329236.1464</c:v>
              </c:pt>
            </c:numLit>
          </c:yVal>
          <c:smooth val="0"/>
          <c:extLst>
            <c:ext xmlns:c16="http://schemas.microsoft.com/office/drawing/2014/chart" uri="{C3380CC4-5D6E-409C-BE32-E72D297353CC}">
              <c16:uniqueId val="{00000000-C3A0-4F64-A848-42DEB8CD56E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A0-4F64-A848-42DEB8CD56E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A0-4F64-A848-42DEB8CD56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C3A0-4F64-A848-42DEB8CD56E0}"/>
            </c:ext>
          </c:extLst>
        </c:ser>
        <c:dLbls>
          <c:showLegendKey val="0"/>
          <c:showVal val="0"/>
          <c:showCatName val="0"/>
          <c:showSerName val="0"/>
          <c:showPercent val="0"/>
          <c:showBubbleSize val="0"/>
        </c:dLbls>
        <c:axId val="875930328"/>
        <c:axId val="875928688"/>
      </c:scatterChart>
      <c:valAx>
        <c:axId val="8759303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928688"/>
        <c:crosses val="autoZero"/>
        <c:crossBetween val="midCat"/>
      </c:valAx>
      <c:valAx>
        <c:axId val="875928688"/>
        <c:scaling>
          <c:orientation val="minMax"/>
        </c:scaling>
        <c:delete val="1"/>
        <c:axPos val="l"/>
        <c:numFmt formatCode="General" sourceLinked="1"/>
        <c:majorTickMark val="none"/>
        <c:minorTickMark val="none"/>
        <c:tickLblPos val="nextTo"/>
        <c:crossAx val="875930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721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6E-49FB-BD9A-CB545FD3DC49}"/>
                </c:ext>
              </c:extLst>
            </c:dLbl>
            <c:dLbl>
              <c:idx val="10"/>
              <c:layout>
                <c:manualLayout>
                  <c:x val="0"/>
                  <c:y val="-6.6666666666666721E-2"/>
                </c:manualLayout>
              </c:layout>
              <c:tx>
                <c:rich>
                  <a:bodyPr/>
                  <a:lstStyle/>
                  <a:p>
                    <a:r>
                      <a:rPr lang="en-US"/>
                      <a:t>53475.55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6E-49FB-BD9A-CB545FD3DC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53475.551200000002</c:v>
              </c:pt>
              <c:pt idx="1">
                <c:v>53475.551200000002</c:v>
              </c:pt>
              <c:pt idx="2">
                <c:v>53475.551200000002</c:v>
              </c:pt>
              <c:pt idx="3">
                <c:v>53475.551200000002</c:v>
              </c:pt>
              <c:pt idx="4">
                <c:v>53475.551200000002</c:v>
              </c:pt>
              <c:pt idx="5">
                <c:v>53475.551200000002</c:v>
              </c:pt>
              <c:pt idx="6">
                <c:v>53475.551200000002</c:v>
              </c:pt>
              <c:pt idx="7">
                <c:v>53475.551200000002</c:v>
              </c:pt>
              <c:pt idx="8">
                <c:v>53475.551200000002</c:v>
              </c:pt>
              <c:pt idx="9">
                <c:v>53475.551200000002</c:v>
              </c:pt>
              <c:pt idx="10">
                <c:v>53475.551200000002</c:v>
              </c:pt>
            </c:numLit>
          </c:yVal>
          <c:smooth val="0"/>
          <c:extLst>
            <c:ext xmlns:c16="http://schemas.microsoft.com/office/drawing/2014/chart" uri="{C3380CC4-5D6E-409C-BE32-E72D297353CC}">
              <c16:uniqueId val="{00000000-766E-49FB-BD9A-CB545FD3DC49}"/>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6E-49FB-BD9A-CB545FD3DC4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6E-49FB-BD9A-CB545FD3DC4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66E-49FB-BD9A-CB545FD3DC49}"/>
            </c:ext>
          </c:extLst>
        </c:ser>
        <c:dLbls>
          <c:showLegendKey val="0"/>
          <c:showVal val="0"/>
          <c:showCatName val="0"/>
          <c:showSerName val="0"/>
          <c:showPercent val="0"/>
          <c:showBubbleSize val="0"/>
        </c:dLbls>
        <c:axId val="842355416"/>
        <c:axId val="842357712"/>
      </c:scatterChart>
      <c:valAx>
        <c:axId val="8423554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2357712"/>
        <c:crosses val="autoZero"/>
        <c:crossBetween val="midCat"/>
      </c:valAx>
      <c:valAx>
        <c:axId val="842357712"/>
        <c:scaling>
          <c:orientation val="minMax"/>
        </c:scaling>
        <c:delete val="1"/>
        <c:axPos val="l"/>
        <c:numFmt formatCode="General" sourceLinked="1"/>
        <c:majorTickMark val="none"/>
        <c:minorTickMark val="none"/>
        <c:tickLblPos val="nextTo"/>
        <c:crossAx val="8423554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CA-4057-B99D-C0F7DE77A07B}"/>
                </c:ext>
              </c:extLst>
            </c:dLbl>
            <c:dLbl>
              <c:idx val="10"/>
              <c:layout>
                <c:manualLayout>
                  <c:x val="0"/>
                  <c:y val="-6.6666666666666666E-2"/>
                </c:manualLayout>
              </c:layout>
              <c:tx>
                <c:rich>
                  <a:bodyPr/>
                  <a:lstStyle/>
                  <a:p>
                    <a:r>
                      <a:rPr lang="en-US"/>
                      <a:t>15975.55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CA-4057-B99D-C0F7DE77A0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15975.5512</c:v>
              </c:pt>
              <c:pt idx="1">
                <c:v>15975.5512</c:v>
              </c:pt>
              <c:pt idx="2">
                <c:v>15975.5512</c:v>
              </c:pt>
              <c:pt idx="3">
                <c:v>15975.5512</c:v>
              </c:pt>
              <c:pt idx="4">
                <c:v>15975.5512</c:v>
              </c:pt>
              <c:pt idx="5">
                <c:v>15975.5512</c:v>
              </c:pt>
              <c:pt idx="6">
                <c:v>15975.5512</c:v>
              </c:pt>
              <c:pt idx="7">
                <c:v>15975.5512</c:v>
              </c:pt>
              <c:pt idx="8">
                <c:v>15975.5512</c:v>
              </c:pt>
              <c:pt idx="9">
                <c:v>15975.5512</c:v>
              </c:pt>
              <c:pt idx="10">
                <c:v>15975.5512</c:v>
              </c:pt>
            </c:numLit>
          </c:yVal>
          <c:smooth val="0"/>
          <c:extLst>
            <c:ext xmlns:c16="http://schemas.microsoft.com/office/drawing/2014/chart" uri="{C3380CC4-5D6E-409C-BE32-E72D297353CC}">
              <c16:uniqueId val="{00000000-68CA-4057-B99D-C0F7DE77A07B}"/>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CA-4057-B99D-C0F7DE77A07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CA-4057-B99D-C0F7DE77A0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8CA-4057-B99D-C0F7DE77A07B}"/>
            </c:ext>
          </c:extLst>
        </c:ser>
        <c:dLbls>
          <c:showLegendKey val="0"/>
          <c:showVal val="0"/>
          <c:showCatName val="0"/>
          <c:showSerName val="0"/>
          <c:showPercent val="0"/>
          <c:showBubbleSize val="0"/>
        </c:dLbls>
        <c:axId val="820760680"/>
        <c:axId val="820759368"/>
      </c:scatterChart>
      <c:valAx>
        <c:axId val="82076068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9368"/>
        <c:crosses val="autoZero"/>
        <c:crossBetween val="midCat"/>
      </c:valAx>
      <c:valAx>
        <c:axId val="820759368"/>
        <c:scaling>
          <c:orientation val="minMax"/>
        </c:scaling>
        <c:delete val="1"/>
        <c:axPos val="l"/>
        <c:numFmt formatCode="General" sourceLinked="1"/>
        <c:majorTickMark val="none"/>
        <c:minorTickMark val="none"/>
        <c:tickLblPos val="nextTo"/>
        <c:crossAx val="8207606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28EA-40D7-AB19-5249E8FCC47F}"/>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8EA-40D7-AB19-5249E8FCC47F}"/>
                </c:ext>
              </c:extLst>
            </c:dLbl>
            <c:dLbl>
              <c:idx val="10"/>
              <c:layout>
                <c:manualLayout>
                  <c:x val="0"/>
                  <c:y val="-6.6666666666666666E-2"/>
                </c:manualLayout>
              </c:layout>
              <c:tx>
                <c:rich>
                  <a:bodyPr/>
                  <a:lstStyle/>
                  <a:p>
                    <a:r>
                      <a:rPr lang="en-US"/>
                      <a:t>3834132.13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EA-40D7-AB19-5249E8FCC4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383413.22879999998</c:v>
              </c:pt>
              <c:pt idx="2">
                <c:v>766826.45759999997</c:v>
              </c:pt>
              <c:pt idx="3">
                <c:v>1150239.6864</c:v>
              </c:pt>
              <c:pt idx="4">
                <c:v>1533652.9151999999</c:v>
              </c:pt>
              <c:pt idx="5">
                <c:v>1917066.1440000001</c:v>
              </c:pt>
              <c:pt idx="6">
                <c:v>2300479.3728</c:v>
              </c:pt>
              <c:pt idx="7">
                <c:v>2683892.6016000002</c:v>
              </c:pt>
              <c:pt idx="8">
                <c:v>3067305.8303999999</c:v>
              </c:pt>
              <c:pt idx="9">
                <c:v>3450719.0592</c:v>
              </c:pt>
              <c:pt idx="10">
                <c:v>3834132.1282000002</c:v>
              </c:pt>
            </c:numLit>
          </c:yVal>
          <c:smooth val="0"/>
          <c:extLst>
            <c:ext xmlns:c16="http://schemas.microsoft.com/office/drawing/2014/chart" uri="{C3380CC4-5D6E-409C-BE32-E72D297353CC}">
              <c16:uniqueId val="{00000000-28EA-40D7-AB19-5249E8FCC47F}"/>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EA-40D7-AB19-5249E8FCC47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8EA-40D7-AB19-5249E8FCC4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8EA-40D7-AB19-5249E8FCC47F}"/>
            </c:ext>
          </c:extLst>
        </c:ser>
        <c:dLbls>
          <c:showLegendKey val="0"/>
          <c:showVal val="0"/>
          <c:showCatName val="0"/>
          <c:showSerName val="0"/>
          <c:showPercent val="0"/>
          <c:showBubbleSize val="0"/>
        </c:dLbls>
        <c:axId val="711349208"/>
        <c:axId val="711347896"/>
      </c:scatterChart>
      <c:valAx>
        <c:axId val="71134920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347896"/>
        <c:crosses val="autoZero"/>
        <c:crossBetween val="midCat"/>
      </c:valAx>
      <c:valAx>
        <c:axId val="711347896"/>
        <c:scaling>
          <c:orientation val="minMax"/>
        </c:scaling>
        <c:delete val="1"/>
        <c:axPos val="l"/>
        <c:numFmt formatCode="General" sourceLinked="1"/>
        <c:majorTickMark val="none"/>
        <c:minorTickMark val="none"/>
        <c:tickLblPos val="nextTo"/>
        <c:crossAx val="7113492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0A9-4649-B6D7-13D3E3C6850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0A9-4649-B6D7-13D3E3C68502}"/>
                </c:ext>
              </c:extLst>
            </c:dLbl>
            <c:dLbl>
              <c:idx val="10"/>
              <c:layout>
                <c:manualLayout>
                  <c:x val="0"/>
                  <c:y val="-6.6666666666666666E-2"/>
                </c:manualLayout>
              </c:layout>
              <c:tx>
                <c:rich>
                  <a:bodyPr/>
                  <a:lstStyle/>
                  <a:p>
                    <a:r>
                      <a:rPr lang="en-US"/>
                      <a:t>460095836.22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0A9-4649-B6D7-13D3E3C685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4600958.7456</c:v>
              </c:pt>
              <c:pt idx="2">
                <c:v>18403834.9824</c:v>
              </c:pt>
              <c:pt idx="3">
                <c:v>41408628.7104</c:v>
              </c:pt>
              <c:pt idx="4">
                <c:v>73615339.9296</c:v>
              </c:pt>
              <c:pt idx="5">
                <c:v>115023968.64</c:v>
              </c:pt>
              <c:pt idx="6">
                <c:v>165634514.8416</c:v>
              </c:pt>
              <c:pt idx="7">
                <c:v>225446978.53439999</c:v>
              </c:pt>
              <c:pt idx="8">
                <c:v>294461359.7184</c:v>
              </c:pt>
              <c:pt idx="9">
                <c:v>372677658.39359999</c:v>
              </c:pt>
              <c:pt idx="10">
                <c:v>460095836.21869999</c:v>
              </c:pt>
            </c:numLit>
          </c:yVal>
          <c:smooth val="0"/>
          <c:extLst>
            <c:ext xmlns:c16="http://schemas.microsoft.com/office/drawing/2014/chart" uri="{C3380CC4-5D6E-409C-BE32-E72D297353CC}">
              <c16:uniqueId val="{00000000-B0A9-4649-B6D7-13D3E3C6850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0A9-4649-B6D7-13D3E3C6850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0A9-4649-B6D7-13D3E3C685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B0A9-4649-B6D7-13D3E3C68502}"/>
            </c:ext>
          </c:extLst>
        </c:ser>
        <c:dLbls>
          <c:showLegendKey val="0"/>
          <c:showVal val="0"/>
          <c:showCatName val="0"/>
          <c:showSerName val="0"/>
          <c:showPercent val="0"/>
          <c:showBubbleSize val="0"/>
        </c:dLbls>
        <c:axId val="875709912"/>
        <c:axId val="875717456"/>
      </c:scatterChart>
      <c:valAx>
        <c:axId val="87570991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17456"/>
        <c:crosses val="autoZero"/>
        <c:crossBetween val="midCat"/>
      </c:valAx>
      <c:valAx>
        <c:axId val="875717456"/>
        <c:scaling>
          <c:orientation val="minMax"/>
        </c:scaling>
        <c:delete val="1"/>
        <c:axPos val="l"/>
        <c:numFmt formatCode="General" sourceLinked="1"/>
        <c:majorTickMark val="none"/>
        <c:minorTickMark val="none"/>
        <c:tickLblPos val="nextTo"/>
        <c:crossAx val="875709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4663-49CA-A3D2-B852F756977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663-49CA-A3D2-B852F7569772}"/>
                </c:ext>
              </c:extLst>
            </c:dLbl>
            <c:dLbl>
              <c:idx val="10"/>
              <c:layout>
                <c:manualLayout>
                  <c:x val="0"/>
                  <c:y val="-6.6666666666666666E-2"/>
                </c:manualLayout>
              </c:layout>
              <c:tx>
                <c:rich>
                  <a:bodyPr/>
                  <a:lstStyle/>
                  <a:p>
                    <a:r>
                      <a:rPr lang="en-US"/>
                      <a:t>36807665363.84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663-49CA-A3D2-B852F75697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36807669.9648</c:v>
              </c:pt>
              <c:pt idx="2">
                <c:v>294461359.7184</c:v>
              </c:pt>
              <c:pt idx="3">
                <c:v>993807089.04960001</c:v>
              </c:pt>
              <c:pt idx="4">
                <c:v>2355690877.7472</c:v>
              </c:pt>
              <c:pt idx="5">
                <c:v>4600958745.6000004</c:v>
              </c:pt>
              <c:pt idx="6">
                <c:v>7950456712.3968</c:v>
              </c:pt>
              <c:pt idx="7">
                <c:v>12625030797.926399</c:v>
              </c:pt>
              <c:pt idx="8">
                <c:v>18845527021.9776</c:v>
              </c:pt>
              <c:pt idx="9">
                <c:v>26832791404.339199</c:v>
              </c:pt>
              <c:pt idx="10">
                <c:v>36807665363.8414</c:v>
              </c:pt>
            </c:numLit>
          </c:yVal>
          <c:smooth val="0"/>
          <c:extLst>
            <c:ext xmlns:c16="http://schemas.microsoft.com/office/drawing/2014/chart" uri="{C3380CC4-5D6E-409C-BE32-E72D297353CC}">
              <c16:uniqueId val="{00000000-4663-49CA-A3D2-B852F756977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63-49CA-A3D2-B852F7569772}"/>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663-49CA-A3D2-B852F75697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663-49CA-A3D2-B852F7569772}"/>
            </c:ext>
          </c:extLst>
        </c:ser>
        <c:dLbls>
          <c:showLegendKey val="0"/>
          <c:showVal val="0"/>
          <c:showCatName val="0"/>
          <c:showSerName val="0"/>
          <c:showPercent val="0"/>
          <c:showBubbleSize val="0"/>
        </c:dLbls>
        <c:axId val="821510144"/>
        <c:axId val="821518672"/>
      </c:scatterChart>
      <c:valAx>
        <c:axId val="82151014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518672"/>
        <c:crosses val="autoZero"/>
        <c:crossBetween val="midCat"/>
      </c:valAx>
      <c:valAx>
        <c:axId val="821518672"/>
        <c:scaling>
          <c:orientation val="minMax"/>
        </c:scaling>
        <c:delete val="1"/>
        <c:axPos val="l"/>
        <c:numFmt formatCode="General" sourceLinked="1"/>
        <c:majorTickMark val="none"/>
        <c:minorTickMark val="none"/>
        <c:tickLblPos val="nextTo"/>
        <c:crossAx val="8215101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8884567631170751E-2"/>
          <c:w val="0.7449735822175686"/>
          <c:h val="0.6085753538482328"/>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FB98-47FA-838B-8675D8F112F3}"/>
              </c:ext>
            </c:extLst>
          </c:dPt>
          <c:dPt>
            <c:idx val="1"/>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FB98-47FA-838B-8675D8F112F3}"/>
              </c:ext>
            </c:extLst>
          </c:dPt>
          <c:dPt>
            <c:idx val="2"/>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FB98-47FA-838B-8675D8F112F3}"/>
              </c:ext>
            </c:extLst>
          </c:dPt>
          <c:dPt>
            <c:idx val="3"/>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FB98-47FA-838B-8675D8F112F3}"/>
              </c:ext>
            </c:extLst>
          </c:dPt>
          <c:dLbls>
            <c:dLbl>
              <c:idx val="0"/>
              <c:layout>
                <c:manualLayout>
                  <c:x val="-7.8420201395835595E-2"/>
                  <c:y val="-3.8013197938894246E-2"/>
                </c:manualLayout>
              </c:layout>
              <c:tx>
                <c:rich>
                  <a:bodyPr/>
                  <a:lstStyle/>
                  <a:p>
                    <a:fld id="{DF1BE6C8-E24F-4D2A-AEBA-A8AE94F9745B}"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B98-47FA-838B-8675D8F112F3}"/>
                </c:ext>
              </c:extLst>
            </c:dLbl>
            <c:dLbl>
              <c:idx val="1"/>
              <c:layout>
                <c:manualLayout>
                  <c:x val="-8.1912265062480449E-2"/>
                  <c:y val="-4.2577513092755988E-2"/>
                </c:manualLayout>
              </c:layout>
              <c:tx>
                <c:rich>
                  <a:bodyPr/>
                  <a:lstStyle/>
                  <a:p>
                    <a:fld id="{C306FF3C-19F1-4ED2-804B-5C855A5F53D1}"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B98-47FA-838B-8675D8F112F3}"/>
                </c:ext>
              </c:extLst>
            </c:dLbl>
            <c:dLbl>
              <c:idx val="2"/>
              <c:layout>
                <c:manualLayout>
                  <c:x val="-8.1912265062480449E-2"/>
                  <c:y val="-4.2577513092755988E-2"/>
                </c:manualLayout>
              </c:layout>
              <c:tx>
                <c:rich>
                  <a:bodyPr/>
                  <a:lstStyle/>
                  <a:p>
                    <a:fld id="{979A3C54-D1B7-4993-83F7-C81BC0B2866A}"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B98-47FA-838B-8675D8F112F3}"/>
                </c:ext>
              </c:extLst>
            </c:dLbl>
            <c:dLbl>
              <c:idx val="3"/>
              <c:layout>
                <c:manualLayout>
                  <c:x val="-8.1912265062480616E-2"/>
                  <c:y val="-4.2577513092755988E-2"/>
                </c:manualLayout>
              </c:layout>
              <c:tx>
                <c:rich>
                  <a:bodyPr/>
                  <a:lstStyle/>
                  <a:p>
                    <a:fld id="{A75DB9C9-585C-440F-9273-77EA7C44933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B98-47FA-838B-8675D8F112F3}"/>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B98-47FA-838B-8675D8F112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K_E7.2m!COORD_X</c:f>
              <c:numCache>
                <c:formatCode>General</c:formatCode>
                <c:ptCount val="5"/>
                <c:pt idx="0">
                  <c:v>3</c:v>
                </c:pt>
                <c:pt idx="1">
                  <c:v>0</c:v>
                </c:pt>
                <c:pt idx="2">
                  <c:v>3</c:v>
                </c:pt>
                <c:pt idx="3">
                  <c:v>6</c:v>
                </c:pt>
              </c:numCache>
            </c:numRef>
          </c:xVal>
          <c:yVal>
            <c:numRef>
              <c:f>K_E7.2m!COORD_Y</c:f>
              <c:numCache>
                <c:formatCode>General</c:formatCode>
                <c:ptCount val="5"/>
                <c:pt idx="0">
                  <c:v>4</c:v>
                </c:pt>
                <c:pt idx="1">
                  <c:v>0</c:v>
                </c:pt>
                <c:pt idx="2">
                  <c:v>0</c:v>
                </c:pt>
                <c:pt idx="3">
                  <c:v>0</c:v>
                </c:pt>
              </c:numCache>
            </c:numRef>
          </c:yVal>
          <c:smooth val="0"/>
          <c:extLst>
            <c:ext xmlns:c15="http://schemas.microsoft.com/office/drawing/2012/chart" uri="{02D57815-91ED-43cb-92C2-25804820EDAC}">
              <c15:datalabelsRange>
                <c15:f>K_E7.2m!NODES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0-FB98-47FA-838B-8675D8F112F3}"/>
            </c:ext>
          </c:extLst>
        </c:ser>
        <c:ser>
          <c:idx val="1"/>
          <c:order val="1"/>
          <c:tx>
            <c:v>M1</c:v>
          </c:tx>
          <c:spPr>
            <a:ln w="31750" cap="rnd">
              <a:solidFill>
                <a:srgbClr val="534347"/>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5-FB98-47FA-838B-8675D8F112F3}"/>
            </c:ext>
          </c:extLst>
        </c:ser>
        <c:ser>
          <c:idx val="2"/>
          <c:order val="2"/>
          <c:tx>
            <c:v>M2</c:v>
          </c:tx>
          <c:spPr>
            <a:ln w="31750" cap="rnd">
              <a:solidFill>
                <a:srgbClr val="6AD296"/>
              </a:solidFill>
              <a:round/>
              <a:headEnd type="none"/>
              <a:tailEnd type="none"/>
            </a:ln>
            <a:effectLst/>
          </c:spPr>
          <c:marker>
            <c:symbol val="none"/>
          </c:marker>
          <c:dLbls>
            <c:delete val="1"/>
          </c:dLbls>
          <c:xVal>
            <c:numLit>
              <c:formatCode>General</c:formatCode>
              <c:ptCount val="2"/>
              <c:pt idx="0">
                <c:v>3</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6-FB98-47FA-838B-8675D8F112F3}"/>
            </c:ext>
          </c:extLst>
        </c:ser>
        <c:ser>
          <c:idx val="3"/>
          <c:order val="3"/>
          <c:tx>
            <c:v>M3</c:v>
          </c:tx>
          <c:spPr>
            <a:ln w="31750" cap="rnd">
              <a:solidFill>
                <a:srgbClr val="7EE83A"/>
              </a:solidFill>
              <a:round/>
              <a:headEnd type="none"/>
              <a:tailEnd type="none"/>
            </a:ln>
            <a:effectLst/>
          </c:spPr>
          <c:marker>
            <c:symbol val="none"/>
          </c:marker>
          <c:dLbls>
            <c:delete val="1"/>
          </c:dLbls>
          <c:xVal>
            <c:numLit>
              <c:formatCode>General</c:formatCode>
              <c:ptCount val="2"/>
              <c:pt idx="0">
                <c:v>6</c:v>
              </c:pt>
              <c:pt idx="1">
                <c:v>3</c:v>
              </c:pt>
            </c:numLit>
          </c:xVal>
          <c:yVal>
            <c:numLit>
              <c:formatCode>General</c:formatCode>
              <c:ptCount val="2"/>
              <c:pt idx="0">
                <c:v>0</c:v>
              </c:pt>
              <c:pt idx="1">
                <c:v>4</c:v>
              </c:pt>
            </c:numLit>
          </c:yVal>
          <c:smooth val="0"/>
          <c:extLst>
            <c:ext xmlns:c16="http://schemas.microsoft.com/office/drawing/2014/chart" uri="{C3380CC4-5D6E-409C-BE32-E72D297353CC}">
              <c16:uniqueId val="{00000007-FB98-47FA-838B-8675D8F112F3}"/>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6.1</c:v>
              </c:pt>
              <c:pt idx="3">
                <c:v>6.1</c:v>
              </c:pt>
            </c:numLit>
          </c:xVal>
          <c:yVal>
            <c:numLit>
              <c:formatCode>General</c:formatCode>
              <c:ptCount val="4"/>
              <c:pt idx="0">
                <c:v>-0.1</c:v>
              </c:pt>
              <c:pt idx="1">
                <c:v>4.0999999999999996</c:v>
              </c:pt>
              <c:pt idx="2">
                <c:v>-0.1</c:v>
              </c:pt>
              <c:pt idx="3">
                <c:v>4.0999999999999996</c:v>
              </c:pt>
            </c:numLit>
          </c:yVal>
          <c:smooth val="0"/>
          <c:extLst>
            <c:ext xmlns:c16="http://schemas.microsoft.com/office/drawing/2014/chart" uri="{C3380CC4-5D6E-409C-BE32-E72D297353CC}">
              <c16:uniqueId val="{00000008-FB98-47FA-838B-8675D8F112F3}"/>
            </c:ext>
          </c:extLst>
        </c:ser>
        <c:ser>
          <c:idx val="5"/>
          <c:order val="5"/>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smooth val="0"/>
          <c:extLst>
            <c:ext xmlns:c16="http://schemas.microsoft.com/office/drawing/2014/chart" uri="{C3380CC4-5D6E-409C-BE32-E72D297353CC}">
              <c16:uniqueId val="{00000009-FB98-47FA-838B-8675D8F112F3}"/>
            </c:ext>
          </c:extLst>
        </c:ser>
        <c:dLbls>
          <c:dLblPos val="t"/>
          <c:showLegendKey val="0"/>
          <c:showVal val="1"/>
          <c:showCatName val="0"/>
          <c:showSerName val="0"/>
          <c:showPercent val="0"/>
          <c:showBubbleSize val="0"/>
        </c:dLbls>
        <c:axId val="935760888"/>
        <c:axId val="935762200"/>
      </c:scatterChart>
      <c:valAx>
        <c:axId val="935760888"/>
        <c:scaling>
          <c:orientation val="minMax"/>
          <c:max val="7"/>
          <c:min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62200"/>
        <c:crosses val="autoZero"/>
        <c:crossBetween val="midCat"/>
        <c:majorUnit val="1"/>
      </c:valAx>
      <c:valAx>
        <c:axId val="935762200"/>
        <c:scaling>
          <c:orientation val="minMax"/>
          <c:max val="4.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760888"/>
        <c:crosses val="autoZero"/>
        <c:crossBetween val="midCat"/>
        <c:majorUnit val="1"/>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88992080439555E-2"/>
          <c:y val="2.8884567631170751E-2"/>
          <c:w val="0.7449735822175686"/>
          <c:h val="0.73029042461787941"/>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none"/>
            </c:marker>
            <c:bubble3D val="0"/>
            <c:extLst>
              <c:ext xmlns:c16="http://schemas.microsoft.com/office/drawing/2014/chart" uri="{C3380CC4-5D6E-409C-BE32-E72D297353CC}">
                <c16:uniqueId val="{00000001-4E9F-469E-8CE7-DC50B19AE215}"/>
              </c:ext>
            </c:extLst>
          </c:dPt>
          <c:dPt>
            <c:idx val="1"/>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4E9F-469E-8CE7-DC50B19AE215}"/>
              </c:ext>
            </c:extLst>
          </c:dPt>
          <c:dPt>
            <c:idx val="2"/>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4E9F-469E-8CE7-DC50B19AE215}"/>
              </c:ext>
            </c:extLst>
          </c:dPt>
          <c:dPt>
            <c:idx val="3"/>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4E9F-469E-8CE7-DC50B19AE215}"/>
              </c:ext>
            </c:extLst>
          </c:dPt>
          <c:dLbls>
            <c:dLbl>
              <c:idx val="0"/>
              <c:layout>
                <c:manualLayout>
                  <c:x val="-7.8420201395835595E-2"/>
                  <c:y val="-3.8013197938894246E-2"/>
                </c:manualLayout>
              </c:layout>
              <c:tx>
                <c:rich>
                  <a:bodyPr/>
                  <a:lstStyle/>
                  <a:p>
                    <a:fld id="{EAAF1FD4-33B9-4463-B91D-34DD2C65404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E9F-469E-8CE7-DC50B19AE215}"/>
                </c:ext>
              </c:extLst>
            </c:dLbl>
            <c:dLbl>
              <c:idx val="1"/>
              <c:layout>
                <c:manualLayout>
                  <c:x val="-8.1912265062480449E-2"/>
                  <c:y val="-4.2577513092755988E-2"/>
                </c:manualLayout>
              </c:layout>
              <c:tx>
                <c:rich>
                  <a:bodyPr/>
                  <a:lstStyle/>
                  <a:p>
                    <a:fld id="{719770C0-8DE1-47EE-9612-C67CAFB7912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E9F-469E-8CE7-DC50B19AE215}"/>
                </c:ext>
              </c:extLst>
            </c:dLbl>
            <c:dLbl>
              <c:idx val="2"/>
              <c:layout>
                <c:manualLayout>
                  <c:x val="-8.1912265062480449E-2"/>
                  <c:y val="-4.2577513092755988E-2"/>
                </c:manualLayout>
              </c:layout>
              <c:tx>
                <c:rich>
                  <a:bodyPr/>
                  <a:lstStyle/>
                  <a:p>
                    <a:fld id="{05C45BD4-0CA1-4751-A0BC-B4A2D51139EA}"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4E9F-469E-8CE7-DC50B19AE215}"/>
                </c:ext>
              </c:extLst>
            </c:dLbl>
            <c:dLbl>
              <c:idx val="3"/>
              <c:layout>
                <c:manualLayout>
                  <c:x val="-8.1912265062480533E-2"/>
                  <c:y val="-4.2577513092755988E-2"/>
                </c:manualLayout>
              </c:layout>
              <c:tx>
                <c:rich>
                  <a:bodyPr/>
                  <a:lstStyle/>
                  <a:p>
                    <a:fld id="{BF690825-D8C0-45C5-9638-E36508154D30}"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E9F-469E-8CE7-DC50B19AE215}"/>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E9F-469E-8CE7-DC50B19AE2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K_E7.2i!COORD_X</c:f>
              <c:numCache>
                <c:formatCode>General</c:formatCode>
                <c:ptCount val="5"/>
                <c:pt idx="0">
                  <c:v>144</c:v>
                </c:pt>
                <c:pt idx="1">
                  <c:v>0</c:v>
                </c:pt>
                <c:pt idx="2">
                  <c:v>144</c:v>
                </c:pt>
                <c:pt idx="3">
                  <c:v>288</c:v>
                </c:pt>
              </c:numCache>
            </c:numRef>
          </c:xVal>
          <c:yVal>
            <c:numRef>
              <c:f>K_E7.2i!COORD_Y</c:f>
              <c:numCache>
                <c:formatCode>General</c:formatCode>
                <c:ptCount val="5"/>
                <c:pt idx="0">
                  <c:v>192</c:v>
                </c:pt>
                <c:pt idx="1">
                  <c:v>0</c:v>
                </c:pt>
                <c:pt idx="2">
                  <c:v>0</c:v>
                </c:pt>
                <c:pt idx="3">
                  <c:v>0</c:v>
                </c:pt>
              </c:numCache>
            </c:numRef>
          </c:yVal>
          <c:smooth val="0"/>
          <c:extLst>
            <c:ext xmlns:c15="http://schemas.microsoft.com/office/drawing/2012/chart" uri="{02D57815-91ED-43cb-92C2-25804820EDAC}">
              <c15:datalabelsRange>
                <c15:f>K_E7.2i!NODES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0-4E9F-469E-8CE7-DC50B19AE215}"/>
            </c:ext>
          </c:extLst>
        </c:ser>
        <c:ser>
          <c:idx val="1"/>
          <c:order val="1"/>
          <c:tx>
            <c:v>M1</c:v>
          </c:tx>
          <c:spPr>
            <a:ln w="31750" cap="rnd">
              <a:solidFill>
                <a:srgbClr val="441BFF"/>
              </a:solidFill>
              <a:round/>
              <a:headEnd type="none"/>
              <a:tailEnd type="none"/>
            </a:ln>
            <a:effectLst/>
          </c:spPr>
          <c:marker>
            <c:symbol val="none"/>
          </c:marker>
          <c:dLbls>
            <c:delete val="1"/>
          </c:dLbls>
          <c:xVal>
            <c:numLit>
              <c:formatCode>General</c:formatCode>
              <c:ptCount val="2"/>
              <c:pt idx="0">
                <c:v>0</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5-4E9F-469E-8CE7-DC50B19AE215}"/>
            </c:ext>
          </c:extLst>
        </c:ser>
        <c:ser>
          <c:idx val="2"/>
          <c:order val="2"/>
          <c:tx>
            <c:v>M2</c:v>
          </c:tx>
          <c:spPr>
            <a:ln w="31750" cap="rnd">
              <a:solidFill>
                <a:srgbClr val="570493"/>
              </a:solidFill>
              <a:round/>
              <a:headEnd type="none"/>
              <a:tailEnd type="none"/>
            </a:ln>
            <a:effectLst/>
          </c:spPr>
          <c:marker>
            <c:symbol val="none"/>
          </c:marker>
          <c:dLbls>
            <c:delete val="1"/>
          </c:dLbls>
          <c:xVal>
            <c:numLit>
              <c:formatCode>General</c:formatCode>
              <c:ptCount val="2"/>
              <c:pt idx="0">
                <c:v>144</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6-4E9F-469E-8CE7-DC50B19AE215}"/>
            </c:ext>
          </c:extLst>
        </c:ser>
        <c:ser>
          <c:idx val="3"/>
          <c:order val="3"/>
          <c:tx>
            <c:v>M3</c:v>
          </c:tx>
          <c:spPr>
            <a:ln w="31750" cap="rnd">
              <a:solidFill>
                <a:srgbClr val="0D1ACC"/>
              </a:solidFill>
              <a:round/>
              <a:headEnd type="none"/>
              <a:tailEnd type="none"/>
            </a:ln>
            <a:effectLst/>
          </c:spPr>
          <c:marker>
            <c:symbol val="none"/>
          </c:marker>
          <c:dLbls>
            <c:delete val="1"/>
          </c:dLbls>
          <c:xVal>
            <c:numLit>
              <c:formatCode>General</c:formatCode>
              <c:ptCount val="2"/>
              <c:pt idx="0">
                <c:v>288</c:v>
              </c:pt>
              <c:pt idx="1">
                <c:v>144</c:v>
              </c:pt>
            </c:numLit>
          </c:xVal>
          <c:yVal>
            <c:numLit>
              <c:formatCode>General</c:formatCode>
              <c:ptCount val="2"/>
              <c:pt idx="0">
                <c:v>0</c:v>
              </c:pt>
              <c:pt idx="1">
                <c:v>192</c:v>
              </c:pt>
            </c:numLit>
          </c:yVal>
          <c:smooth val="0"/>
          <c:extLst>
            <c:ext xmlns:c16="http://schemas.microsoft.com/office/drawing/2014/chart" uri="{C3380CC4-5D6E-409C-BE32-E72D297353CC}">
              <c16:uniqueId val="{00000007-4E9F-469E-8CE7-DC50B19AE215}"/>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288.10000000000002</c:v>
              </c:pt>
              <c:pt idx="3">
                <c:v>288.10000000000002</c:v>
              </c:pt>
            </c:numLit>
          </c:xVal>
          <c:yVal>
            <c:numLit>
              <c:formatCode>General</c:formatCode>
              <c:ptCount val="4"/>
              <c:pt idx="0">
                <c:v>-0.1</c:v>
              </c:pt>
              <c:pt idx="1">
                <c:v>192.1</c:v>
              </c:pt>
              <c:pt idx="2">
                <c:v>-0.1</c:v>
              </c:pt>
              <c:pt idx="3">
                <c:v>192.1</c:v>
              </c:pt>
            </c:numLit>
          </c:yVal>
          <c:smooth val="0"/>
          <c:extLst>
            <c:ext xmlns:c16="http://schemas.microsoft.com/office/drawing/2014/chart" uri="{C3380CC4-5D6E-409C-BE32-E72D297353CC}">
              <c16:uniqueId val="{00000008-4E9F-469E-8CE7-DC50B19AE215}"/>
            </c:ext>
          </c:extLst>
        </c:ser>
        <c:ser>
          <c:idx val="5"/>
          <c:order val="5"/>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smooth val="0"/>
          <c:extLst>
            <c:ext xmlns:c16="http://schemas.microsoft.com/office/drawing/2014/chart" uri="{C3380CC4-5D6E-409C-BE32-E72D297353CC}">
              <c16:uniqueId val="{00000009-4E9F-469E-8CE7-DC50B19AE215}"/>
            </c:ext>
          </c:extLst>
        </c:ser>
        <c:dLbls>
          <c:dLblPos val="t"/>
          <c:showLegendKey val="0"/>
          <c:showVal val="1"/>
          <c:showCatName val="0"/>
          <c:showSerName val="0"/>
          <c:showPercent val="0"/>
          <c:showBubbleSize val="0"/>
        </c:dLbls>
        <c:axId val="946767728"/>
        <c:axId val="946767400"/>
      </c:scatterChart>
      <c:valAx>
        <c:axId val="946767728"/>
        <c:scaling>
          <c:orientation val="minMax"/>
          <c:max val="350"/>
          <c:min val="-5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67400"/>
        <c:crosses val="autoZero"/>
        <c:crossBetween val="midCat"/>
        <c:majorUnit val="50"/>
      </c:valAx>
      <c:valAx>
        <c:axId val="946767400"/>
        <c:scaling>
          <c:orientation val="minMax"/>
          <c:max val="250"/>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67728"/>
        <c:crosses val="autoZero"/>
        <c:crossBetween val="midCat"/>
        <c:majorUnit val="50"/>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541E-2"/>
                </c:manualLayout>
              </c:layout>
              <c:tx>
                <c:rich>
                  <a:bodyPr/>
                  <a:lstStyle/>
                  <a:p>
                    <a:r>
                      <a:rPr lang="en-US"/>
                      <a:t>-81736.02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91-4DB0-BD1C-3BE5D62B901D}"/>
                </c:ext>
              </c:extLst>
            </c:dLbl>
            <c:dLbl>
              <c:idx val="10"/>
              <c:layout>
                <c:manualLayout>
                  <c:x val="0"/>
                  <c:y val="6.6666666666666541E-2"/>
                </c:manualLayout>
              </c:layout>
              <c:tx>
                <c:rich>
                  <a:bodyPr/>
                  <a:lstStyle/>
                  <a:p>
                    <a:r>
                      <a:rPr lang="en-US"/>
                      <a:t>-81736.02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91-4DB0-BD1C-3BE5D62B9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-81736.016600000003</c:v>
              </c:pt>
              <c:pt idx="1">
                <c:v>-81736.016600000003</c:v>
              </c:pt>
              <c:pt idx="2">
                <c:v>-81736.016600000003</c:v>
              </c:pt>
              <c:pt idx="3">
                <c:v>-81736.016600000003</c:v>
              </c:pt>
              <c:pt idx="4">
                <c:v>-81736.016600000003</c:v>
              </c:pt>
              <c:pt idx="5">
                <c:v>-81736.016600000003</c:v>
              </c:pt>
              <c:pt idx="6">
                <c:v>-81736.016600000003</c:v>
              </c:pt>
              <c:pt idx="7">
                <c:v>-81736.016600000003</c:v>
              </c:pt>
              <c:pt idx="8">
                <c:v>-81736.016600000003</c:v>
              </c:pt>
              <c:pt idx="9">
                <c:v>-81736.016600000003</c:v>
              </c:pt>
              <c:pt idx="10">
                <c:v>-81736.016600000003</c:v>
              </c:pt>
            </c:numLit>
          </c:yVal>
          <c:smooth val="0"/>
          <c:extLst>
            <c:ext xmlns:c16="http://schemas.microsoft.com/office/drawing/2014/chart" uri="{C3380CC4-5D6E-409C-BE32-E72D297353CC}">
              <c16:uniqueId val="{00000000-8D91-4DB0-BD1C-3BE5D62B901D}"/>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91-4DB0-BD1C-3BE5D62B90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91-4DB0-BD1C-3BE5D62B9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8D91-4DB0-BD1C-3BE5D62B901D}"/>
            </c:ext>
          </c:extLst>
        </c:ser>
        <c:dLbls>
          <c:showLegendKey val="0"/>
          <c:showVal val="0"/>
          <c:showCatName val="0"/>
          <c:showSerName val="0"/>
          <c:showPercent val="0"/>
          <c:showBubbleSize val="0"/>
        </c:dLbls>
        <c:axId val="875873256"/>
        <c:axId val="875873584"/>
      </c:scatterChart>
      <c:valAx>
        <c:axId val="8758732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73584"/>
        <c:crosses val="autoZero"/>
        <c:crossBetween val="midCat"/>
      </c:valAx>
      <c:valAx>
        <c:axId val="875873584"/>
        <c:scaling>
          <c:orientation val="minMax"/>
        </c:scaling>
        <c:delete val="1"/>
        <c:axPos val="l"/>
        <c:numFmt formatCode="General" sourceLinked="1"/>
        <c:majorTickMark val="none"/>
        <c:minorTickMark val="none"/>
        <c:tickLblPos val="nextTo"/>
        <c:crossAx val="8758732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0876018541483241"/>
                  <c:y val="6.6666666666666541E-2"/>
                </c:manualLayout>
              </c:layout>
              <c:tx>
                <c:rich>
                  <a:bodyPr/>
                  <a:lstStyle/>
                  <a:p>
                    <a:r>
                      <a:rPr lang="en-US"/>
                      <a:t>-0.4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FD-4C34-9BCF-845F1072451D}"/>
                </c:ext>
              </c:extLst>
            </c:dLbl>
            <c:dLbl>
              <c:idx val="10"/>
              <c:layout>
                <c:manualLayout>
                  <c:x val="0"/>
                  <c:y val="6.6666666666666541E-2"/>
                </c:manualLayout>
              </c:layout>
              <c:tx>
                <c:rich>
                  <a:bodyPr/>
                  <a:lstStyle/>
                  <a:p>
                    <a:r>
                      <a:rPr lang="en-US"/>
                      <a:t>-0.4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FD-4C34-9BCF-845F107245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-0.39910000000000001</c:v>
              </c:pt>
              <c:pt idx="1">
                <c:v>-0.39910000000000001</c:v>
              </c:pt>
              <c:pt idx="2">
                <c:v>-0.39910000000000001</c:v>
              </c:pt>
              <c:pt idx="3">
                <c:v>-0.39910000000000001</c:v>
              </c:pt>
              <c:pt idx="4">
                <c:v>-0.39910000000000001</c:v>
              </c:pt>
              <c:pt idx="5">
                <c:v>-0.39910000000000001</c:v>
              </c:pt>
              <c:pt idx="6">
                <c:v>-0.39910000000000001</c:v>
              </c:pt>
              <c:pt idx="7">
                <c:v>-0.39910000000000001</c:v>
              </c:pt>
              <c:pt idx="8">
                <c:v>-0.39910000000000001</c:v>
              </c:pt>
              <c:pt idx="9">
                <c:v>-0.39910000000000001</c:v>
              </c:pt>
              <c:pt idx="10">
                <c:v>-0.39910000000000001</c:v>
              </c:pt>
            </c:numLit>
          </c:yVal>
          <c:smooth val="0"/>
          <c:extLst>
            <c:ext xmlns:c16="http://schemas.microsoft.com/office/drawing/2014/chart" uri="{C3380CC4-5D6E-409C-BE32-E72D297353CC}">
              <c16:uniqueId val="{00000000-14FD-4C34-9BCF-845F1072451D}"/>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FD-4C34-9BCF-845F107245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FD-4C34-9BCF-845F107245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FD-4C34-9BCF-845F1072451D}"/>
            </c:ext>
          </c:extLst>
        </c:ser>
        <c:dLbls>
          <c:showLegendKey val="0"/>
          <c:showVal val="0"/>
          <c:showCatName val="0"/>
          <c:showSerName val="0"/>
          <c:showPercent val="0"/>
          <c:showBubbleSize val="0"/>
        </c:dLbls>
        <c:axId val="872775960"/>
        <c:axId val="872773008"/>
      </c:scatterChart>
      <c:valAx>
        <c:axId val="87277596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73008"/>
        <c:crosses val="autoZero"/>
        <c:crossBetween val="midCat"/>
      </c:valAx>
      <c:valAx>
        <c:axId val="872773008"/>
        <c:scaling>
          <c:orientation val="minMax"/>
        </c:scaling>
        <c:delete val="1"/>
        <c:axPos val="l"/>
        <c:numFmt formatCode="General" sourceLinked="1"/>
        <c:majorTickMark val="none"/>
        <c:minorTickMark val="none"/>
        <c:tickLblPos val="nextTo"/>
        <c:crossAx val="8727759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0"/>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362-4F20-81FC-6D7C1FCDF0BF}"/>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362-4F20-81FC-6D7C1FCDF0BF}"/>
                </c:ext>
              </c:extLst>
            </c:dLbl>
            <c:dLbl>
              <c:idx val="10"/>
              <c:layout>
                <c:manualLayout>
                  <c:x val="0"/>
                  <c:y val="6.6666666666666541E-2"/>
                </c:manualLayout>
              </c:layout>
              <c:tx>
                <c:rich>
                  <a:bodyPr/>
                  <a:lstStyle/>
                  <a:p>
                    <a:r>
                      <a:rPr lang="en-US"/>
                      <a:t>-95.78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362-4F20-81FC-6D7C1FCDF0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-9.5784000000000002</c:v>
              </c:pt>
              <c:pt idx="2">
                <c:v>-19.1568</c:v>
              </c:pt>
              <c:pt idx="3">
                <c:v>-28.735199999999999</c:v>
              </c:pt>
              <c:pt idx="4">
                <c:v>-38.313600000000001</c:v>
              </c:pt>
              <c:pt idx="5">
                <c:v>-47.892000000000003</c:v>
              </c:pt>
              <c:pt idx="6">
                <c:v>-57.470399999999998</c:v>
              </c:pt>
              <c:pt idx="7">
                <c:v>-67.0488</c:v>
              </c:pt>
              <c:pt idx="8">
                <c:v>-76.627200000000002</c:v>
              </c:pt>
              <c:pt idx="9">
                <c:v>-86.205600000000004</c:v>
              </c:pt>
              <c:pt idx="10">
                <c:v>-95.784000000000006</c:v>
              </c:pt>
            </c:numLit>
          </c:yVal>
          <c:smooth val="0"/>
          <c:extLst>
            <c:ext xmlns:c16="http://schemas.microsoft.com/office/drawing/2014/chart" uri="{C3380CC4-5D6E-409C-BE32-E72D297353CC}">
              <c16:uniqueId val="{00000000-F362-4F20-81FC-6D7C1FCDF0BF}"/>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62-4F20-81FC-6D7C1FCDF0BF}"/>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362-4F20-81FC-6D7C1FCDF0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F362-4F20-81FC-6D7C1FCDF0BF}"/>
            </c:ext>
          </c:extLst>
        </c:ser>
        <c:dLbls>
          <c:showLegendKey val="0"/>
          <c:showVal val="0"/>
          <c:showCatName val="0"/>
          <c:showSerName val="0"/>
          <c:showPercent val="0"/>
          <c:showBubbleSize val="0"/>
        </c:dLbls>
        <c:axId val="867090520"/>
        <c:axId val="867093800"/>
      </c:scatterChart>
      <c:valAx>
        <c:axId val="86709052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93800"/>
        <c:crosses val="autoZero"/>
        <c:crossBetween val="midCat"/>
      </c:valAx>
      <c:valAx>
        <c:axId val="867093800"/>
        <c:scaling>
          <c:orientation val="minMax"/>
        </c:scaling>
        <c:delete val="1"/>
        <c:axPos val="l"/>
        <c:numFmt formatCode="General" sourceLinked="1"/>
        <c:majorTickMark val="none"/>
        <c:minorTickMark val="none"/>
        <c:tickLblPos val="nextTo"/>
        <c:crossAx val="867090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0"/>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5E28-43B1-B430-841583C0B370}"/>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E28-43B1-B430-841583C0B370}"/>
                </c:ext>
              </c:extLst>
            </c:dLbl>
            <c:dLbl>
              <c:idx val="10"/>
              <c:layout>
                <c:manualLayout>
                  <c:x val="0"/>
                  <c:y val="5.1723359580052496E-2"/>
                </c:manualLayout>
              </c:layout>
              <c:tx>
                <c:rich>
                  <a:bodyPr/>
                  <a:lstStyle/>
                  <a:p>
                    <a:r>
                      <a:rPr lang="en-US"/>
                      <a:t>-11494.08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E28-43B1-B430-841583C0B3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-1.2999999999999999E-3</c:v>
              </c:pt>
              <c:pt idx="1">
                <c:v>-114.9421</c:v>
              </c:pt>
              <c:pt idx="2">
                <c:v>-459.7645</c:v>
              </c:pt>
              <c:pt idx="3">
                <c:v>-1034.4684999999999</c:v>
              </c:pt>
              <c:pt idx="4">
                <c:v>-1839.0541000000001</c:v>
              </c:pt>
              <c:pt idx="5">
                <c:v>-2873.5212999999999</c:v>
              </c:pt>
              <c:pt idx="6">
                <c:v>-4137.8701000000001</c:v>
              </c:pt>
              <c:pt idx="7">
                <c:v>-5632.1004999999996</c:v>
              </c:pt>
              <c:pt idx="8">
                <c:v>-7356.2124999999996</c:v>
              </c:pt>
              <c:pt idx="9">
                <c:v>-9310.2060999999994</c:v>
              </c:pt>
              <c:pt idx="10">
                <c:v>-11494.080400000001</c:v>
              </c:pt>
            </c:numLit>
          </c:yVal>
          <c:smooth val="0"/>
          <c:extLst>
            <c:ext xmlns:c16="http://schemas.microsoft.com/office/drawing/2014/chart" uri="{C3380CC4-5D6E-409C-BE32-E72D297353CC}">
              <c16:uniqueId val="{00000000-5E28-43B1-B430-841583C0B370}"/>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E28-43B1-B430-841583C0B37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E28-43B1-B430-841583C0B3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5E28-43B1-B430-841583C0B370}"/>
            </c:ext>
          </c:extLst>
        </c:ser>
        <c:dLbls>
          <c:showLegendKey val="0"/>
          <c:showVal val="0"/>
          <c:showCatName val="0"/>
          <c:showSerName val="0"/>
          <c:showPercent val="0"/>
          <c:showBubbleSize val="0"/>
        </c:dLbls>
        <c:axId val="875802736"/>
        <c:axId val="875811592"/>
      </c:scatterChart>
      <c:valAx>
        <c:axId val="87580273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11592"/>
        <c:crosses val="autoZero"/>
        <c:crossBetween val="midCat"/>
      </c:valAx>
      <c:valAx>
        <c:axId val="875811592"/>
        <c:scaling>
          <c:orientation val="minMax"/>
        </c:scaling>
        <c:delete val="1"/>
        <c:axPos val="l"/>
        <c:numFmt formatCode="General" sourceLinked="1"/>
        <c:majorTickMark val="none"/>
        <c:minorTickMark val="none"/>
        <c:tickLblPos val="nextTo"/>
        <c:crossAx val="8758027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453-40F0-A3E3-FB2F115C4DAB}"/>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453-40F0-A3E3-FB2F115C4DAB}"/>
                </c:ext>
              </c:extLst>
            </c:dLbl>
            <c:dLbl>
              <c:idx val="10"/>
              <c:layout>
                <c:manualLayout>
                  <c:x val="0"/>
                  <c:y val="0"/>
                </c:manualLayout>
              </c:layout>
              <c:tx>
                <c:rich>
                  <a:bodyPr/>
                  <a:lstStyle/>
                  <a:p>
                    <a:r>
                      <a:rPr lang="en-US"/>
                      <a:t>-919526.61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453-40F0-A3E3-FB2F115C4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-919.55859999999996</c:v>
              </c:pt>
              <c:pt idx="2">
                <c:v>-7356.2754999999997</c:v>
              </c:pt>
              <c:pt idx="3">
                <c:v>-24827.309300000001</c:v>
              </c:pt>
              <c:pt idx="4">
                <c:v>-58849.818200000002</c:v>
              </c:pt>
              <c:pt idx="5">
                <c:v>-114940.9608</c:v>
              </c:pt>
              <c:pt idx="6">
                <c:v>-198617.8953</c:v>
              </c:pt>
              <c:pt idx="7">
                <c:v>-315397.78029999998</c:v>
              </c:pt>
              <c:pt idx="8">
                <c:v>-470797.77399999998</c:v>
              </c:pt>
              <c:pt idx="9">
                <c:v>-670335.03500000003</c:v>
              </c:pt>
              <c:pt idx="10">
                <c:v>-919526.60660000006</c:v>
              </c:pt>
            </c:numLit>
          </c:yVal>
          <c:smooth val="0"/>
          <c:extLst>
            <c:ext xmlns:c16="http://schemas.microsoft.com/office/drawing/2014/chart" uri="{C3380CC4-5D6E-409C-BE32-E72D297353CC}">
              <c16:uniqueId val="{00000000-1453-40F0-A3E3-FB2F115C4DAB}"/>
            </c:ext>
          </c:extLst>
        </c:ser>
        <c:ser>
          <c:idx val="1"/>
          <c:order val="1"/>
          <c:tx>
            <c:v>M1</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453-40F0-A3E3-FB2F115C4DAB}"/>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453-40F0-A3E3-FB2F115C4D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1453-40F0-A3E3-FB2F115C4DAB}"/>
            </c:ext>
          </c:extLst>
        </c:ser>
        <c:dLbls>
          <c:showLegendKey val="0"/>
          <c:showVal val="0"/>
          <c:showCatName val="0"/>
          <c:showSerName val="0"/>
          <c:showPercent val="0"/>
          <c:showBubbleSize val="0"/>
        </c:dLbls>
        <c:axId val="875775840"/>
        <c:axId val="875774856"/>
      </c:scatterChart>
      <c:valAx>
        <c:axId val="87577584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774856"/>
        <c:crosses val="autoZero"/>
        <c:crossBetween val="midCat"/>
      </c:valAx>
      <c:valAx>
        <c:axId val="875774856"/>
        <c:scaling>
          <c:orientation val="minMax"/>
        </c:scaling>
        <c:delete val="1"/>
        <c:axPos val="l"/>
        <c:numFmt formatCode="General" sourceLinked="1"/>
        <c:majorTickMark val="none"/>
        <c:minorTickMark val="none"/>
        <c:tickLblPos val="nextTo"/>
        <c:crossAx val="875775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4093024701"/>
                  <c:y val="-6.6666666666666721E-2"/>
                </c:manualLayout>
              </c:layout>
              <c:tx>
                <c:rich>
                  <a:bodyPr/>
                  <a:lstStyle/>
                  <a:p>
                    <a:r>
                      <a:rPr lang="en-US"/>
                      <a:t>130778.11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8B-4C1C-8FF0-67167354201D}"/>
                </c:ext>
              </c:extLst>
            </c:dLbl>
            <c:dLbl>
              <c:idx val="10"/>
              <c:layout>
                <c:manualLayout>
                  <c:x val="0"/>
                  <c:y val="-6.6666666666666721E-2"/>
                </c:manualLayout>
              </c:layout>
              <c:tx>
                <c:rich>
                  <a:bodyPr/>
                  <a:lstStyle/>
                  <a:p>
                    <a:r>
                      <a:rPr lang="en-US"/>
                      <a:t>130778.11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8B-4C1C-8FF0-671673542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130778.10550000001</c:v>
              </c:pt>
              <c:pt idx="1">
                <c:v>130778.10550000001</c:v>
              </c:pt>
              <c:pt idx="2">
                <c:v>130778.10550000001</c:v>
              </c:pt>
              <c:pt idx="3">
                <c:v>130778.10550000001</c:v>
              </c:pt>
              <c:pt idx="4">
                <c:v>130778.10550000001</c:v>
              </c:pt>
              <c:pt idx="5">
                <c:v>130778.10550000001</c:v>
              </c:pt>
              <c:pt idx="6">
                <c:v>130778.10550000001</c:v>
              </c:pt>
              <c:pt idx="7">
                <c:v>130778.10550000001</c:v>
              </c:pt>
              <c:pt idx="8">
                <c:v>130778.10550000001</c:v>
              </c:pt>
              <c:pt idx="9">
                <c:v>130778.10550000001</c:v>
              </c:pt>
              <c:pt idx="10">
                <c:v>130778.10550000001</c:v>
              </c:pt>
            </c:numLit>
          </c:yVal>
          <c:smooth val="0"/>
          <c:extLst>
            <c:ext xmlns:c16="http://schemas.microsoft.com/office/drawing/2014/chart" uri="{C3380CC4-5D6E-409C-BE32-E72D297353CC}">
              <c16:uniqueId val="{00000000-448B-4C1C-8FF0-67167354201D}"/>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8B-4C1C-8FF0-67167354201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8B-4C1C-8FF0-67167354201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48B-4C1C-8FF0-67167354201D}"/>
            </c:ext>
          </c:extLst>
        </c:ser>
        <c:dLbls>
          <c:showLegendKey val="0"/>
          <c:showVal val="0"/>
          <c:showCatName val="0"/>
          <c:showSerName val="0"/>
          <c:showPercent val="0"/>
          <c:showBubbleSize val="0"/>
        </c:dLbls>
        <c:axId val="872753656"/>
        <c:axId val="872759232"/>
      </c:scatterChart>
      <c:valAx>
        <c:axId val="8727536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59232"/>
        <c:crosses val="autoZero"/>
        <c:crossBetween val="midCat"/>
      </c:valAx>
      <c:valAx>
        <c:axId val="872759232"/>
        <c:scaling>
          <c:orientation val="minMax"/>
        </c:scaling>
        <c:delete val="1"/>
        <c:axPos val="l"/>
        <c:numFmt formatCode="General" sourceLinked="1"/>
        <c:majorTickMark val="none"/>
        <c:minorTickMark val="none"/>
        <c:tickLblPos val="nextTo"/>
        <c:crossAx val="872753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2573-4F91-B875-EE7F0786D620}"/>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73-4F91-B875-EE7F0786D62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73-4F91-B875-EE7F0786D6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2573-4F91-B875-EE7F0786D620}"/>
            </c:ext>
          </c:extLst>
        </c:ser>
        <c:dLbls>
          <c:showLegendKey val="0"/>
          <c:showVal val="0"/>
          <c:showCatName val="0"/>
          <c:showSerName val="0"/>
          <c:showPercent val="0"/>
          <c:showBubbleSize val="0"/>
        </c:dLbls>
        <c:axId val="735407112"/>
        <c:axId val="735410064"/>
      </c:scatterChart>
      <c:valAx>
        <c:axId val="735407112"/>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10064"/>
        <c:crosses val="autoZero"/>
        <c:crossBetween val="midCat"/>
      </c:valAx>
      <c:valAx>
        <c:axId val="735410064"/>
        <c:scaling>
          <c:orientation val="minMax"/>
        </c:scaling>
        <c:delete val="1"/>
        <c:axPos val="l"/>
        <c:numFmt formatCode="General" sourceLinked="1"/>
        <c:majorTickMark val="none"/>
        <c:minorTickMark val="none"/>
        <c:tickLblPos val="nextTo"/>
        <c:crossAx val="7354071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0</c:v>
              </c:pt>
              <c:pt idx="2">
                <c:v>0</c:v>
              </c:pt>
              <c:pt idx="3">
                <c:v>0</c:v>
              </c:pt>
              <c:pt idx="4">
                <c:v>0</c:v>
              </c:pt>
              <c:pt idx="5">
                <c:v>0</c:v>
              </c:pt>
              <c:pt idx="6">
                <c:v>0</c:v>
              </c:pt>
              <c:pt idx="7">
                <c:v>0</c:v>
              </c:pt>
              <c:pt idx="8">
                <c:v>0</c:v>
              </c:pt>
              <c:pt idx="9">
                <c:v>0</c:v>
              </c:pt>
              <c:pt idx="10">
                <c:v>0</c:v>
              </c:pt>
            </c:numLit>
          </c:yVal>
          <c:smooth val="0"/>
          <c:extLst>
            <c:ext xmlns:c16="http://schemas.microsoft.com/office/drawing/2014/chart" uri="{C3380CC4-5D6E-409C-BE32-E72D297353CC}">
              <c16:uniqueId val="{00000000-312F-4959-ADC5-BAEB2FE65AAB}"/>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2F-4959-ADC5-BAEB2FE65AAB}"/>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2F-4959-ADC5-BAEB2FE65A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12F-4959-ADC5-BAEB2FE65AAB}"/>
            </c:ext>
          </c:extLst>
        </c:ser>
        <c:dLbls>
          <c:showLegendKey val="0"/>
          <c:showVal val="0"/>
          <c:showCatName val="0"/>
          <c:showSerName val="0"/>
          <c:showPercent val="0"/>
          <c:showBubbleSize val="0"/>
        </c:dLbls>
        <c:axId val="860900800"/>
        <c:axId val="860905064"/>
      </c:scatterChart>
      <c:valAx>
        <c:axId val="86090080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905064"/>
        <c:crosses val="autoZero"/>
        <c:crossBetween val="midCat"/>
      </c:valAx>
      <c:valAx>
        <c:axId val="860905064"/>
        <c:scaling>
          <c:orientation val="minMax"/>
        </c:scaling>
        <c:delete val="1"/>
        <c:axPos val="l"/>
        <c:numFmt formatCode="General" sourceLinked="1"/>
        <c:majorTickMark val="none"/>
        <c:minorTickMark val="none"/>
        <c:tickLblPos val="nextTo"/>
        <c:crossAx val="860900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4C7-48A1-B73A-0301F4E10CA3}"/>
                </c:ext>
              </c:extLst>
            </c:dLbl>
            <c:dLbl>
              <c:idx val="10"/>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4C7-48A1-B73A-0301F4E10C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-1.6999999999999999E-3</c:v>
              </c:pt>
              <c:pt idx="1">
                <c:v>-1.6999999999999999E-3</c:v>
              </c:pt>
              <c:pt idx="2">
                <c:v>-1.6999999999999999E-3</c:v>
              </c:pt>
              <c:pt idx="3">
                <c:v>-1.6999999999999999E-3</c:v>
              </c:pt>
              <c:pt idx="4">
                <c:v>-1.6999999999999999E-3</c:v>
              </c:pt>
              <c:pt idx="5">
                <c:v>-1.6999999999999999E-3</c:v>
              </c:pt>
              <c:pt idx="6">
                <c:v>-1.6999999999999999E-3</c:v>
              </c:pt>
              <c:pt idx="7">
                <c:v>-1.6999999999999999E-3</c:v>
              </c:pt>
              <c:pt idx="8">
                <c:v>-1.6999999999999999E-3</c:v>
              </c:pt>
              <c:pt idx="9">
                <c:v>-1.6999999999999999E-3</c:v>
              </c:pt>
              <c:pt idx="10">
                <c:v>-1.6999999999999999E-3</c:v>
              </c:pt>
            </c:numLit>
          </c:yVal>
          <c:smooth val="0"/>
          <c:extLst>
            <c:ext xmlns:c16="http://schemas.microsoft.com/office/drawing/2014/chart" uri="{C3380CC4-5D6E-409C-BE32-E72D297353CC}">
              <c16:uniqueId val="{00000000-44C7-48A1-B73A-0301F4E10CA3}"/>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4C7-48A1-B73A-0301F4E10CA3}"/>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4C7-48A1-B73A-0301F4E10C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4C7-48A1-B73A-0301F4E10CA3}"/>
            </c:ext>
          </c:extLst>
        </c:ser>
        <c:dLbls>
          <c:showLegendKey val="0"/>
          <c:showVal val="0"/>
          <c:showCatName val="0"/>
          <c:showSerName val="0"/>
          <c:showPercent val="0"/>
          <c:showBubbleSize val="0"/>
        </c:dLbls>
        <c:axId val="875877520"/>
        <c:axId val="875880144"/>
      </c:scatterChart>
      <c:valAx>
        <c:axId val="87587752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880144"/>
        <c:crosses val="autoZero"/>
        <c:crossBetween val="midCat"/>
      </c:valAx>
      <c:valAx>
        <c:axId val="875880144"/>
        <c:scaling>
          <c:orientation val="minMax"/>
        </c:scaling>
        <c:delete val="1"/>
        <c:axPos val="l"/>
        <c:numFmt formatCode="General" sourceLinked="1"/>
        <c:majorTickMark val="none"/>
        <c:minorTickMark val="none"/>
        <c:tickLblPos val="nextTo"/>
        <c:crossAx val="875877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4360-4482-B664-2FE8A4DD966E}"/>
              </c:ext>
            </c:extLst>
          </c:dPt>
          <c:dLbls>
            <c:dLbl>
              <c:idx val="0"/>
              <c:layout>
                <c:manualLayout>
                  <c:x val="-7.5288871951009931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360-4482-B664-2FE8A4DD966E}"/>
                </c:ext>
              </c:extLst>
            </c:dLbl>
            <c:dLbl>
              <c:idx val="10"/>
              <c:layout>
                <c:manualLayout>
                  <c:x val="0"/>
                  <c:y val="6.6666666666666541E-2"/>
                </c:manualLayout>
              </c:layout>
              <c:tx>
                <c:rich>
                  <a:bodyPr/>
                  <a:lstStyle/>
                  <a:p>
                    <a:r>
                      <a:rPr lang="en-US"/>
                      <a:t>-0.42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360-4482-B664-2FE8A4DD96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1"/>
              <c:pt idx="0">
                <c:v>0</c:v>
              </c:pt>
              <c:pt idx="1">
                <c:v>24</c:v>
              </c:pt>
              <c:pt idx="2">
                <c:v>48</c:v>
              </c:pt>
              <c:pt idx="3">
                <c:v>72</c:v>
              </c:pt>
              <c:pt idx="4">
                <c:v>96</c:v>
              </c:pt>
              <c:pt idx="5">
                <c:v>120</c:v>
              </c:pt>
              <c:pt idx="6">
                <c:v>144</c:v>
              </c:pt>
              <c:pt idx="7">
                <c:v>168</c:v>
              </c:pt>
              <c:pt idx="8">
                <c:v>192</c:v>
              </c:pt>
              <c:pt idx="9">
                <c:v>216</c:v>
              </c:pt>
              <c:pt idx="10">
                <c:v>240</c:v>
              </c:pt>
            </c:numLit>
          </c:xVal>
          <c:yVal>
            <c:numLit>
              <c:formatCode>General</c:formatCode>
              <c:ptCount val="11"/>
              <c:pt idx="0">
                <c:v>0</c:v>
              </c:pt>
              <c:pt idx="1">
                <c:v>-4.1700000000000001E-2</c:v>
              </c:pt>
              <c:pt idx="2">
                <c:v>-8.3299999999999999E-2</c:v>
              </c:pt>
              <c:pt idx="3">
                <c:v>-0.125</c:v>
              </c:pt>
              <c:pt idx="4">
                <c:v>-0.16669999999999999</c:v>
              </c:pt>
              <c:pt idx="5">
                <c:v>-0.20830000000000001</c:v>
              </c:pt>
              <c:pt idx="6">
                <c:v>-0.25</c:v>
              </c:pt>
              <c:pt idx="7">
                <c:v>-0.29170000000000001</c:v>
              </c:pt>
              <c:pt idx="8">
                <c:v>-0.33329999999999999</c:v>
              </c:pt>
              <c:pt idx="9">
                <c:v>-0.375</c:v>
              </c:pt>
              <c:pt idx="10">
                <c:v>-0.41670000000000001</c:v>
              </c:pt>
            </c:numLit>
          </c:yVal>
          <c:smooth val="0"/>
          <c:extLst>
            <c:ext xmlns:c16="http://schemas.microsoft.com/office/drawing/2014/chart" uri="{C3380CC4-5D6E-409C-BE32-E72D297353CC}">
              <c16:uniqueId val="{00000000-4360-4482-B664-2FE8A4DD966E}"/>
            </c:ext>
          </c:extLst>
        </c:ser>
        <c:ser>
          <c:idx val="1"/>
          <c:order val="1"/>
          <c:tx>
            <c:v>M2</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360-4482-B664-2FE8A4DD966E}"/>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360-4482-B664-2FE8A4DD96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4360-4482-B664-2FE8A4DD966E}"/>
            </c:ext>
          </c:extLst>
        </c:ser>
        <c:dLbls>
          <c:showLegendKey val="0"/>
          <c:showVal val="0"/>
          <c:showCatName val="0"/>
          <c:showSerName val="0"/>
          <c:showPercent val="0"/>
          <c:showBubbleSize val="0"/>
        </c:dLbls>
        <c:axId val="946874656"/>
        <c:axId val="946875312"/>
      </c:scatterChart>
      <c:valAx>
        <c:axId val="94687465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5312"/>
        <c:crosses val="autoZero"/>
        <c:crossBetween val="midCat"/>
      </c:valAx>
      <c:valAx>
        <c:axId val="946875312"/>
        <c:scaling>
          <c:orientation val="minMax"/>
        </c:scaling>
        <c:delete val="1"/>
        <c:axPos val="l"/>
        <c:numFmt formatCode="General" sourceLinked="1"/>
        <c:majorTickMark val="none"/>
        <c:minorTickMark val="none"/>
        <c:tickLblPos val="nextTo"/>
        <c:crossAx val="946874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145397432590797"/>
                  <c:y val="-6.6666666666666666E-2"/>
                </c:manualLayout>
              </c:layout>
              <c:tx>
                <c:rich>
                  <a:bodyPr/>
                  <a:lstStyle/>
                  <a:p>
                    <a:r>
                      <a:rPr lang="en-US"/>
                      <a:t>304930.65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A7E-4A7B-8C7A-3092A2949AAF}"/>
                </c:ext>
              </c:extLst>
            </c:dLbl>
            <c:dLbl>
              <c:idx val="11"/>
              <c:layout>
                <c:manualLayout>
                  <c:x val="0"/>
                  <c:y val="-6.6666666666666666E-2"/>
                </c:manualLayout>
              </c:layout>
              <c:tx>
                <c:rich>
                  <a:bodyPr/>
                  <a:lstStyle/>
                  <a:p>
                    <a:r>
                      <a:rPr lang="en-US"/>
                      <a:t>304930.65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A7E-4A7B-8C7A-3092A2949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304930.65000000002</c:v>
              </c:pt>
              <c:pt idx="1">
                <c:v>304930.65000000002</c:v>
              </c:pt>
              <c:pt idx="2">
                <c:v>304930.65000000002</c:v>
              </c:pt>
              <c:pt idx="3">
                <c:v>304930.65000000002</c:v>
              </c:pt>
              <c:pt idx="4">
                <c:v>304930.65000000002</c:v>
              </c:pt>
              <c:pt idx="5">
                <c:v>304930.65000000002</c:v>
              </c:pt>
              <c:pt idx="6">
                <c:v>304930.65000000002</c:v>
              </c:pt>
              <c:pt idx="7">
                <c:v>304930.65000000002</c:v>
              </c:pt>
              <c:pt idx="8">
                <c:v>304930.65000000002</c:v>
              </c:pt>
              <c:pt idx="9">
                <c:v>304930.65000000002</c:v>
              </c:pt>
              <c:pt idx="10">
                <c:v>304930.65000000002</c:v>
              </c:pt>
              <c:pt idx="11">
                <c:v>304930.65000000002</c:v>
              </c:pt>
            </c:numLit>
          </c:yVal>
          <c:smooth val="0"/>
          <c:extLst>
            <c:ext xmlns:c16="http://schemas.microsoft.com/office/drawing/2014/chart" uri="{C3380CC4-5D6E-409C-BE32-E72D297353CC}">
              <c16:uniqueId val="{00000000-7A7E-4A7B-8C7A-3092A2949AAF}"/>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7E-4A7B-8C7A-3092A2949AAF}"/>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A7E-4A7B-8C7A-3092A2949A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7A7E-4A7B-8C7A-3092A2949AAF}"/>
            </c:ext>
          </c:extLst>
        </c:ser>
        <c:dLbls>
          <c:showLegendKey val="0"/>
          <c:showVal val="0"/>
          <c:showCatName val="0"/>
          <c:showSerName val="0"/>
          <c:showPercent val="0"/>
          <c:showBubbleSize val="0"/>
        </c:dLbls>
        <c:axId val="872791048"/>
        <c:axId val="872789408"/>
      </c:scatterChart>
      <c:valAx>
        <c:axId val="87279104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789408"/>
        <c:crosses val="autoZero"/>
        <c:crossBetween val="midCat"/>
      </c:valAx>
      <c:valAx>
        <c:axId val="872789408"/>
        <c:scaling>
          <c:orientation val="minMax"/>
        </c:scaling>
        <c:delete val="1"/>
        <c:axPos val="l"/>
        <c:numFmt formatCode="General" sourceLinked="1"/>
        <c:majorTickMark val="none"/>
        <c:minorTickMark val="none"/>
        <c:tickLblPos val="nextTo"/>
        <c:crossAx val="872791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Lbls>
            <c:dLbl>
              <c:idx val="0"/>
              <c:layout>
                <c:manualLayout>
                  <c:x val="-0.12145397432590797"/>
                  <c:y val="6.6666666666666541E-2"/>
                </c:manualLayout>
              </c:layout>
              <c:tx>
                <c:rich>
                  <a:bodyPr/>
                  <a:lstStyle/>
                  <a:p>
                    <a:r>
                      <a:rPr lang="en-US"/>
                      <a:t>-7.15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89-48D9-BB72-610395AA49FD}"/>
                </c:ext>
              </c:extLst>
            </c:dLbl>
            <c:dLbl>
              <c:idx val="11"/>
              <c:layout>
                <c:manualLayout>
                  <c:x val="0"/>
                  <c:y val="6.6666666666666541E-2"/>
                </c:manualLayout>
              </c:layout>
              <c:tx>
                <c:rich>
                  <a:bodyPr/>
                  <a:lstStyle/>
                  <a:p>
                    <a:r>
                      <a:rPr lang="en-US"/>
                      <a:t>-7.15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89-48D9-BB72-610395AA49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-7.1529999999999996</c:v>
              </c:pt>
              <c:pt idx="1">
                <c:v>-7.1529999999999996</c:v>
              </c:pt>
              <c:pt idx="2">
                <c:v>-7.1529999999999996</c:v>
              </c:pt>
              <c:pt idx="3">
                <c:v>-7.1529999999999996</c:v>
              </c:pt>
              <c:pt idx="4">
                <c:v>-7.1529999999999996</c:v>
              </c:pt>
              <c:pt idx="5">
                <c:v>-7.1529999999999996</c:v>
              </c:pt>
              <c:pt idx="6">
                <c:v>-7.1529999999999996</c:v>
              </c:pt>
              <c:pt idx="7">
                <c:v>-7.1529999999999996</c:v>
              </c:pt>
              <c:pt idx="8">
                <c:v>-7.1529999999999996</c:v>
              </c:pt>
              <c:pt idx="9">
                <c:v>-7.1529999999999996</c:v>
              </c:pt>
              <c:pt idx="10">
                <c:v>-7.1529999999999996</c:v>
              </c:pt>
              <c:pt idx="11">
                <c:v>-7.1529999999999996</c:v>
              </c:pt>
            </c:numLit>
          </c:yVal>
          <c:smooth val="0"/>
          <c:extLst>
            <c:ext xmlns:c16="http://schemas.microsoft.com/office/drawing/2014/chart" uri="{C3380CC4-5D6E-409C-BE32-E72D297353CC}">
              <c16:uniqueId val="{00000000-6689-48D9-BB72-610395AA49FD}"/>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89-48D9-BB72-610395AA49FD}"/>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89-48D9-BB72-610395AA49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6689-48D9-BB72-610395AA49FD}"/>
            </c:ext>
          </c:extLst>
        </c:ser>
        <c:dLbls>
          <c:showLegendKey val="0"/>
          <c:showVal val="0"/>
          <c:showCatName val="0"/>
          <c:showSerName val="0"/>
          <c:showPercent val="0"/>
          <c:showBubbleSize val="0"/>
        </c:dLbls>
        <c:axId val="946804464"/>
        <c:axId val="946799872"/>
      </c:scatterChart>
      <c:valAx>
        <c:axId val="946804464"/>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99872"/>
        <c:crosses val="autoZero"/>
        <c:crossBetween val="midCat"/>
      </c:valAx>
      <c:valAx>
        <c:axId val="946799872"/>
        <c:scaling>
          <c:orientation val="minMax"/>
        </c:scaling>
        <c:delete val="1"/>
        <c:axPos val="l"/>
        <c:numFmt formatCode="General" sourceLinked="1"/>
        <c:majorTickMark val="none"/>
        <c:minorTickMark val="none"/>
        <c:tickLblPos val="nextTo"/>
        <c:crossAx val="946804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6"/>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EF92-4952-A452-75377BA6ED00}"/>
              </c:ext>
            </c:extLst>
          </c:dPt>
          <c:dLbls>
            <c:dLbl>
              <c:idx val="0"/>
              <c:layout>
                <c:manualLayout>
                  <c:x val="-0.12145397432590797"/>
                  <c:y val="-6.6666666666666666E-2"/>
                </c:manualLayout>
              </c:layout>
              <c:tx>
                <c:rich>
                  <a:bodyPr/>
                  <a:lstStyle/>
                  <a:p>
                    <a:r>
                      <a:rPr lang="en-US"/>
                      <a:t>906.25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F92-4952-A452-75377BA6ED00}"/>
                </c:ext>
              </c:extLst>
            </c:dLbl>
            <c:dLbl>
              <c:idx val="6"/>
              <c:layout>
                <c:manualLayout>
                  <c:x val="3.4920636666448526E-2"/>
                  <c:y val="-6.6666666666666721E-2"/>
                </c:manualLayout>
              </c:layout>
              <c:tx>
                <c:rich>
                  <a:bodyPr/>
                  <a:lstStyle/>
                  <a:p>
                    <a:r>
                      <a:rPr lang="en-US"/>
                      <a:t>x=126.695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F92-4952-A452-75377BA6ED00}"/>
                </c:ext>
              </c:extLst>
            </c:dLbl>
            <c:dLbl>
              <c:idx val="11"/>
              <c:layout>
                <c:manualLayout>
                  <c:x val="0"/>
                  <c:y val="6.6666666666666666E-2"/>
                </c:manualLayout>
              </c:layout>
              <c:tx>
                <c:rich>
                  <a:bodyPr/>
                  <a:lstStyle/>
                  <a:p>
                    <a:r>
                      <a:rPr lang="en-US"/>
                      <a:t>-810.47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F92-4952-A452-75377BA6ED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906.25</c:v>
              </c:pt>
              <c:pt idx="1">
                <c:v>734.57799999999997</c:v>
              </c:pt>
              <c:pt idx="2">
                <c:v>562.90599999999995</c:v>
              </c:pt>
              <c:pt idx="3">
                <c:v>391.23399999999998</c:v>
              </c:pt>
              <c:pt idx="4">
                <c:v>219.56200000000001</c:v>
              </c:pt>
              <c:pt idx="5">
                <c:v>47.89</c:v>
              </c:pt>
              <c:pt idx="6">
                <c:v>-1E-4</c:v>
              </c:pt>
              <c:pt idx="7">
                <c:v>-123.782</c:v>
              </c:pt>
              <c:pt idx="8">
                <c:v>-295.45400000000001</c:v>
              </c:pt>
              <c:pt idx="9">
                <c:v>-467.12599999999998</c:v>
              </c:pt>
              <c:pt idx="10">
                <c:v>-638.798</c:v>
              </c:pt>
              <c:pt idx="11">
                <c:v>-810.46990000000005</c:v>
              </c:pt>
            </c:numLit>
          </c:yVal>
          <c:smooth val="0"/>
          <c:extLst>
            <c:ext xmlns:c16="http://schemas.microsoft.com/office/drawing/2014/chart" uri="{C3380CC4-5D6E-409C-BE32-E72D297353CC}">
              <c16:uniqueId val="{00000000-EF92-4952-A452-75377BA6ED00}"/>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F92-4952-A452-75377BA6ED0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F92-4952-A452-75377BA6ED0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EF92-4952-A452-75377BA6ED00}"/>
            </c:ext>
          </c:extLst>
        </c:ser>
        <c:dLbls>
          <c:showLegendKey val="0"/>
          <c:showVal val="0"/>
          <c:showCatName val="0"/>
          <c:showSerName val="0"/>
          <c:showPercent val="0"/>
          <c:showBubbleSize val="0"/>
        </c:dLbls>
        <c:axId val="946782816"/>
        <c:axId val="946788064"/>
      </c:scatterChart>
      <c:valAx>
        <c:axId val="946782816"/>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88064"/>
        <c:crosses val="autoZero"/>
        <c:crossBetween val="midCat"/>
      </c:valAx>
      <c:valAx>
        <c:axId val="946788064"/>
        <c:scaling>
          <c:orientation val="minMax"/>
        </c:scaling>
        <c:delete val="1"/>
        <c:axPos val="l"/>
        <c:numFmt formatCode="General" sourceLinked="1"/>
        <c:majorTickMark val="none"/>
        <c:minorTickMark val="none"/>
        <c:tickLblPos val="nextTo"/>
        <c:crossAx val="94678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372F-4111-B5B9-C31F9159AE92}"/>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72F-4111-B5B9-C31F9159AE92}"/>
                </c:ext>
              </c:extLst>
            </c:dLbl>
            <c:dLbl>
              <c:idx val="6"/>
              <c:layout>
                <c:manualLayout>
                  <c:x val="-0.1179533867243288"/>
                  <c:y val="-0.15323307086614177"/>
                </c:manualLayout>
              </c:layout>
              <c:tx>
                <c:rich>
                  <a:bodyPr/>
                  <a:lstStyle/>
                  <a:p>
                    <a:r>
                      <a:rPr lang="en-US"/>
                      <a:t>(126.7,57408.71)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72F-4111-B5B9-C31F9159AE92}"/>
                </c:ext>
              </c:extLst>
            </c:dLbl>
            <c:dLbl>
              <c:idx val="11"/>
              <c:layout>
                <c:manualLayout>
                  <c:x val="0"/>
                  <c:y val="-6.6666666666666666E-2"/>
                </c:manualLayout>
              </c:layout>
              <c:tx>
                <c:rich>
                  <a:bodyPr/>
                  <a:lstStyle/>
                  <a:p>
                    <a:r>
                      <a:rPr lang="en-US"/>
                      <a:t>11493.61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72F-4111-B5B9-C31F9159AE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-2.0999999999999999E-3</c:v>
              </c:pt>
              <c:pt idx="1">
                <c:v>19689.9339</c:v>
              </c:pt>
              <c:pt idx="2">
                <c:v>35259.741900000001</c:v>
              </c:pt>
              <c:pt idx="3">
                <c:v>46709.421900000001</c:v>
              </c:pt>
              <c:pt idx="4">
                <c:v>54038.973899999997</c:v>
              </c:pt>
              <c:pt idx="5">
                <c:v>57248.397900000004</c:v>
              </c:pt>
              <c:pt idx="6">
                <c:v>57408.711900000002</c:v>
              </c:pt>
              <c:pt idx="7">
                <c:v>56337.693899999998</c:v>
              </c:pt>
              <c:pt idx="8">
                <c:v>51306.861900000004</c:v>
              </c:pt>
              <c:pt idx="9">
                <c:v>42155.901899999997</c:v>
              </c:pt>
              <c:pt idx="10">
                <c:v>28884.813900000001</c:v>
              </c:pt>
              <c:pt idx="11">
                <c:v>11493.606</c:v>
              </c:pt>
            </c:numLit>
          </c:yVal>
          <c:smooth val="0"/>
          <c:extLst>
            <c:ext xmlns:c16="http://schemas.microsoft.com/office/drawing/2014/chart" uri="{C3380CC4-5D6E-409C-BE32-E72D297353CC}">
              <c16:uniqueId val="{00000000-372F-4111-B5B9-C31F9159AE92}"/>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2F-4111-B5B9-C31F9159AE92}"/>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72F-4111-B5B9-C31F9159AE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372F-4111-B5B9-C31F9159AE92}"/>
            </c:ext>
          </c:extLst>
        </c:ser>
        <c:dLbls>
          <c:showLegendKey val="0"/>
          <c:showVal val="0"/>
          <c:showCatName val="0"/>
          <c:showSerName val="0"/>
          <c:showPercent val="0"/>
          <c:showBubbleSize val="0"/>
        </c:dLbls>
        <c:axId val="946752640"/>
        <c:axId val="946752968"/>
      </c:scatterChart>
      <c:valAx>
        <c:axId val="946752640"/>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52968"/>
        <c:crosses val="autoZero"/>
        <c:crossBetween val="midCat"/>
      </c:valAx>
      <c:valAx>
        <c:axId val="946752968"/>
        <c:scaling>
          <c:orientation val="minMax"/>
        </c:scaling>
        <c:delete val="1"/>
        <c:axPos val="l"/>
        <c:numFmt formatCode="General" sourceLinked="1"/>
        <c:majorTickMark val="none"/>
        <c:minorTickMark val="none"/>
        <c:tickLblPos val="nextTo"/>
        <c:crossAx val="946752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0EF9-4C7E-8C3F-A3C0DDA40570}"/>
              </c:ext>
            </c:extLst>
          </c:dPt>
          <c:dLbls>
            <c:dLbl>
              <c:idx val="0"/>
              <c:layout>
                <c:manualLayout>
                  <c:x val="-7.5288892652863024E-2"/>
                  <c:y val="6.666666666666654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F9-4C7E-8C3F-A3C0DDA40570}"/>
                </c:ext>
              </c:extLst>
            </c:dLbl>
            <c:dLbl>
              <c:idx val="11"/>
              <c:layout>
                <c:manualLayout>
                  <c:x val="0"/>
                  <c:y val="-6.6666666666666666E-2"/>
                </c:manualLayout>
              </c:layout>
              <c:tx>
                <c:rich>
                  <a:bodyPr/>
                  <a:lstStyle/>
                  <a:p>
                    <a:r>
                      <a:rPr lang="en-US"/>
                      <a:t>9619487.37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F9-4C7E-8C3F-A3C0DDA40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2"/>
              <c:pt idx="0">
                <c:v>0</c:v>
              </c:pt>
              <c:pt idx="1">
                <c:v>24</c:v>
              </c:pt>
              <c:pt idx="2">
                <c:v>48</c:v>
              </c:pt>
              <c:pt idx="3">
                <c:v>72</c:v>
              </c:pt>
              <c:pt idx="4">
                <c:v>96</c:v>
              </c:pt>
              <c:pt idx="5">
                <c:v>120</c:v>
              </c:pt>
              <c:pt idx="6">
                <c:v>126.6951</c:v>
              </c:pt>
              <c:pt idx="7">
                <c:v>144</c:v>
              </c:pt>
              <c:pt idx="8">
                <c:v>168</c:v>
              </c:pt>
              <c:pt idx="9">
                <c:v>192</c:v>
              </c:pt>
              <c:pt idx="10">
                <c:v>216</c:v>
              </c:pt>
              <c:pt idx="11">
                <c:v>240</c:v>
              </c:pt>
            </c:numLit>
          </c:xVal>
          <c:yVal>
            <c:numLit>
              <c:formatCode>General</c:formatCode>
              <c:ptCount val="12"/>
              <c:pt idx="0">
                <c:v>0</c:v>
              </c:pt>
              <c:pt idx="1">
                <c:v>244519.4368</c:v>
              </c:pt>
              <c:pt idx="2">
                <c:v>912155.80160000001</c:v>
              </c:pt>
              <c:pt idx="3">
                <c:v>1904026.0225</c:v>
              </c:pt>
              <c:pt idx="4">
                <c:v>3121247.0273000002</c:v>
              </c:pt>
              <c:pt idx="5">
                <c:v>4464935.7440999998</c:v>
              </c:pt>
              <c:pt idx="6">
                <c:v>4848935.0385999996</c:v>
              </c:pt>
              <c:pt idx="7">
                <c:v>5836209.1009</c:v>
              </c:pt>
              <c:pt idx="8">
                <c:v>7136184.0257000001</c:v>
              </c:pt>
              <c:pt idx="9">
                <c:v>8265977.4466000004</c:v>
              </c:pt>
              <c:pt idx="10">
                <c:v>9126706.2914000005</c:v>
              </c:pt>
              <c:pt idx="11">
                <c:v>9619487.3732999992</c:v>
              </c:pt>
            </c:numLit>
          </c:yVal>
          <c:smooth val="0"/>
          <c:extLst>
            <c:ext xmlns:c16="http://schemas.microsoft.com/office/drawing/2014/chart" uri="{C3380CC4-5D6E-409C-BE32-E72D297353CC}">
              <c16:uniqueId val="{00000000-0EF9-4C7E-8C3F-A3C0DDA40570}"/>
            </c:ext>
          </c:extLst>
        </c:ser>
        <c:ser>
          <c:idx val="1"/>
          <c:order val="1"/>
          <c:tx>
            <c:v>M3</c:v>
          </c:tx>
          <c:spPr>
            <a:ln w="31750" cap="rnd">
              <a:solidFill>
                <a:srgbClr val="000000"/>
              </a:solidFill>
              <a:round/>
            </a:ln>
            <a:effectLst/>
          </c:spPr>
          <c:marker>
            <c:symbol val="none"/>
          </c:marker>
          <c:dLbls>
            <c:dLbl>
              <c:idx val="0"/>
              <c:tx>
                <c:rich>
                  <a:bodyPr/>
                  <a:lstStyle/>
                  <a:p>
                    <a:r>
                      <a:rPr lang="en-US"/>
                      <a:t>N4</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F9-4C7E-8C3F-A3C0DDA40570}"/>
                </c:ext>
              </c:extLst>
            </c:dLbl>
            <c:dLbl>
              <c:idx val="1"/>
              <c:tx>
                <c:rich>
                  <a:bodyPr/>
                  <a:lstStyle/>
                  <a:p>
                    <a:r>
                      <a:rPr lang="en-US"/>
                      <a:t>N1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F9-4C7E-8C3F-A3C0DDA4057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240</c:v>
              </c:pt>
            </c:numLit>
          </c:xVal>
          <c:yVal>
            <c:numLit>
              <c:formatCode>General</c:formatCode>
              <c:ptCount val="2"/>
              <c:pt idx="0">
                <c:v>0</c:v>
              </c:pt>
              <c:pt idx="1">
                <c:v>0</c:v>
              </c:pt>
            </c:numLit>
          </c:yVal>
          <c:smooth val="0"/>
          <c:extLst>
            <c:ext xmlns:c16="http://schemas.microsoft.com/office/drawing/2014/chart" uri="{C3380CC4-5D6E-409C-BE32-E72D297353CC}">
              <c16:uniqueId val="{00000001-0EF9-4C7E-8C3F-A3C0DDA40570}"/>
            </c:ext>
          </c:extLst>
        </c:ser>
        <c:dLbls>
          <c:showLegendKey val="0"/>
          <c:showVal val="0"/>
          <c:showCatName val="0"/>
          <c:showSerName val="0"/>
          <c:showPercent val="0"/>
          <c:showBubbleSize val="0"/>
        </c:dLbls>
        <c:axId val="867094128"/>
        <c:axId val="867090192"/>
      </c:scatterChart>
      <c:valAx>
        <c:axId val="867094128"/>
        <c:scaling>
          <c:orientation val="minMax"/>
          <c:max val="24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090192"/>
        <c:crosses val="autoZero"/>
        <c:crossBetween val="midCat"/>
      </c:valAx>
      <c:valAx>
        <c:axId val="867090192"/>
        <c:scaling>
          <c:orientation val="minMax"/>
        </c:scaling>
        <c:delete val="1"/>
        <c:axPos val="l"/>
        <c:numFmt formatCode="General" sourceLinked="1"/>
        <c:majorTickMark val="none"/>
        <c:minorTickMark val="none"/>
        <c:tickLblPos val="nextTo"/>
        <c:crossAx val="867094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171623472313797E-2"/>
          <c:y val="2.9004918722229333E-2"/>
          <c:w val="0.73333336999541909"/>
          <c:h val="9.47222139350644E-2"/>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triang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2-3302-4D1E-A8EB-6CBACBD05E0D}"/>
              </c:ext>
            </c:extLst>
          </c:dPt>
          <c:dPt>
            <c:idx val="1"/>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3-3302-4D1E-A8EB-6CBACBD05E0D}"/>
              </c:ext>
            </c:extLst>
          </c:dPt>
          <c:dPt>
            <c:idx val="2"/>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4-3302-4D1E-A8EB-6CBACBD05E0D}"/>
              </c:ext>
            </c:extLst>
          </c:dPt>
          <c:dPt>
            <c:idx val="3"/>
            <c:marker>
              <c:symbol val="circl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05-3302-4D1E-A8EB-6CBACBD05E0D}"/>
              </c:ext>
            </c:extLst>
          </c:dPt>
          <c:dLbls>
            <c:dLbl>
              <c:idx val="0"/>
              <c:layout>
                <c:manualLayout>
                  <c:x val="-8.1912265062480449E-2"/>
                  <c:y val="-4.2754917519254809E-2"/>
                </c:manualLayout>
              </c:layout>
              <c:tx>
                <c:rich>
                  <a:bodyPr/>
                  <a:lstStyle/>
                  <a:p>
                    <a:fld id="{2E7C4C25-CD9E-47E7-B183-CA9BBF5EC26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3302-4D1E-A8EB-6CBACBD05E0D}"/>
                </c:ext>
              </c:extLst>
            </c:dLbl>
            <c:dLbl>
              <c:idx val="1"/>
              <c:layout>
                <c:manualLayout>
                  <c:x val="-8.1912265062480491E-2"/>
                  <c:y val="-4.2754917519254809E-2"/>
                </c:manualLayout>
              </c:layout>
              <c:tx>
                <c:rich>
                  <a:bodyPr/>
                  <a:lstStyle/>
                  <a:p>
                    <a:fld id="{A926334E-0A17-4B8F-84C2-0374AB21909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3302-4D1E-A8EB-6CBACBD05E0D}"/>
                </c:ext>
              </c:extLst>
            </c:dLbl>
            <c:dLbl>
              <c:idx val="2"/>
              <c:layout>
                <c:manualLayout>
                  <c:x val="-8.1912265062480449E-2"/>
                  <c:y val="-4.2754917519254809E-2"/>
                </c:manualLayout>
              </c:layout>
              <c:tx>
                <c:rich>
                  <a:bodyPr/>
                  <a:lstStyle/>
                  <a:p>
                    <a:fld id="{09609382-7710-4863-88E6-8787132C330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302-4D1E-A8EB-6CBACBD05E0D}"/>
                </c:ext>
              </c:extLst>
            </c:dLbl>
            <c:dLbl>
              <c:idx val="3"/>
              <c:layout>
                <c:manualLayout>
                  <c:x val="-8.1912265062480533E-2"/>
                  <c:y val="-4.2754917519254809E-2"/>
                </c:manualLayout>
              </c:layout>
              <c:tx>
                <c:rich>
                  <a:bodyPr/>
                  <a:lstStyle/>
                  <a:p>
                    <a:fld id="{40BD54A5-15A3-4EC8-A7A0-6624721DBF4F}"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3302-4D1E-A8EB-6CBACBD05E0D}"/>
                </c:ext>
              </c:extLst>
            </c:dLbl>
            <c:dLbl>
              <c:idx val="4"/>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K_E7.3!COORD_X</c:f>
              <c:numCache>
                <c:formatCode>General</c:formatCode>
                <c:ptCount val="5"/>
                <c:pt idx="0">
                  <c:v>0</c:v>
                </c:pt>
                <c:pt idx="1">
                  <c:v>8</c:v>
                </c:pt>
                <c:pt idx="2">
                  <c:v>16</c:v>
                </c:pt>
                <c:pt idx="3">
                  <c:v>24</c:v>
                </c:pt>
              </c:numCache>
            </c:numRef>
          </c:xVal>
          <c:yVal>
            <c:numRef>
              <c:f>K_E7.3!COORD_Y</c:f>
              <c:numCache>
                <c:formatCode>General</c:formatCode>
                <c:ptCount val="5"/>
                <c:pt idx="0">
                  <c:v>0</c:v>
                </c:pt>
                <c:pt idx="1">
                  <c:v>0</c:v>
                </c:pt>
                <c:pt idx="2">
                  <c:v>0</c:v>
                </c:pt>
                <c:pt idx="3">
                  <c:v>0</c:v>
                </c:pt>
              </c:numCache>
            </c:numRef>
          </c:yVal>
          <c:smooth val="0"/>
          <c:extLst>
            <c:ext xmlns:c15="http://schemas.microsoft.com/office/drawing/2012/chart" uri="{02D57815-91ED-43cb-92C2-25804820EDAC}">
              <c15:datalabelsRange>
                <c15:f>K_E7.3!NODES</c15:f>
                <c15:dlblRangeCache>
                  <c:ptCount val="5"/>
                  <c:pt idx="0">
                    <c:v>N1</c:v>
                  </c:pt>
                  <c:pt idx="1">
                    <c:v>N2</c:v>
                  </c:pt>
                  <c:pt idx="2">
                    <c:v>N3</c:v>
                  </c:pt>
                  <c:pt idx="3">
                    <c:v>N4</c:v>
                  </c:pt>
                </c15:dlblRangeCache>
              </c15:datalabelsRange>
            </c:ext>
            <c:ext xmlns:c16="http://schemas.microsoft.com/office/drawing/2014/chart" uri="{C3380CC4-5D6E-409C-BE32-E72D297353CC}">
              <c16:uniqueId val="{00000001-3302-4D1E-A8EB-6CBACBD05E0D}"/>
            </c:ext>
          </c:extLst>
        </c:ser>
        <c:ser>
          <c:idx val="1"/>
          <c:order val="1"/>
          <c:tx>
            <c:v>M1</c:v>
          </c:tx>
          <c:spPr>
            <a:ln w="31750" cap="rnd">
              <a:solidFill>
                <a:srgbClr val="152AA5"/>
              </a:solidFill>
              <a:round/>
              <a:headEnd type="none"/>
              <a:tailEnd type="none"/>
            </a:ln>
            <a:effectLst/>
          </c:spPr>
          <c:marker>
            <c:symbol val="none"/>
          </c:marker>
          <c:dLbls>
            <c:delete val="1"/>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6-3302-4D1E-A8EB-6CBACBD05E0D}"/>
            </c:ext>
          </c:extLst>
        </c:ser>
        <c:ser>
          <c:idx val="2"/>
          <c:order val="2"/>
          <c:tx>
            <c:v>M2</c:v>
          </c:tx>
          <c:spPr>
            <a:ln w="31750" cap="rnd">
              <a:solidFill>
                <a:srgbClr val="3469B6"/>
              </a:solidFill>
              <a:round/>
              <a:headEnd type="none"/>
              <a:tailEnd type="none"/>
            </a:ln>
            <a:effectLst/>
          </c:spPr>
          <c:marker>
            <c:symbol val="none"/>
          </c:marker>
          <c:dLbls>
            <c:delete val="1"/>
          </c:dLbls>
          <c:xVal>
            <c:numLit>
              <c:formatCode>General</c:formatCode>
              <c:ptCount val="2"/>
              <c:pt idx="0">
                <c:v>8</c:v>
              </c:pt>
              <c:pt idx="1">
                <c:v>16</c:v>
              </c:pt>
            </c:numLit>
          </c:xVal>
          <c:yVal>
            <c:numLit>
              <c:formatCode>General</c:formatCode>
              <c:ptCount val="2"/>
              <c:pt idx="0">
                <c:v>0</c:v>
              </c:pt>
              <c:pt idx="1">
                <c:v>0</c:v>
              </c:pt>
            </c:numLit>
          </c:yVal>
          <c:smooth val="0"/>
          <c:extLst>
            <c:ext xmlns:c16="http://schemas.microsoft.com/office/drawing/2014/chart" uri="{C3380CC4-5D6E-409C-BE32-E72D297353CC}">
              <c16:uniqueId val="{00000007-3302-4D1E-A8EB-6CBACBD05E0D}"/>
            </c:ext>
          </c:extLst>
        </c:ser>
        <c:ser>
          <c:idx val="3"/>
          <c:order val="3"/>
          <c:tx>
            <c:v>M3</c:v>
          </c:tx>
          <c:spPr>
            <a:ln w="31750" cap="rnd">
              <a:solidFill>
                <a:srgbClr val="2AA135"/>
              </a:solidFill>
              <a:round/>
              <a:headEnd type="none"/>
              <a:tailEnd type="none"/>
            </a:ln>
            <a:effectLst/>
          </c:spPr>
          <c:marker>
            <c:symbol val="none"/>
          </c:marker>
          <c:dLbls>
            <c:delete val="1"/>
          </c:dLbls>
          <c:xVal>
            <c:numLit>
              <c:formatCode>General</c:formatCode>
              <c:ptCount val="2"/>
              <c:pt idx="0">
                <c:v>16</c:v>
              </c:pt>
              <c:pt idx="1">
                <c:v>24</c:v>
              </c:pt>
            </c:numLit>
          </c:xVal>
          <c:yVal>
            <c:numLit>
              <c:formatCode>General</c:formatCode>
              <c:ptCount val="2"/>
              <c:pt idx="0">
                <c:v>0</c:v>
              </c:pt>
              <c:pt idx="1">
                <c:v>0</c:v>
              </c:pt>
            </c:numLit>
          </c:yVal>
          <c:smooth val="0"/>
          <c:extLst>
            <c:ext xmlns:c16="http://schemas.microsoft.com/office/drawing/2014/chart" uri="{C3380CC4-5D6E-409C-BE32-E72D297353CC}">
              <c16:uniqueId val="{00000008-3302-4D1E-A8EB-6CBACBD05E0D}"/>
            </c:ext>
          </c:extLst>
        </c:ser>
        <c:ser>
          <c:idx val="4"/>
          <c:order val="4"/>
          <c:tx>
            <c:v>dummy</c:v>
          </c:tx>
          <c:spPr>
            <a:ln w="25400" cap="rnd">
              <a:noFill/>
              <a:round/>
            </a:ln>
            <a:effectLst/>
          </c:spPr>
          <c:marker>
            <c:symbol val="none"/>
          </c:marker>
          <c:dLbls>
            <c:delete val="1"/>
          </c:dLbls>
          <c:xVal>
            <c:numLit>
              <c:formatCode>General</c:formatCode>
              <c:ptCount val="4"/>
              <c:pt idx="0">
                <c:v>-0.1</c:v>
              </c:pt>
              <c:pt idx="1">
                <c:v>-0.1</c:v>
              </c:pt>
              <c:pt idx="2">
                <c:v>24.1</c:v>
              </c:pt>
              <c:pt idx="3">
                <c:v>24.1</c:v>
              </c:pt>
            </c:numLit>
          </c:xVal>
          <c:yVal>
            <c:numLit>
              <c:formatCode>General</c:formatCode>
              <c:ptCount val="4"/>
              <c:pt idx="0">
                <c:v>-0.1</c:v>
              </c:pt>
              <c:pt idx="1">
                <c:v>0.1</c:v>
              </c:pt>
              <c:pt idx="2">
                <c:v>-0.1</c:v>
              </c:pt>
              <c:pt idx="3">
                <c:v>0.1</c:v>
              </c:pt>
            </c:numLit>
          </c:yVal>
          <c:smooth val="0"/>
          <c:extLst>
            <c:ext xmlns:c16="http://schemas.microsoft.com/office/drawing/2014/chart" uri="{C3380CC4-5D6E-409C-BE32-E72D297353CC}">
              <c16:uniqueId val="{00000009-3302-4D1E-A8EB-6CBACBD05E0D}"/>
            </c:ext>
          </c:extLst>
        </c:ser>
        <c:ser>
          <c:idx val="5"/>
          <c:order val="5"/>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0D-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0E-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0</c:v>
              </c:pt>
              <c:pt idx="1">
                <c:v>0</c:v>
              </c:pt>
              <c:pt idx="2">
                <c:v>8</c:v>
              </c:pt>
              <c:pt idx="3">
                <c:v>8</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0A-3302-4D1E-A8EB-6CBACBD05E0D}"/>
            </c:ext>
          </c:extLst>
        </c:ser>
        <c:ser>
          <c:idx val="6"/>
          <c:order val="6"/>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1-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12-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13-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8</c:v>
              </c:pt>
              <c:pt idx="1">
                <c:v>8</c:v>
              </c:pt>
              <c:pt idx="2">
                <c:v>16</c:v>
              </c:pt>
              <c:pt idx="3">
                <c:v>16</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0F-3302-4D1E-A8EB-6CBACBD05E0D}"/>
            </c:ext>
          </c:extLst>
        </c:ser>
        <c:ser>
          <c:idx val="7"/>
          <c:order val="7"/>
          <c:tx>
            <c:v>UDL=15</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6-3302-4D1E-A8EB-6CBACBD05E0D}"/>
                </c:ext>
              </c:extLst>
            </c:dLbl>
            <c:dLbl>
              <c:idx val="2"/>
              <c:delete val="1"/>
              <c:extLst>
                <c:ext xmlns:c15="http://schemas.microsoft.com/office/drawing/2012/chart" uri="{CE6537A1-D6FC-4f65-9D91-7224C49458BB}"/>
                <c:ext xmlns:c16="http://schemas.microsoft.com/office/drawing/2014/chart" uri="{C3380CC4-5D6E-409C-BE32-E72D297353CC}">
                  <c16:uniqueId val="{00000017-3302-4D1E-A8EB-6CBACBD05E0D}"/>
                </c:ext>
              </c:extLst>
            </c:dLbl>
            <c:dLbl>
              <c:idx val="3"/>
              <c:delete val="1"/>
              <c:extLst>
                <c:ext xmlns:c15="http://schemas.microsoft.com/office/drawing/2012/chart" uri="{CE6537A1-D6FC-4f65-9D91-7224C49458BB}"/>
                <c:ext xmlns:c16="http://schemas.microsoft.com/office/drawing/2014/chart" uri="{C3380CC4-5D6E-409C-BE32-E72D297353CC}">
                  <c16:uniqueId val="{00000018-3302-4D1E-A8EB-6CBACBD05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16</c:v>
              </c:pt>
              <c:pt idx="1">
                <c:v>16</c:v>
              </c:pt>
              <c:pt idx="2">
                <c:v>24</c:v>
              </c:pt>
              <c:pt idx="3">
                <c:v>24</c:v>
              </c:pt>
            </c:numLit>
          </c:xVal>
          <c:yVal>
            <c:numLit>
              <c:formatCode>General</c:formatCode>
              <c:ptCount val="4"/>
              <c:pt idx="0">
                <c:v>0</c:v>
              </c:pt>
              <c:pt idx="1">
                <c:v>2.4</c:v>
              </c:pt>
              <c:pt idx="2">
                <c:v>2.4</c:v>
              </c:pt>
              <c:pt idx="3">
                <c:v>0</c:v>
              </c:pt>
            </c:numLit>
          </c:yVal>
          <c:smooth val="0"/>
          <c:extLst>
            <c:ext xmlns:c16="http://schemas.microsoft.com/office/drawing/2014/chart" uri="{C3380CC4-5D6E-409C-BE32-E72D297353CC}">
              <c16:uniqueId val="{00000014-3302-4D1E-A8EB-6CBACBD05E0D}"/>
            </c:ext>
          </c:extLst>
        </c:ser>
        <c:dLbls>
          <c:dLblPos val="t"/>
          <c:showLegendKey val="0"/>
          <c:showVal val="1"/>
          <c:showCatName val="0"/>
          <c:showSerName val="0"/>
          <c:showPercent val="0"/>
          <c:showBubbleSize val="0"/>
        </c:dLbls>
        <c:axId val="724970464"/>
        <c:axId val="724966528"/>
      </c:scatterChart>
      <c:valAx>
        <c:axId val="724970464"/>
        <c:scaling>
          <c:orientation val="minMax"/>
          <c:max val="30"/>
          <c:min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66528"/>
        <c:crosses val="autoZero"/>
        <c:crossBetween val="midCat"/>
        <c:majorUnit val="5"/>
      </c:valAx>
      <c:valAx>
        <c:axId val="724966528"/>
        <c:scaling>
          <c:orientation val="minMax"/>
          <c:max val="3"/>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4970464"/>
        <c:crosses val="autoZero"/>
        <c:crossBetween val="midCat"/>
        <c:majorUnit val="5"/>
      </c:valAx>
      <c:spPr>
        <a:noFill/>
        <a:ln>
          <a:noFill/>
        </a:ln>
        <a:effectLst/>
      </c:spPr>
    </c:plotArea>
    <c:legend>
      <c:legendPos val="r"/>
      <c:legendEntry>
        <c:idx val="0"/>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yVal>
          <c:smooth val="0"/>
          <c:extLst>
            <c:ext xmlns:c16="http://schemas.microsoft.com/office/drawing/2014/chart" uri="{C3380CC4-5D6E-409C-BE32-E72D297353CC}">
              <c16:uniqueId val="{00000000-0CCF-4550-9648-E38EFD2FF32B}"/>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CF-4550-9648-E38EFD2FF32B}"/>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CF-4550-9648-E38EFD2FF3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CCF-4550-9648-E38EFD2FF32B}"/>
            </c:ext>
          </c:extLst>
        </c:ser>
        <c:dLbls>
          <c:showLegendKey val="0"/>
          <c:showVal val="0"/>
          <c:showCatName val="0"/>
          <c:showSerName val="0"/>
          <c:showPercent val="0"/>
          <c:showBubbleSize val="0"/>
        </c:dLbls>
        <c:axId val="946853336"/>
        <c:axId val="946857600"/>
      </c:scatterChart>
      <c:valAx>
        <c:axId val="94685333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57600"/>
        <c:crosses val="autoZero"/>
        <c:crossBetween val="midCat"/>
      </c:valAx>
      <c:valAx>
        <c:axId val="946857600"/>
        <c:scaling>
          <c:orientation val="minMax"/>
        </c:scaling>
        <c:delete val="1"/>
        <c:axPos val="l"/>
        <c:numFmt formatCode="General" sourceLinked="1"/>
        <c:majorTickMark val="none"/>
        <c:minorTickMark val="none"/>
        <c:tickLblPos val="nextTo"/>
        <c:crossAx val="9468533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7"/>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2EBC-4D95-8877-BB7EBCBD218D}"/>
              </c:ext>
            </c:extLst>
          </c:dPt>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6-2EBC-4D95-8877-BB7EBCBD218D}"/>
              </c:ext>
            </c:extLst>
          </c:dPt>
          <c:dLbls>
            <c:dLbl>
              <c:idx val="0"/>
              <c:layout>
                <c:manualLayout>
                  <c:x val="-0.12145397432590797"/>
                  <c:y val="-6.6666666666666721E-2"/>
                </c:manualLayout>
              </c:layout>
              <c:tx>
                <c:rich>
                  <a:bodyPr/>
                  <a:lstStyle/>
                  <a:p>
                    <a:r>
                      <a:rPr lang="en-US"/>
                      <a:t>58.69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EBC-4D95-8877-BB7EBCBD218D}"/>
                </c:ext>
              </c:extLst>
            </c:dLbl>
            <c:dLbl>
              <c:idx val="7"/>
              <c:layout>
                <c:manualLayout>
                  <c:x val="3.4920636666448464E-2"/>
                  <c:y val="-6.6666666666666721E-2"/>
                </c:manualLayout>
              </c:layout>
              <c:tx>
                <c:rich>
                  <a:bodyPr/>
                  <a:lstStyle/>
                  <a:p>
                    <a:r>
                      <a:rPr lang="en-US"/>
                      <a:t>x=3.913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EBC-4D95-8877-BB7EBCBD218D}"/>
                </c:ext>
              </c:extLst>
            </c:dLbl>
            <c:dLbl>
              <c:idx val="15"/>
              <c:layout>
                <c:manualLayout>
                  <c:x val="0"/>
                  <c:y val="6.6666666666666666E-2"/>
                </c:manualLayout>
              </c:layout>
              <c:tx>
                <c:rich>
                  <a:bodyPr/>
                  <a:lstStyle/>
                  <a:p>
                    <a:r>
                      <a:rPr lang="en-US"/>
                      <a:t>-61.31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EBC-4D95-8877-BB7EBCBD2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58.692</c:v>
              </c:pt>
              <c:pt idx="1">
                <c:v>46.692</c:v>
              </c:pt>
              <c:pt idx="2">
                <c:v>34.692</c:v>
              </c:pt>
              <c:pt idx="3">
                <c:v>33.902999999999999</c:v>
              </c:pt>
              <c:pt idx="4">
                <c:v>22.692</c:v>
              </c:pt>
              <c:pt idx="5">
                <c:v>10.692</c:v>
              </c:pt>
              <c:pt idx="6">
                <c:v>5.8500000000000003E-2</c:v>
              </c:pt>
              <c:pt idx="7">
                <c:v>0</c:v>
              </c:pt>
              <c:pt idx="8">
                <c:v>-1.3080000000000001</c:v>
              </c:pt>
              <c:pt idx="9">
                <c:v>-13.308</c:v>
              </c:pt>
              <c:pt idx="10">
                <c:v>-25.308</c:v>
              </c:pt>
              <c:pt idx="11">
                <c:v>-33.902999999999999</c:v>
              </c:pt>
              <c:pt idx="12">
                <c:v>-37.308</c:v>
              </c:pt>
              <c:pt idx="13">
                <c:v>-49.308</c:v>
              </c:pt>
              <c:pt idx="14">
                <c:v>-56.073</c:v>
              </c:pt>
              <c:pt idx="15">
                <c:v>-61.307899999999997</c:v>
              </c:pt>
            </c:numLit>
          </c:yVal>
          <c:smooth val="0"/>
          <c:extLst>
            <c:ext xmlns:c16="http://schemas.microsoft.com/office/drawing/2014/chart" uri="{C3380CC4-5D6E-409C-BE32-E72D297353CC}">
              <c16:uniqueId val="{00000000-2EBC-4D95-8877-BB7EBCBD218D}"/>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EBC-4D95-8877-BB7EBCBD218D}"/>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EBC-4D95-8877-BB7EBCBD21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2EBC-4D95-8877-BB7EBCBD218D}"/>
            </c:ext>
          </c:extLst>
        </c:ser>
        <c:dLbls>
          <c:showLegendKey val="0"/>
          <c:showVal val="0"/>
          <c:showCatName val="0"/>
          <c:showSerName val="0"/>
          <c:showPercent val="0"/>
          <c:showBubbleSize val="0"/>
        </c:dLbls>
        <c:axId val="946891056"/>
        <c:axId val="946891712"/>
      </c:scatterChart>
      <c:valAx>
        <c:axId val="94689105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1712"/>
        <c:crosses val="autoZero"/>
        <c:crossBetween val="midCat"/>
      </c:valAx>
      <c:valAx>
        <c:axId val="946891712"/>
        <c:scaling>
          <c:orientation val="minMax"/>
        </c:scaling>
        <c:delete val="1"/>
        <c:axPos val="l"/>
        <c:numFmt formatCode="General" sourceLinked="1"/>
        <c:majorTickMark val="none"/>
        <c:minorTickMark val="none"/>
        <c:tickLblPos val="nextTo"/>
        <c:crossAx val="946891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CD6-47EC-A430-05FB5D4A6891}"/>
              </c:ext>
            </c:extLst>
          </c:dPt>
          <c:dLbls>
            <c:dLbl>
              <c:idx val="0"/>
              <c:layout>
                <c:manualLayout>
                  <c:x val="-0.12145397432590797"/>
                  <c:y val="6.6666666666666666E-2"/>
                </c:manualLayout>
              </c:layout>
              <c:tx>
                <c:rich>
                  <a:bodyPr/>
                  <a:lstStyle/>
                  <a:p>
                    <a:r>
                      <a:rPr lang="en-US"/>
                      <a:t>-76.51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CD6-47EC-A430-05FB5D4A6891}"/>
                </c:ext>
              </c:extLst>
            </c:dLbl>
            <c:dLbl>
              <c:idx val="15"/>
              <c:layout>
                <c:manualLayout>
                  <c:x val="0"/>
                  <c:y val="5.2769553805774277E-2"/>
                </c:manualLayout>
              </c:layout>
              <c:tx>
                <c:rich>
                  <a:bodyPr/>
                  <a:lstStyle/>
                  <a:p>
                    <a:r>
                      <a:rPr lang="en-US"/>
                      <a:t>-86.98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CD6-47EC-A430-05FB5D4A6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-76.511899999999997</c:v>
              </c:pt>
              <c:pt idx="1">
                <c:v>-34.3583</c:v>
              </c:pt>
              <c:pt idx="2">
                <c:v>-1.8047</c:v>
              </c:pt>
              <c:pt idx="3">
                <c:v>-6.9999999999999999E-4</c:v>
              </c:pt>
              <c:pt idx="4">
                <c:v>21.148900000000001</c:v>
              </c:pt>
              <c:pt idx="5">
                <c:v>34.502499999999998</c:v>
              </c:pt>
              <c:pt idx="6">
                <c:v>38.313000000000002</c:v>
              </c:pt>
              <c:pt idx="7">
                <c:v>38.313099999999999</c:v>
              </c:pt>
              <c:pt idx="8">
                <c:v>38.256100000000004</c:v>
              </c:pt>
              <c:pt idx="9">
                <c:v>32.409700000000001</c:v>
              </c:pt>
              <c:pt idx="10">
                <c:v>16.9633</c:v>
              </c:pt>
              <c:pt idx="11">
                <c:v>-6.9999999999999999E-4</c:v>
              </c:pt>
              <c:pt idx="12">
                <c:v>-8.0831</c:v>
              </c:pt>
              <c:pt idx="13">
                <c:v>-42.729500000000002</c:v>
              </c:pt>
              <c:pt idx="14">
                <c:v>-66.492900000000006</c:v>
              </c:pt>
              <c:pt idx="15">
                <c:v>-86.975300000000004</c:v>
              </c:pt>
            </c:numLit>
          </c:yVal>
          <c:smooth val="0"/>
          <c:extLst>
            <c:ext xmlns:c16="http://schemas.microsoft.com/office/drawing/2014/chart" uri="{C3380CC4-5D6E-409C-BE32-E72D297353CC}">
              <c16:uniqueId val="{00000000-FCD6-47EC-A430-05FB5D4A6891}"/>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CD6-47EC-A430-05FB5D4A6891}"/>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CD6-47EC-A430-05FB5D4A68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FCD6-47EC-A430-05FB5D4A6891}"/>
            </c:ext>
          </c:extLst>
        </c:ser>
        <c:dLbls>
          <c:showLegendKey val="0"/>
          <c:showVal val="0"/>
          <c:showCatName val="0"/>
          <c:showSerName val="0"/>
          <c:showPercent val="0"/>
          <c:showBubbleSize val="0"/>
        </c:dLbls>
        <c:axId val="725027800"/>
        <c:axId val="725030096"/>
      </c:scatterChart>
      <c:valAx>
        <c:axId val="72502780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5030096"/>
        <c:crosses val="autoZero"/>
        <c:crossBetween val="midCat"/>
      </c:valAx>
      <c:valAx>
        <c:axId val="725030096"/>
        <c:scaling>
          <c:orientation val="minMax"/>
        </c:scaling>
        <c:delete val="1"/>
        <c:axPos val="l"/>
        <c:numFmt formatCode="General" sourceLinked="1"/>
        <c:majorTickMark val="none"/>
        <c:minorTickMark val="none"/>
        <c:tickLblPos val="nextTo"/>
        <c:crossAx val="7250278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B470-4E31-B74F-2F6D2FB83D61}"/>
              </c:ext>
            </c:extLst>
          </c:dPt>
          <c:dPt>
            <c:idx val="11"/>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B470-4E31-B74F-2F6D2FB83D61}"/>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470-4E31-B74F-2F6D2FB83D61}"/>
                </c:ext>
              </c:extLst>
            </c:dLbl>
            <c:dLbl>
              <c:idx val="6"/>
              <c:layout>
                <c:manualLayout>
                  <c:x val="3.4920636666448526E-2"/>
                  <c:y val="-6.666666666666661E-2"/>
                </c:manualLayout>
              </c:layout>
              <c:tx>
                <c:rich>
                  <a:bodyPr/>
                  <a:lstStyle/>
                  <a:p>
                    <a:r>
                      <a:rPr lang="en-US"/>
                      <a:t>x=3.909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470-4E31-B74F-2F6D2FB83D61}"/>
                </c:ext>
              </c:extLst>
            </c:dLbl>
            <c:dLbl>
              <c:idx val="11"/>
              <c:layout>
                <c:manualLayout>
                  <c:x val="-0.10679610582657698"/>
                  <c:y val="-0.11661679790026253"/>
                </c:manualLayout>
              </c:layout>
              <c:tx>
                <c:rich>
                  <a:bodyPr/>
                  <a:lstStyle/>
                  <a:p>
                    <a:r>
                      <a:rPr lang="en-US"/>
                      <a:t>(6.17,57.88)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470-4E31-B74F-2F6D2FB83D61}"/>
                </c:ext>
              </c:extLst>
            </c:dLbl>
            <c:dLbl>
              <c:idx val="15"/>
              <c:layout>
                <c:manualLayout>
                  <c:x val="0"/>
                  <c:y val="6.6666666666666541E-2"/>
                </c:manualLayout>
              </c:layout>
              <c:tx>
                <c:rich>
                  <a:bodyPr/>
                  <a:lstStyle/>
                  <a:p>
                    <a:r>
                      <a:rPr lang="en-US"/>
                      <a:t>-13.95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470-4E31-B74F-2F6D2FB83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-43.708100000000002</c:v>
              </c:pt>
              <c:pt idx="2">
                <c:v>-57.533299999999997</c:v>
              </c:pt>
              <c:pt idx="3">
                <c:v>-57.580599999999997</c:v>
              </c:pt>
              <c:pt idx="4">
                <c:v>-49.1556</c:v>
              </c:pt>
              <c:pt idx="5">
                <c:v>-26.254999999999999</c:v>
              </c:pt>
              <c:pt idx="6">
                <c:v>-2.9999999999999997E-4</c:v>
              </c:pt>
              <c:pt idx="7">
                <c:v>0.1492</c:v>
              </c:pt>
              <c:pt idx="8">
                <c:v>3.4883999999999999</c:v>
              </c:pt>
              <c:pt idx="9">
                <c:v>32.3947</c:v>
              </c:pt>
              <c:pt idx="10">
                <c:v>52.783900000000003</c:v>
              </c:pt>
              <c:pt idx="11">
                <c:v>57.878900000000002</c:v>
              </c:pt>
              <c:pt idx="12">
                <c:v>56.975999999999999</c:v>
              </c:pt>
              <c:pt idx="13">
                <c:v>37.290999999999997</c:v>
              </c:pt>
              <c:pt idx="14">
                <c:v>12.776</c:v>
              </c:pt>
              <c:pt idx="15">
                <c:v>-13.9503</c:v>
              </c:pt>
            </c:numLit>
          </c:yVal>
          <c:smooth val="0"/>
          <c:extLst>
            <c:ext xmlns:c16="http://schemas.microsoft.com/office/drawing/2014/chart" uri="{C3380CC4-5D6E-409C-BE32-E72D297353CC}">
              <c16:uniqueId val="{00000000-B470-4E31-B74F-2F6D2FB83D61}"/>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470-4E31-B74F-2F6D2FB83D61}"/>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70-4E31-B74F-2F6D2FB83D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B470-4E31-B74F-2F6D2FB83D61}"/>
            </c:ext>
          </c:extLst>
        </c:ser>
        <c:dLbls>
          <c:showLegendKey val="0"/>
          <c:showVal val="0"/>
          <c:showCatName val="0"/>
          <c:showSerName val="0"/>
          <c:showPercent val="0"/>
          <c:showBubbleSize val="0"/>
        </c:dLbls>
        <c:axId val="946914672"/>
        <c:axId val="946915328"/>
      </c:scatterChart>
      <c:valAx>
        <c:axId val="946914672"/>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15328"/>
        <c:crosses val="autoZero"/>
        <c:crossBetween val="midCat"/>
      </c:valAx>
      <c:valAx>
        <c:axId val="946915328"/>
        <c:scaling>
          <c:orientation val="minMax"/>
        </c:scaling>
        <c:delete val="1"/>
        <c:axPos val="l"/>
        <c:numFmt formatCode="General" sourceLinked="1"/>
        <c:majorTickMark val="none"/>
        <c:minorTickMark val="none"/>
        <c:tickLblPos val="nextTo"/>
        <c:crossAx val="9469146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6"/>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7CAC-4329-A3D4-68BCFC5FF9B0}"/>
              </c:ext>
            </c:extLst>
          </c:dPt>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7CAC-4329-A3D4-68BCFC5FF9B0}"/>
              </c:ext>
            </c:extLst>
          </c:dPt>
          <c:dLbls>
            <c:dLbl>
              <c:idx val="0"/>
              <c:layout>
                <c:manualLayout>
                  <c:x val="-7.5288892652863024E-2"/>
                  <c:y val="6.666666666666661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CAC-4329-A3D4-68BCFC5FF9B0}"/>
                </c:ext>
              </c:extLst>
            </c:dLbl>
            <c:dLbl>
              <c:idx val="6"/>
              <c:tx>
                <c:rich>
                  <a:bodyPr/>
                  <a:lstStyle/>
                  <a:p>
                    <a:r>
                      <a:rPr lang="en-CA"/>
                      <a:t>(3.91,-146.21)</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CAC-4329-A3D4-68BCFC5FF9B0}"/>
                </c:ext>
              </c:extLst>
            </c:dLbl>
            <c:dLbl>
              <c:idx val="14"/>
              <c:layout>
                <c:manualLayout>
                  <c:x val="0"/>
                  <c:y val="-6.6666666666666721E-2"/>
                </c:manualLayout>
              </c:layout>
              <c:tx>
                <c:rich>
                  <a:bodyPr/>
                  <a:lstStyle/>
                  <a:p>
                    <a:r>
                      <a:rPr lang="en-US"/>
                      <a:t>x=7.651</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CAC-4329-A3D4-68BCFC5FF9B0}"/>
                </c:ext>
              </c:extLst>
            </c:dLbl>
            <c:dLbl>
              <c:idx val="15"/>
              <c:layout>
                <c:manualLayout>
                  <c:x val="0"/>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CAC-4329-A3D4-68BCFC5FF9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1.6</c:v>
              </c:pt>
              <c:pt idx="3">
                <c:v>1.6526000000000001</c:v>
              </c:pt>
              <c:pt idx="4">
                <c:v>2.4</c:v>
              </c:pt>
              <c:pt idx="5">
                <c:v>3.2</c:v>
              </c:pt>
              <c:pt idx="6">
                <c:v>3.9089</c:v>
              </c:pt>
              <c:pt idx="7">
                <c:v>3.9127999999999998</c:v>
              </c:pt>
              <c:pt idx="8">
                <c:v>4</c:v>
              </c:pt>
              <c:pt idx="9">
                <c:v>4.8</c:v>
              </c:pt>
              <c:pt idx="10">
                <c:v>5.6</c:v>
              </c:pt>
              <c:pt idx="11">
                <c:v>6.173</c:v>
              </c:pt>
              <c:pt idx="12">
                <c:v>6.4</c:v>
              </c:pt>
              <c:pt idx="13">
                <c:v>7.2</c:v>
              </c:pt>
              <c:pt idx="14">
                <c:v>7.6509999999999998</c:v>
              </c:pt>
              <c:pt idx="15">
                <c:v>8</c:v>
              </c:pt>
            </c:numLit>
          </c:xVal>
          <c:yVal>
            <c:numLit>
              <c:formatCode>General</c:formatCode>
              <c:ptCount val="16"/>
              <c:pt idx="0">
                <c:v>0</c:v>
              </c:pt>
              <c:pt idx="1">
                <c:v>-19.731400000000001</c:v>
              </c:pt>
              <c:pt idx="2">
                <c:v>-61.964199999999998</c:v>
              </c:pt>
              <c:pt idx="3">
                <c:v>-64.992099999999994</c:v>
              </c:pt>
              <c:pt idx="4">
                <c:v>-105.8639</c:v>
              </c:pt>
              <c:pt idx="5">
                <c:v>-136.74039999999999</c:v>
              </c:pt>
              <c:pt idx="6">
                <c:v>-146.20609999999999</c:v>
              </c:pt>
              <c:pt idx="7">
                <c:v>-146.20580000000001</c:v>
              </c:pt>
              <c:pt idx="8">
                <c:v>-146.0472</c:v>
              </c:pt>
              <c:pt idx="9">
                <c:v>-131.38210000000001</c:v>
              </c:pt>
              <c:pt idx="10">
                <c:v>-96.486900000000006</c:v>
              </c:pt>
              <c:pt idx="11">
                <c:v>-64.317800000000005</c:v>
              </c:pt>
              <c:pt idx="12">
                <c:v>-51.247100000000003</c:v>
              </c:pt>
              <c:pt idx="13">
                <c:v>-11.692500000000001</c:v>
              </c:pt>
              <c:pt idx="14">
                <c:v>4.0000000000000002E-4</c:v>
              </c:pt>
              <c:pt idx="15">
                <c:v>3.3E-3</c:v>
              </c:pt>
            </c:numLit>
          </c:yVal>
          <c:smooth val="0"/>
          <c:extLst>
            <c:ext xmlns:c16="http://schemas.microsoft.com/office/drawing/2014/chart" uri="{C3380CC4-5D6E-409C-BE32-E72D297353CC}">
              <c16:uniqueId val="{00000000-7CAC-4329-A3D4-68BCFC5FF9B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CAC-4329-A3D4-68BCFC5FF9B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CAC-4329-A3D4-68BCFC5FF9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7CAC-4329-A3D4-68BCFC5FF9B0}"/>
            </c:ext>
          </c:extLst>
        </c:ser>
        <c:dLbls>
          <c:showLegendKey val="0"/>
          <c:showVal val="0"/>
          <c:showCatName val="0"/>
          <c:showSerName val="0"/>
          <c:showPercent val="0"/>
          <c:showBubbleSize val="0"/>
        </c:dLbls>
        <c:axId val="946836936"/>
        <c:axId val="946831360"/>
      </c:scatterChart>
      <c:valAx>
        <c:axId val="94683693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31360"/>
        <c:crosses val="autoZero"/>
        <c:crossBetween val="midCat"/>
      </c:valAx>
      <c:valAx>
        <c:axId val="946831360"/>
        <c:scaling>
          <c:orientation val="minMax"/>
        </c:scaling>
        <c:delete val="1"/>
        <c:axPos val="l"/>
        <c:numFmt formatCode="General" sourceLinked="1"/>
        <c:majorTickMark val="none"/>
        <c:minorTickMark val="none"/>
        <c:tickLblPos val="nextTo"/>
        <c:crossAx val="9468369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yVal>
          <c:smooth val="0"/>
          <c:extLst>
            <c:ext xmlns:c16="http://schemas.microsoft.com/office/drawing/2014/chart" uri="{C3380CC4-5D6E-409C-BE32-E72D297353CC}">
              <c16:uniqueId val="{00000000-4A2E-4150-A135-AEDB832D8C2F}"/>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2E-4150-A135-AEDB832D8C2F}"/>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2E-4150-A135-AEDB832D8C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4A2E-4150-A135-AEDB832D8C2F}"/>
            </c:ext>
          </c:extLst>
        </c:ser>
        <c:dLbls>
          <c:showLegendKey val="0"/>
          <c:showVal val="0"/>
          <c:showCatName val="0"/>
          <c:showSerName val="0"/>
          <c:showPercent val="0"/>
          <c:showBubbleSize val="0"/>
        </c:dLbls>
        <c:axId val="946895320"/>
        <c:axId val="946898600"/>
      </c:scatterChart>
      <c:valAx>
        <c:axId val="94689532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8600"/>
        <c:crosses val="autoZero"/>
        <c:crossBetween val="midCat"/>
      </c:valAx>
      <c:valAx>
        <c:axId val="946898600"/>
        <c:scaling>
          <c:orientation val="minMax"/>
        </c:scaling>
        <c:delete val="1"/>
        <c:axPos val="l"/>
        <c:numFmt formatCode="General" sourceLinked="1"/>
        <c:majorTickMark val="none"/>
        <c:minorTickMark val="none"/>
        <c:tickLblPos val="nextTo"/>
        <c:crossAx val="946895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5"/>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8C2E-4EA4-B9A0-B07568D4F42E}"/>
              </c:ext>
            </c:extLst>
          </c:dPt>
          <c:dLbls>
            <c:dLbl>
              <c:idx val="0"/>
              <c:layout>
                <c:manualLayout>
                  <c:x val="-0.12145394093024701"/>
                  <c:y val="-6.6666666666666721E-2"/>
                </c:manualLayout>
              </c:layout>
              <c:tx>
                <c:rich>
                  <a:bodyPr/>
                  <a:lstStyle/>
                  <a:p>
                    <a:r>
                      <a:rPr lang="en-US"/>
                      <a:t>52.63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C2E-4EA4-B9A0-B07568D4F42E}"/>
                </c:ext>
              </c:extLst>
            </c:dLbl>
            <c:dLbl>
              <c:idx val="15"/>
              <c:layout>
                <c:manualLayout>
                  <c:x val="0"/>
                  <c:y val="6.6666666666666416E-2"/>
                </c:manualLayout>
              </c:layout>
              <c:tx>
                <c:rich>
                  <a:bodyPr/>
                  <a:lstStyle/>
                  <a:p>
                    <a:r>
                      <a:rPr lang="en-US"/>
                      <a:t>-67.37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C2E-4EA4-B9A0-B07568D4F4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52.628399999999999</c:v>
              </c:pt>
              <c:pt idx="1">
                <c:v>40.628399999999999</c:v>
              </c:pt>
              <c:pt idx="2">
                <c:v>32.621400000000001</c:v>
              </c:pt>
              <c:pt idx="3">
                <c:v>28.628399999999999</c:v>
              </c:pt>
              <c:pt idx="4">
                <c:v>16.628399999999999</c:v>
              </c:pt>
              <c:pt idx="5">
                <c:v>7.0778999999999996</c:v>
              </c:pt>
              <c:pt idx="6">
                <c:v>4.6284000000000001</c:v>
              </c:pt>
              <c:pt idx="7">
                <c:v>-5.9999999999999995E-4</c:v>
              </c:pt>
              <c:pt idx="8">
                <c:v>-7.3715999999999999</c:v>
              </c:pt>
              <c:pt idx="9">
                <c:v>-19.371600000000001</c:v>
              </c:pt>
              <c:pt idx="10">
                <c:v>-23.5581</c:v>
              </c:pt>
              <c:pt idx="11">
                <c:v>-31.371600000000001</c:v>
              </c:pt>
              <c:pt idx="12">
                <c:v>-32.621099999999998</c:v>
              </c:pt>
              <c:pt idx="13">
                <c:v>-43.371600000000001</c:v>
              </c:pt>
              <c:pt idx="14">
                <c:v>-55.371600000000001</c:v>
              </c:pt>
              <c:pt idx="15">
                <c:v>-67.371499999999997</c:v>
              </c:pt>
            </c:numLit>
          </c:yVal>
          <c:smooth val="0"/>
          <c:extLst>
            <c:ext xmlns:c16="http://schemas.microsoft.com/office/drawing/2014/chart" uri="{C3380CC4-5D6E-409C-BE32-E72D297353CC}">
              <c16:uniqueId val="{00000000-8C2E-4EA4-B9A0-B07568D4F42E}"/>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C2E-4EA4-B9A0-B07568D4F42E}"/>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C2E-4EA4-B9A0-B07568D4F42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8C2E-4EA4-B9A0-B07568D4F42E}"/>
            </c:ext>
          </c:extLst>
        </c:ser>
        <c:dLbls>
          <c:showLegendKey val="0"/>
          <c:showVal val="0"/>
          <c:showCatName val="0"/>
          <c:showSerName val="0"/>
          <c:showPercent val="0"/>
          <c:showBubbleSize val="0"/>
        </c:dLbls>
        <c:axId val="872360808"/>
        <c:axId val="872361464"/>
      </c:scatterChart>
      <c:valAx>
        <c:axId val="87236080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61464"/>
        <c:crosses val="autoZero"/>
        <c:crossBetween val="midCat"/>
      </c:valAx>
      <c:valAx>
        <c:axId val="872361464"/>
        <c:scaling>
          <c:orientation val="minMax"/>
        </c:scaling>
        <c:delete val="1"/>
        <c:axPos val="l"/>
        <c:numFmt formatCode="General" sourceLinked="1"/>
        <c:majorTickMark val="none"/>
        <c:minorTickMark val="none"/>
        <c:tickLblPos val="nextTo"/>
        <c:crossAx val="8723608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5"/>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4848-4649-AC93-15F6AE250E87}"/>
              </c:ext>
            </c:extLst>
          </c:dPt>
          <c:dLbls>
            <c:dLbl>
              <c:idx val="0"/>
              <c:layout>
                <c:manualLayout>
                  <c:x val="-0.12145394093024701"/>
                  <c:y val="6.6666666666666666E-2"/>
                </c:manualLayout>
              </c:layout>
              <c:tx>
                <c:rich>
                  <a:bodyPr/>
                  <a:lstStyle/>
                  <a:p>
                    <a:r>
                      <a:rPr lang="en-US"/>
                      <a:t>-56.85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848-4649-AC93-15F6AE250E87}"/>
                </c:ext>
              </c:extLst>
            </c:dLbl>
            <c:dLbl>
              <c:idx val="15"/>
              <c:layout>
                <c:manualLayout>
                  <c:x val="0"/>
                  <c:y val="6.6666666666666541E-2"/>
                </c:manualLayout>
              </c:layout>
              <c:tx>
                <c:rich>
                  <a:bodyPr/>
                  <a:lstStyle/>
                  <a:p>
                    <a:r>
                      <a:rPr lang="en-US"/>
                      <a:t>-115.83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48-4649-AC93-15F6AE250E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-56.854300000000002</c:v>
              </c:pt>
              <c:pt idx="1">
                <c:v>-19.551600000000001</c:v>
              </c:pt>
              <c:pt idx="2">
                <c:v>-1.1999999999999999E-3</c:v>
              </c:pt>
              <c:pt idx="3">
                <c:v>8.1510999999999996</c:v>
              </c:pt>
              <c:pt idx="4">
                <c:v>26.253900000000002</c:v>
              </c:pt>
              <c:pt idx="5">
                <c:v>33.800800000000002</c:v>
              </c:pt>
              <c:pt idx="6">
                <c:v>34.756599999999999</c:v>
              </c:pt>
              <c:pt idx="7">
                <c:v>35.470599999999997</c:v>
              </c:pt>
              <c:pt idx="8">
                <c:v>33.659300000000002</c:v>
              </c:pt>
              <c:pt idx="9">
                <c:v>22.962</c:v>
              </c:pt>
              <c:pt idx="10">
                <c:v>16.9712</c:v>
              </c:pt>
              <c:pt idx="11">
                <c:v>2.6646999999999998</c:v>
              </c:pt>
              <c:pt idx="12">
                <c:v>-5.9999999999999995E-4</c:v>
              </c:pt>
              <c:pt idx="13">
                <c:v>-27.232500000000002</c:v>
              </c:pt>
              <c:pt idx="14">
                <c:v>-66.729799999999997</c:v>
              </c:pt>
              <c:pt idx="15">
                <c:v>-115.82640000000001</c:v>
              </c:pt>
            </c:numLit>
          </c:yVal>
          <c:smooth val="0"/>
          <c:extLst>
            <c:ext xmlns:c16="http://schemas.microsoft.com/office/drawing/2014/chart" uri="{C3380CC4-5D6E-409C-BE32-E72D297353CC}">
              <c16:uniqueId val="{00000000-4848-4649-AC93-15F6AE250E87}"/>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848-4649-AC93-15F6AE250E87}"/>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848-4649-AC93-15F6AE250E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4848-4649-AC93-15F6AE250E87}"/>
            </c:ext>
          </c:extLst>
        </c:ser>
        <c:dLbls>
          <c:showLegendKey val="0"/>
          <c:showVal val="0"/>
          <c:showCatName val="0"/>
          <c:showSerName val="0"/>
          <c:showPercent val="0"/>
          <c:showBubbleSize val="0"/>
        </c:dLbls>
        <c:axId val="872358840"/>
        <c:axId val="872352936"/>
      </c:scatterChart>
      <c:valAx>
        <c:axId val="87235884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52936"/>
        <c:crosses val="autoZero"/>
        <c:crossBetween val="midCat"/>
      </c:valAx>
      <c:valAx>
        <c:axId val="872352936"/>
        <c:scaling>
          <c:orientation val="minMax"/>
        </c:scaling>
        <c:delete val="1"/>
        <c:axPos val="l"/>
        <c:numFmt formatCode="General" sourceLinked="1"/>
        <c:majorTickMark val="none"/>
        <c:minorTickMark val="none"/>
        <c:tickLblPos val="nextTo"/>
        <c:crossAx val="8723588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12"/>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0BE0-4EA9-BA17-4E472B94D2F0}"/>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BE0-4EA9-BA17-4E472B94D2F0}"/>
                </c:ext>
              </c:extLst>
            </c:dLbl>
            <c:dLbl>
              <c:idx val="12"/>
              <c:layout>
                <c:manualLayout>
                  <c:x val="-9.8834173490624636E-2"/>
                  <c:y val="-0.11661679790026247"/>
                </c:manualLayout>
              </c:layout>
              <c:tx>
                <c:rich>
                  <a:bodyPr/>
                  <a:lstStyle/>
                  <a:p>
                    <a:r>
                      <a:rPr lang="en-US"/>
                      <a:t>(5.68,67.9)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BE0-4EA9-BA17-4E472B94D2F0}"/>
                </c:ext>
              </c:extLst>
            </c:dLbl>
            <c:dLbl>
              <c:idx val="15"/>
              <c:layout>
                <c:manualLayout>
                  <c:x val="0"/>
                  <c:y val="6.6666666666666666E-2"/>
                </c:manualLayout>
              </c:layout>
              <c:tx>
                <c:rich>
                  <a:bodyPr/>
                  <a:lstStyle/>
                  <a:p>
                    <a:r>
                      <a:rPr lang="en-US"/>
                      <a:t>-50.73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BE0-4EA9-BA17-4E472B94D2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-2E-3</c:v>
              </c:pt>
              <c:pt idx="1">
                <c:v>-29.924299999999999</c:v>
              </c:pt>
              <c:pt idx="2">
                <c:v>-34.952800000000003</c:v>
              </c:pt>
              <c:pt idx="3">
                <c:v>-33.844499999999996</c:v>
              </c:pt>
              <c:pt idx="4">
                <c:v>-19.442499999999999</c:v>
              </c:pt>
              <c:pt idx="5">
                <c:v>-1.5E-3</c:v>
              </c:pt>
              <c:pt idx="6">
                <c:v>5.6017000000000001</c:v>
              </c:pt>
              <c:pt idx="7">
                <c:v>16.474499999999999</c:v>
              </c:pt>
              <c:pt idx="8">
                <c:v>33.607999999999997</c:v>
              </c:pt>
              <c:pt idx="9">
                <c:v>56.896599999999999</c:v>
              </c:pt>
              <c:pt idx="10">
                <c:v>62.496400000000001</c:v>
              </c:pt>
              <c:pt idx="11">
                <c:v>67.787300000000002</c:v>
              </c:pt>
              <c:pt idx="12">
                <c:v>67.899000000000001</c:v>
              </c:pt>
              <c:pt idx="13">
                <c:v>58.600200000000001</c:v>
              </c:pt>
              <c:pt idx="14">
                <c:v>21.655200000000001</c:v>
              </c:pt>
              <c:pt idx="15">
                <c:v>-50.726399999999998</c:v>
              </c:pt>
            </c:numLit>
          </c:yVal>
          <c:smooth val="0"/>
          <c:extLst>
            <c:ext xmlns:c16="http://schemas.microsoft.com/office/drawing/2014/chart" uri="{C3380CC4-5D6E-409C-BE32-E72D297353CC}">
              <c16:uniqueId val="{00000000-0BE0-4EA9-BA17-4E472B94D2F0}"/>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BE0-4EA9-BA17-4E472B94D2F0}"/>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BE0-4EA9-BA17-4E472B94D2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BE0-4EA9-BA17-4E472B94D2F0}"/>
            </c:ext>
          </c:extLst>
        </c:ser>
        <c:dLbls>
          <c:showLegendKey val="0"/>
          <c:showVal val="0"/>
          <c:showCatName val="0"/>
          <c:showSerName val="0"/>
          <c:showPercent val="0"/>
          <c:showBubbleSize val="0"/>
        </c:dLbls>
        <c:axId val="872350640"/>
        <c:axId val="872356216"/>
      </c:scatterChart>
      <c:valAx>
        <c:axId val="872350640"/>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56216"/>
        <c:crosses val="autoZero"/>
        <c:crossBetween val="midCat"/>
      </c:valAx>
      <c:valAx>
        <c:axId val="872356216"/>
        <c:scaling>
          <c:orientation val="minMax"/>
        </c:scaling>
        <c:delete val="1"/>
        <c:axPos val="l"/>
        <c:numFmt formatCode="General" sourceLinked="1"/>
        <c:majorTickMark val="none"/>
        <c:minorTickMark val="none"/>
        <c:tickLblPos val="nextTo"/>
        <c:crossAx val="872350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16835399287E-2"/>
          <c:y val="0.24726666666666666"/>
          <c:w val="0.85333336632920143"/>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0"/>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E3EF-48A1-B538-BFCEF73CEAFB}"/>
              </c:ext>
            </c:extLst>
          </c:dPt>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E3EF-48A1-B538-BFCEF73CEAFB}"/>
              </c:ext>
            </c:extLst>
          </c:dPt>
          <c:dLbls>
            <c:dLbl>
              <c:idx val="0"/>
              <c:layout>
                <c:manualLayout>
                  <c:x val="-7.528887195100993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3EF-48A1-B538-BFCEF73CEAFB}"/>
                </c:ext>
              </c:extLst>
            </c:dLbl>
            <c:dLbl>
              <c:idx val="10"/>
              <c:layout>
                <c:manualLayout>
                  <c:x val="3.4920627064475851E-2"/>
                  <c:y val="-6.6666666666666666E-2"/>
                </c:manualLayout>
              </c:layout>
              <c:tx>
                <c:rich>
                  <a:bodyPr/>
                  <a:lstStyle/>
                  <a:p>
                    <a:r>
                      <a:rPr lang="en-US"/>
                      <a:t>x=5.079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3EF-48A1-B538-BFCEF73CEAFB}"/>
                </c:ext>
              </c:extLst>
            </c:dLbl>
            <c:dLbl>
              <c:idx val="14"/>
              <c:layout>
                <c:manualLayout>
                  <c:x val="-9.4208702715202486E-2"/>
                  <c:y val="-0.11661679790026247"/>
                </c:manualLayout>
              </c:layout>
              <c:tx>
                <c:rich>
                  <a:bodyPr/>
                  <a:lstStyle/>
                  <a:p>
                    <a:r>
                      <a:rPr lang="en-US"/>
                      <a:t>(7.2,120.61)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3EF-48A1-B538-BFCEF73CEAFB}"/>
                </c:ext>
              </c:extLst>
            </c:dLbl>
            <c:dLbl>
              <c:idx val="15"/>
              <c:layout>
                <c:manualLayout>
                  <c:x val="0"/>
                  <c:y val="-6.6666666666666666E-2"/>
                </c:manualLayout>
              </c:layout>
              <c:tx>
                <c:rich>
                  <a:bodyPr/>
                  <a:lstStyle/>
                  <a:p>
                    <a:r>
                      <a:rPr lang="en-US"/>
                      <a:t>111.6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3EF-48A1-B538-BFCEF73CEA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6"/>
              <c:pt idx="0">
                <c:v>0</c:v>
              </c:pt>
              <c:pt idx="1">
                <c:v>0.8</c:v>
              </c:pt>
              <c:pt idx="2">
                <c:v>1.3338000000000001</c:v>
              </c:pt>
              <c:pt idx="3">
                <c:v>1.6</c:v>
              </c:pt>
              <c:pt idx="4">
                <c:v>2.4</c:v>
              </c:pt>
              <c:pt idx="5">
                <c:v>3.0367000000000002</c:v>
              </c:pt>
              <c:pt idx="6">
                <c:v>3.2</c:v>
              </c:pt>
              <c:pt idx="7">
                <c:v>3.5085999999999999</c:v>
              </c:pt>
              <c:pt idx="8">
                <c:v>4</c:v>
              </c:pt>
              <c:pt idx="9">
                <c:v>4.8</c:v>
              </c:pt>
              <c:pt idx="10">
                <c:v>5.0791000000000004</c:v>
              </c:pt>
              <c:pt idx="11">
                <c:v>5.6</c:v>
              </c:pt>
              <c:pt idx="12">
                <c:v>5.6833</c:v>
              </c:pt>
              <c:pt idx="13">
                <c:v>6.4</c:v>
              </c:pt>
              <c:pt idx="14">
                <c:v>7.2</c:v>
              </c:pt>
              <c:pt idx="15">
                <c:v>8</c:v>
              </c:pt>
            </c:numLit>
          </c:xVal>
          <c:yVal>
            <c:numLit>
              <c:formatCode>General</c:formatCode>
              <c:ptCount val="16"/>
              <c:pt idx="0">
                <c:v>0</c:v>
              </c:pt>
              <c:pt idx="1">
                <c:v>-13.96</c:v>
              </c:pt>
              <c:pt idx="2">
                <c:v>-31.739899999999999</c:v>
              </c:pt>
              <c:pt idx="3">
                <c:v>-40.945</c:v>
              </c:pt>
              <c:pt idx="4">
                <c:v>-63.225200000000001</c:v>
              </c:pt>
              <c:pt idx="5">
                <c:v>-69.670199999999994</c:v>
              </c:pt>
              <c:pt idx="6">
                <c:v>-69.215000000000003</c:v>
              </c:pt>
              <c:pt idx="7">
                <c:v>-65.814300000000003</c:v>
              </c:pt>
              <c:pt idx="8">
                <c:v>-53.4726</c:v>
              </c:pt>
              <c:pt idx="9">
                <c:v>-16.700199999999999</c:v>
              </c:pt>
              <c:pt idx="10">
                <c:v>-1E-4</c:v>
              </c:pt>
              <c:pt idx="11">
                <c:v>34.255800000000001</c:v>
              </c:pt>
              <c:pt idx="12">
                <c:v>39.908700000000003</c:v>
              </c:pt>
              <c:pt idx="13">
                <c:v>86.405299999999997</c:v>
              </c:pt>
              <c:pt idx="14">
                <c:v>120.614</c:v>
              </c:pt>
              <c:pt idx="15">
                <c:v>111.6041</c:v>
              </c:pt>
            </c:numLit>
          </c:yVal>
          <c:smooth val="0"/>
          <c:extLst>
            <c:ext xmlns:c16="http://schemas.microsoft.com/office/drawing/2014/chart" uri="{C3380CC4-5D6E-409C-BE32-E72D297353CC}">
              <c16:uniqueId val="{00000000-E3EF-48A1-B538-BFCEF73CEAFB}"/>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3EF-48A1-B538-BFCEF73CEAFB}"/>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3EF-48A1-B538-BFCEF73CEA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E3EF-48A1-B538-BFCEF73CEAFB}"/>
            </c:ext>
          </c:extLst>
        </c:ser>
        <c:dLbls>
          <c:showLegendKey val="0"/>
          <c:showVal val="0"/>
          <c:showCatName val="0"/>
          <c:showSerName val="0"/>
          <c:showPercent val="0"/>
          <c:showBubbleSize val="0"/>
        </c:dLbls>
        <c:axId val="820754448"/>
        <c:axId val="820758712"/>
      </c:scatterChart>
      <c:valAx>
        <c:axId val="82075444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8712"/>
        <c:crosses val="autoZero"/>
        <c:crossBetween val="midCat"/>
      </c:valAx>
      <c:valAx>
        <c:axId val="820758712"/>
        <c:scaling>
          <c:orientation val="minMax"/>
        </c:scaling>
        <c:delete val="1"/>
        <c:axPos val="l"/>
        <c:numFmt formatCode="General" sourceLinked="1"/>
        <c:majorTickMark val="none"/>
        <c:minorTickMark val="none"/>
        <c:tickLblPos val="nextTo"/>
        <c:crossAx val="8207544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P(x)</c:v>
          </c:tx>
          <c:spPr>
            <a:ln w="19050" cap="rnd">
              <a:solidFill>
                <a:srgbClr val="C00000"/>
              </a:solidFill>
              <a:round/>
            </a:ln>
            <a:effectLst/>
          </c:spPr>
          <c:marker>
            <c:symbol val="none"/>
          </c:marker>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yVal>
          <c:smooth val="0"/>
          <c:extLst>
            <c:ext xmlns:c16="http://schemas.microsoft.com/office/drawing/2014/chart" uri="{C3380CC4-5D6E-409C-BE32-E72D297353CC}">
              <c16:uniqueId val="{00000000-05B5-4D51-BEC0-8CDDF90F9E2B}"/>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5B5-4D51-BEC0-8CDDF90F9E2B}"/>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5B5-4D51-BEC0-8CDDF90F9E2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5B5-4D51-BEC0-8CDDF90F9E2B}"/>
            </c:ext>
          </c:extLst>
        </c:ser>
        <c:dLbls>
          <c:showLegendKey val="0"/>
          <c:showVal val="0"/>
          <c:showCatName val="0"/>
          <c:showSerName val="0"/>
          <c:showPercent val="0"/>
          <c:showBubbleSize val="0"/>
        </c:dLbls>
        <c:axId val="875927048"/>
        <c:axId val="875918848"/>
      </c:scatterChart>
      <c:valAx>
        <c:axId val="87592704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918848"/>
        <c:crosses val="autoZero"/>
        <c:crossBetween val="midCat"/>
      </c:valAx>
      <c:valAx>
        <c:axId val="875918848"/>
        <c:scaling>
          <c:orientation val="minMax"/>
        </c:scaling>
        <c:delete val="1"/>
        <c:axPos val="l"/>
        <c:numFmt formatCode="General" sourceLinked="1"/>
        <c:majorTickMark val="none"/>
        <c:minorTickMark val="none"/>
        <c:tickLblPos val="nextTo"/>
        <c:crossAx val="875927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9"/>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0A2F-43E8-A604-4A28325A13AB}"/>
              </c:ext>
            </c:extLst>
          </c:dPt>
          <c:dLbls>
            <c:dLbl>
              <c:idx val="0"/>
              <c:layout>
                <c:manualLayout>
                  <c:x val="-0.12145397432590797"/>
                  <c:y val="-6.6666666666666721E-2"/>
                </c:manualLayout>
              </c:layout>
              <c:tx>
                <c:rich>
                  <a:bodyPr/>
                  <a:lstStyle/>
                  <a:p>
                    <a:r>
                      <a:rPr lang="en-US"/>
                      <a:t>75.73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A2F-43E8-A604-4A28325A13AB}"/>
                </c:ext>
              </c:extLst>
            </c:dLbl>
            <c:dLbl>
              <c:idx val="9"/>
              <c:layout>
                <c:manualLayout>
                  <c:x val="3.4920636666448526E-2"/>
                  <c:y val="-6.6666666666666721E-2"/>
                </c:manualLayout>
              </c:layout>
              <c:tx>
                <c:rich>
                  <a:bodyPr/>
                  <a:lstStyle/>
                  <a:p>
                    <a:r>
                      <a:rPr lang="en-US"/>
                      <a:t>x=5.049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2F-43E8-A604-4A28325A13AB}"/>
                </c:ext>
              </c:extLst>
            </c:dLbl>
            <c:dLbl>
              <c:idx val="14"/>
              <c:layout>
                <c:manualLayout>
                  <c:x val="0"/>
                  <c:y val="6.6666666666666666E-2"/>
                </c:manualLayout>
              </c:layout>
              <c:tx>
                <c:rich>
                  <a:bodyPr/>
                  <a:lstStyle/>
                  <a:p>
                    <a:r>
                      <a:rPr lang="en-US"/>
                      <a:t>-44.27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2F-43E8-A604-4A28325A13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75.733500000000006</c:v>
              </c:pt>
              <c:pt idx="1">
                <c:v>63.733499999999999</c:v>
              </c:pt>
              <c:pt idx="2">
                <c:v>51.733499999999999</c:v>
              </c:pt>
              <c:pt idx="3">
                <c:v>50.616</c:v>
              </c:pt>
              <c:pt idx="4">
                <c:v>39.733499999999999</c:v>
              </c:pt>
              <c:pt idx="5">
                <c:v>27.733499999999999</c:v>
              </c:pt>
              <c:pt idx="6">
                <c:v>20.305499999999999</c:v>
              </c:pt>
              <c:pt idx="7">
                <c:v>15.733499999999999</c:v>
              </c:pt>
              <c:pt idx="8">
                <c:v>3.7334999999999998</c:v>
              </c:pt>
              <c:pt idx="9">
                <c:v>0</c:v>
              </c:pt>
              <c:pt idx="10">
                <c:v>-8.2665000000000006</c:v>
              </c:pt>
              <c:pt idx="11">
                <c:v>-13.282500000000001</c:v>
              </c:pt>
              <c:pt idx="12">
                <c:v>-20.266500000000001</c:v>
              </c:pt>
              <c:pt idx="13">
                <c:v>-32.266500000000001</c:v>
              </c:pt>
              <c:pt idx="14">
                <c:v>-44.266399999999997</c:v>
              </c:pt>
            </c:numLit>
          </c:yVal>
          <c:smooth val="0"/>
          <c:extLst>
            <c:ext xmlns:c16="http://schemas.microsoft.com/office/drawing/2014/chart" uri="{C3380CC4-5D6E-409C-BE32-E72D297353CC}">
              <c16:uniqueId val="{00000000-0A2F-43E8-A604-4A28325A13AB}"/>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2F-43E8-A604-4A28325A13AB}"/>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2F-43E8-A604-4A28325A13A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0A2F-43E8-A604-4A28325A13AB}"/>
            </c:ext>
          </c:extLst>
        </c:ser>
        <c:dLbls>
          <c:showLegendKey val="0"/>
          <c:showVal val="0"/>
          <c:showCatName val="0"/>
          <c:showSerName val="0"/>
          <c:showPercent val="0"/>
          <c:showBubbleSize val="0"/>
        </c:dLbls>
        <c:axId val="735477304"/>
        <c:axId val="735476976"/>
      </c:scatterChart>
      <c:valAx>
        <c:axId val="735477304"/>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476976"/>
        <c:crosses val="autoZero"/>
        <c:crossBetween val="midCat"/>
      </c:valAx>
      <c:valAx>
        <c:axId val="735476976"/>
        <c:scaling>
          <c:orientation val="minMax"/>
        </c:scaling>
        <c:delete val="1"/>
        <c:axPos val="l"/>
        <c:numFmt formatCode="General" sourceLinked="1"/>
        <c:majorTickMark val="none"/>
        <c:minorTickMark val="none"/>
        <c:tickLblPos val="nextTo"/>
        <c:crossAx val="735477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A855-49BB-B0F1-0CA02C1DDB5A}"/>
              </c:ext>
            </c:extLst>
          </c:dPt>
          <c:dLbls>
            <c:dLbl>
              <c:idx val="0"/>
              <c:layout>
                <c:manualLayout>
                  <c:x val="-0.12145397432590797"/>
                  <c:y val="6.6666666666666666E-2"/>
                </c:manualLayout>
              </c:layout>
              <c:tx>
                <c:rich>
                  <a:bodyPr/>
                  <a:lstStyle/>
                  <a:p>
                    <a:r>
                      <a:rPr lang="en-US"/>
                      <a:t>-105.79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855-49BB-B0F1-0CA02C1DDB5A}"/>
                </c:ext>
              </c:extLst>
            </c:dLbl>
            <c:dLbl>
              <c:idx val="3"/>
              <c:layout>
                <c:manualLayout>
                  <c:x val="3.4920636666448526E-2"/>
                  <c:y val="-6.6666666666666721E-2"/>
                </c:manualLayout>
              </c:layout>
              <c:tx>
                <c:rich>
                  <a:bodyPr/>
                  <a:lstStyle/>
                  <a:p>
                    <a:r>
                      <a:rPr lang="en-US"/>
                      <a:t>x=1.675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855-49BB-B0F1-0CA02C1DDB5A}"/>
                </c:ext>
              </c:extLst>
            </c:dLbl>
            <c:dLbl>
              <c:idx val="14"/>
              <c:layout>
                <c:manualLayout>
                  <c:x val="0"/>
                  <c:y val="-6.6666666666666666E-2"/>
                </c:manualLayout>
              </c:layout>
              <c:tx>
                <c:rich>
                  <a:bodyPr/>
                  <a:lstStyle/>
                  <a:p>
                    <a:r>
                      <a:rPr lang="en-US"/>
                      <a:t>20.08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855-49BB-B0F1-0CA02C1DD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-105.7864</c:v>
              </c:pt>
              <c:pt idx="1">
                <c:v>-49.999600000000001</c:v>
              </c:pt>
              <c:pt idx="2">
                <c:v>-3.8128000000000002</c:v>
              </c:pt>
              <c:pt idx="3">
                <c:v>-2.9999999999999997E-4</c:v>
              </c:pt>
              <c:pt idx="4">
                <c:v>32.774000000000001</c:v>
              </c:pt>
              <c:pt idx="5">
                <c:v>59.760800000000003</c:v>
              </c:pt>
              <c:pt idx="6">
                <c:v>71.655299999999997</c:v>
              </c:pt>
              <c:pt idx="7">
                <c:v>77.147599999999997</c:v>
              </c:pt>
              <c:pt idx="8">
                <c:v>84.934399999999997</c:v>
              </c:pt>
              <c:pt idx="9">
                <c:v>85.399000000000001</c:v>
              </c:pt>
              <c:pt idx="10">
                <c:v>83.121200000000002</c:v>
              </c:pt>
              <c:pt idx="11">
                <c:v>79.518199999999993</c:v>
              </c:pt>
              <c:pt idx="12">
                <c:v>71.707999999999998</c:v>
              </c:pt>
              <c:pt idx="13">
                <c:v>50.694800000000001</c:v>
              </c:pt>
              <c:pt idx="14">
                <c:v>20.082000000000001</c:v>
              </c:pt>
            </c:numLit>
          </c:yVal>
          <c:smooth val="0"/>
          <c:extLst>
            <c:ext xmlns:c16="http://schemas.microsoft.com/office/drawing/2014/chart" uri="{C3380CC4-5D6E-409C-BE32-E72D297353CC}">
              <c16:uniqueId val="{00000000-A855-49BB-B0F1-0CA02C1DDB5A}"/>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855-49BB-B0F1-0CA02C1DDB5A}"/>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855-49BB-B0F1-0CA02C1DD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A855-49BB-B0F1-0CA02C1DDB5A}"/>
            </c:ext>
          </c:extLst>
        </c:ser>
        <c:dLbls>
          <c:showLegendKey val="0"/>
          <c:showVal val="0"/>
          <c:showCatName val="0"/>
          <c:showSerName val="0"/>
          <c:showPercent val="0"/>
          <c:showBubbleSize val="0"/>
        </c:dLbls>
        <c:axId val="872341128"/>
        <c:axId val="872341784"/>
      </c:scatterChart>
      <c:valAx>
        <c:axId val="872341128"/>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41784"/>
        <c:crosses val="autoZero"/>
        <c:crossBetween val="midCat"/>
      </c:valAx>
      <c:valAx>
        <c:axId val="872341784"/>
        <c:scaling>
          <c:orientation val="minMax"/>
        </c:scaling>
        <c:delete val="1"/>
        <c:axPos val="l"/>
        <c:numFmt formatCode="General" sourceLinked="1"/>
        <c:majorTickMark val="none"/>
        <c:minorTickMark val="none"/>
        <c:tickLblPos val="nextTo"/>
        <c:crossAx val="8723411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D6B4-448B-AC1F-295186A40B68}"/>
              </c:ext>
            </c:extLst>
          </c:dPt>
          <c:dPt>
            <c:idx val="14"/>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6-D6B4-448B-AC1F-295186A40B68}"/>
              </c:ext>
            </c:extLst>
          </c:dPt>
          <c:dLbls>
            <c:dLbl>
              <c:idx val="0"/>
              <c:layout>
                <c:manualLayout>
                  <c:x val="-0.12145397432590797"/>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6B4-448B-AC1F-295186A40B68}"/>
                </c:ext>
              </c:extLst>
            </c:dLbl>
            <c:dLbl>
              <c:idx val="6"/>
              <c:layout>
                <c:manualLayout>
                  <c:x val="3.4920636666448526E-2"/>
                  <c:y val="-6.6666666666666791E-2"/>
                </c:manualLayout>
              </c:layout>
              <c:tx>
                <c:rich>
                  <a:bodyPr/>
                  <a:lstStyle/>
                  <a:p>
                    <a:r>
                      <a:rPr lang="en-US"/>
                      <a:t>x=3.695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6B4-448B-AC1F-295186A40B68}"/>
                </c:ext>
              </c:extLst>
            </c:dLbl>
            <c:dLbl>
              <c:idx val="14"/>
              <c:layout>
                <c:manualLayout>
                  <c:x val="0"/>
                  <c:y val="-6.6666666666666666E-2"/>
                </c:manualLayout>
              </c:layout>
              <c:tx>
                <c:rich>
                  <a:bodyPr/>
                  <a:lstStyle/>
                  <a:p>
                    <a:r>
                      <a:rPr lang="en-US"/>
                      <a:t>297.17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6B4-448B-AC1F-295186A40B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-9.1000000000000004E-3</c:v>
              </c:pt>
              <c:pt idx="1">
                <c:v>-61.683500000000002</c:v>
              </c:pt>
              <c:pt idx="2">
                <c:v>-82.568399999999997</c:v>
              </c:pt>
              <c:pt idx="3">
                <c:v>-82.709900000000005</c:v>
              </c:pt>
              <c:pt idx="4">
                <c:v>-70.343900000000005</c:v>
              </c:pt>
              <c:pt idx="5">
                <c:v>-32.69</c:v>
              </c:pt>
              <c:pt idx="6">
                <c:v>4.0000000000000002E-4</c:v>
              </c:pt>
              <c:pt idx="7">
                <c:v>22.7133</c:v>
              </c:pt>
              <c:pt idx="8">
                <c:v>88.186099999999996</c:v>
              </c:pt>
              <c:pt idx="9">
                <c:v>109.4034</c:v>
              </c:pt>
              <c:pt idx="10">
                <c:v>156.04839999999999</c:v>
              </c:pt>
              <c:pt idx="11">
                <c:v>183.2884</c:v>
              </c:pt>
              <c:pt idx="12">
                <c:v>218.62010000000001</c:v>
              </c:pt>
              <c:pt idx="13">
                <c:v>268.22120000000001</c:v>
              </c:pt>
              <c:pt idx="14">
                <c:v>297.17149999999998</c:v>
              </c:pt>
            </c:numLit>
          </c:yVal>
          <c:smooth val="0"/>
          <c:extLst>
            <c:ext xmlns:c16="http://schemas.microsoft.com/office/drawing/2014/chart" uri="{C3380CC4-5D6E-409C-BE32-E72D297353CC}">
              <c16:uniqueId val="{00000000-D6B4-448B-AC1F-295186A40B68}"/>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B4-448B-AC1F-295186A40B68}"/>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6B4-448B-AC1F-295186A40B6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D6B4-448B-AC1F-295186A40B68}"/>
            </c:ext>
          </c:extLst>
        </c:ser>
        <c:dLbls>
          <c:showLegendKey val="0"/>
          <c:showVal val="0"/>
          <c:showCatName val="0"/>
          <c:showSerName val="0"/>
          <c:showPercent val="0"/>
          <c:showBubbleSize val="0"/>
        </c:dLbls>
        <c:axId val="716477696"/>
        <c:axId val="716476712"/>
      </c:scatterChart>
      <c:valAx>
        <c:axId val="71647769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6476712"/>
        <c:crosses val="autoZero"/>
        <c:crossBetween val="midCat"/>
      </c:valAx>
      <c:valAx>
        <c:axId val="716476712"/>
        <c:scaling>
          <c:orientation val="minMax"/>
        </c:scaling>
        <c:delete val="1"/>
        <c:axPos val="l"/>
        <c:numFmt formatCode="General" sourceLinked="1"/>
        <c:majorTickMark val="none"/>
        <c:minorTickMark val="none"/>
        <c:tickLblPos val="nextTo"/>
        <c:crossAx val="716477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M3: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3333336999541907E-2"/>
          <c:y val="0.24726666666666666"/>
          <c:w val="0.85333332600091616"/>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4"/>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181C-43E8-A43E-1DABFEB306C3}"/>
              </c:ext>
            </c:extLst>
          </c:dPt>
          <c:dLbls>
            <c:dLbl>
              <c:idx val="0"/>
              <c:layout>
                <c:manualLayout>
                  <c:x val="-7.5288892652863024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81C-43E8-A43E-1DABFEB306C3}"/>
                </c:ext>
              </c:extLst>
            </c:dLbl>
            <c:dLbl>
              <c:idx val="14"/>
              <c:layout>
                <c:manualLayout>
                  <c:x val="0"/>
                  <c:y val="-6.6666666666666666E-2"/>
                </c:manualLayout>
              </c:layout>
              <c:tx>
                <c:rich>
                  <a:bodyPr/>
                  <a:lstStyle/>
                  <a:p>
                    <a:r>
                      <a:rPr lang="en-US"/>
                      <a:t>517.35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81C-43E8-A43E-1DABFEB306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5"/>
              <c:pt idx="0">
                <c:v>0</c:v>
              </c:pt>
              <c:pt idx="1">
                <c:v>0.8</c:v>
              </c:pt>
              <c:pt idx="2">
                <c:v>1.6</c:v>
              </c:pt>
              <c:pt idx="3">
                <c:v>1.6745000000000001</c:v>
              </c:pt>
              <c:pt idx="4">
                <c:v>2.4</c:v>
              </c:pt>
              <c:pt idx="5">
                <c:v>3.2</c:v>
              </c:pt>
              <c:pt idx="6">
                <c:v>3.6951999999999998</c:v>
              </c:pt>
              <c:pt idx="7">
                <c:v>4</c:v>
              </c:pt>
              <c:pt idx="8">
                <c:v>4.8</c:v>
              </c:pt>
              <c:pt idx="9">
                <c:v>5.0488999999999997</c:v>
              </c:pt>
              <c:pt idx="10">
                <c:v>5.6</c:v>
              </c:pt>
              <c:pt idx="11">
                <c:v>5.9344000000000001</c:v>
              </c:pt>
              <c:pt idx="12">
                <c:v>6.4</c:v>
              </c:pt>
              <c:pt idx="13">
                <c:v>7.2</c:v>
              </c:pt>
              <c:pt idx="14">
                <c:v>8</c:v>
              </c:pt>
            </c:numLit>
          </c:xVal>
          <c:yVal>
            <c:numLit>
              <c:formatCode>General</c:formatCode>
              <c:ptCount val="15"/>
              <c:pt idx="0">
                <c:v>0</c:v>
              </c:pt>
              <c:pt idx="1">
                <c:v>-27.6523</c:v>
              </c:pt>
              <c:pt idx="2">
                <c:v>-87.816299999999998</c:v>
              </c:pt>
              <c:pt idx="3">
                <c:v>-93.974699999999999</c:v>
              </c:pt>
              <c:pt idx="4">
                <c:v>-150.93260000000001</c:v>
              </c:pt>
              <c:pt idx="5">
                <c:v>-193.5855</c:v>
              </c:pt>
              <c:pt idx="6">
                <c:v>-201.92250000000001</c:v>
              </c:pt>
              <c:pt idx="7">
                <c:v>-198.5034</c:v>
              </c:pt>
              <c:pt idx="8">
                <c:v>-154.55889999999999</c:v>
              </c:pt>
              <c:pt idx="9">
                <c:v>-129.97130000000001</c:v>
              </c:pt>
              <c:pt idx="10">
                <c:v>-56.7684</c:v>
              </c:pt>
              <c:pt idx="11">
                <c:v>2.3E-3</c:v>
              </c:pt>
              <c:pt idx="12">
                <c:v>93.707700000000003</c:v>
              </c:pt>
              <c:pt idx="13">
                <c:v>289.56490000000002</c:v>
              </c:pt>
              <c:pt idx="14">
                <c:v>517.35180000000003</c:v>
              </c:pt>
            </c:numLit>
          </c:yVal>
          <c:smooth val="0"/>
          <c:extLst>
            <c:ext xmlns:c16="http://schemas.microsoft.com/office/drawing/2014/chart" uri="{C3380CC4-5D6E-409C-BE32-E72D297353CC}">
              <c16:uniqueId val="{00000000-181C-43E8-A43E-1DABFEB306C3}"/>
            </c:ext>
          </c:extLst>
        </c:ser>
        <c:ser>
          <c:idx val="1"/>
          <c:order val="1"/>
          <c:tx>
            <c:v>M3</c:v>
          </c:tx>
          <c:spPr>
            <a:ln w="31750" cap="rnd">
              <a:solidFill>
                <a:srgbClr val="000000"/>
              </a:solidFill>
              <a:round/>
            </a:ln>
            <a:effectLst/>
          </c:spPr>
          <c:marker>
            <c:symbol val="none"/>
          </c:marker>
          <c:dLbls>
            <c:dLbl>
              <c:idx val="0"/>
              <c:tx>
                <c:rich>
                  <a:bodyPr/>
                  <a:lstStyle/>
                  <a:p>
                    <a:r>
                      <a:rPr lang="en-US"/>
                      <a:t>N3</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81C-43E8-A43E-1DABFEB306C3}"/>
                </c:ext>
              </c:extLst>
            </c:dLbl>
            <c:dLbl>
              <c:idx val="1"/>
              <c:tx>
                <c:rich>
                  <a:bodyPr/>
                  <a:lstStyle/>
                  <a:p>
                    <a:r>
                      <a:rPr lang="en-US"/>
                      <a:t>N4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81C-43E8-A43E-1DABFEB306C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8</c:v>
              </c:pt>
            </c:numLit>
          </c:xVal>
          <c:yVal>
            <c:numLit>
              <c:formatCode>General</c:formatCode>
              <c:ptCount val="2"/>
              <c:pt idx="0">
                <c:v>0</c:v>
              </c:pt>
              <c:pt idx="1">
                <c:v>0</c:v>
              </c:pt>
            </c:numLit>
          </c:yVal>
          <c:smooth val="0"/>
          <c:extLst>
            <c:ext xmlns:c16="http://schemas.microsoft.com/office/drawing/2014/chart" uri="{C3380CC4-5D6E-409C-BE32-E72D297353CC}">
              <c16:uniqueId val="{00000001-181C-43E8-A43E-1DABFEB306C3}"/>
            </c:ext>
          </c:extLst>
        </c:ser>
        <c:dLbls>
          <c:showLegendKey val="0"/>
          <c:showVal val="0"/>
          <c:showCatName val="0"/>
          <c:showSerName val="0"/>
          <c:showPercent val="0"/>
          <c:showBubbleSize val="0"/>
        </c:dLbls>
        <c:axId val="872387376"/>
        <c:axId val="872383768"/>
      </c:scatterChart>
      <c:valAx>
        <c:axId val="872387376"/>
        <c:scaling>
          <c:orientation val="minMax"/>
          <c:max val="8"/>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383768"/>
        <c:crosses val="autoZero"/>
        <c:crossBetween val="midCat"/>
      </c:valAx>
      <c:valAx>
        <c:axId val="872383768"/>
        <c:scaling>
          <c:orientation val="minMax"/>
        </c:scaling>
        <c:delete val="1"/>
        <c:axPos val="l"/>
        <c:numFmt formatCode="General" sourceLinked="1"/>
        <c:majorTickMark val="none"/>
        <c:minorTickMark val="none"/>
        <c:tickLblPos val="nextTo"/>
        <c:crossAx val="872387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0.12022714646907984"/>
                  <c:y val="-6.6666666666666666E-2"/>
                </c:manualLayout>
              </c:layout>
              <c:tx>
                <c:rich>
                  <a:bodyPr/>
                  <a:lstStyle/>
                  <a:p>
                    <a:r>
                      <a:rPr lang="en-US"/>
                      <a:t>320.06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40D-4459-9EB1-3B0C173883C4}"/>
                </c:ext>
              </c:extLst>
            </c:dLbl>
            <c:dLbl>
              <c:idx val="11"/>
              <c:tx>
                <c:rich>
                  <a:bodyPr/>
                  <a:lstStyle/>
                  <a:p>
                    <a:r>
                      <a:rPr lang="en-US"/>
                      <a:t>320.06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40D-4459-9EB1-3B0C173883C4}"/>
                </c:ext>
              </c:extLst>
            </c:dLbl>
            <c:dLbl>
              <c:idx val="12"/>
              <c:layout>
                <c:manualLayout>
                  <c:x val="-0.12966418240526695"/>
                  <c:y val="-3.3333333333333458E-2"/>
                </c:manualLayout>
              </c:layout>
              <c:tx>
                <c:rich>
                  <a:bodyPr/>
                  <a:lstStyle/>
                  <a:p>
                    <a:r>
                      <a:rPr lang="en-US"/>
                      <a:t>51.73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40D-4459-9EB1-3B0C173883C4}"/>
                </c:ext>
              </c:extLst>
            </c:dLbl>
            <c:dLbl>
              <c:idx val="24"/>
              <c:layout>
                <c:manualLayout>
                  <c:x val="0"/>
                  <c:y val="-6.6666666666666666E-2"/>
                </c:manualLayout>
              </c:layout>
              <c:tx>
                <c:rich>
                  <a:bodyPr/>
                  <a:lstStyle/>
                  <a:p>
                    <a:r>
                      <a:rPr lang="en-US"/>
                      <a:t>51.73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40D-4459-9EB1-3B0C173883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320.06009999999998</c:v>
              </c:pt>
              <c:pt idx="1">
                <c:v>320.06009999999998</c:v>
              </c:pt>
              <c:pt idx="2">
                <c:v>320.06009999999998</c:v>
              </c:pt>
              <c:pt idx="3">
                <c:v>320.06009999999998</c:v>
              </c:pt>
              <c:pt idx="4">
                <c:v>320.06009999999998</c:v>
              </c:pt>
              <c:pt idx="5">
                <c:v>320.06009999999998</c:v>
              </c:pt>
              <c:pt idx="6">
                <c:v>320.06009999999998</c:v>
              </c:pt>
              <c:pt idx="7">
                <c:v>320.06009999999998</c:v>
              </c:pt>
              <c:pt idx="8">
                <c:v>320.06009999999998</c:v>
              </c:pt>
              <c:pt idx="9">
                <c:v>320.06009999999998</c:v>
              </c:pt>
              <c:pt idx="10">
                <c:v>320.06009999999998</c:v>
              </c:pt>
              <c:pt idx="11">
                <c:v>320.06009999999998</c:v>
              </c:pt>
              <c:pt idx="12">
                <c:v>51.731900000000003</c:v>
              </c:pt>
              <c:pt idx="13">
                <c:v>51.731900000000003</c:v>
              </c:pt>
              <c:pt idx="14">
                <c:v>51.731900000000003</c:v>
              </c:pt>
              <c:pt idx="15">
                <c:v>51.731900000000003</c:v>
              </c:pt>
              <c:pt idx="16">
                <c:v>51.731900000000003</c:v>
              </c:pt>
              <c:pt idx="17">
                <c:v>51.731900000000003</c:v>
              </c:pt>
              <c:pt idx="18">
                <c:v>51.731900000000003</c:v>
              </c:pt>
              <c:pt idx="19">
                <c:v>51.731900000000003</c:v>
              </c:pt>
              <c:pt idx="20">
                <c:v>51.731900000000003</c:v>
              </c:pt>
              <c:pt idx="21">
                <c:v>51.731900000000003</c:v>
              </c:pt>
              <c:pt idx="22">
                <c:v>51.731900000000003</c:v>
              </c:pt>
              <c:pt idx="23">
                <c:v>51.731900000000003</c:v>
              </c:pt>
              <c:pt idx="24">
                <c:v>51.731900000000003</c:v>
              </c:pt>
            </c:numLit>
          </c:yVal>
          <c:smooth val="0"/>
          <c:extLst>
            <c:ext xmlns:c16="http://schemas.microsoft.com/office/drawing/2014/chart" uri="{C3380CC4-5D6E-409C-BE32-E72D297353CC}">
              <c16:uniqueId val="{00000000-740D-4459-9EB1-3B0C173883C4}"/>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0D-4459-9EB1-3B0C173883C4}"/>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0D-4459-9EB1-3B0C173883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740D-4459-9EB1-3B0C173883C4}"/>
            </c:ext>
          </c:extLst>
        </c:ser>
        <c:dLbls>
          <c:showLegendKey val="0"/>
          <c:showVal val="0"/>
          <c:showCatName val="0"/>
          <c:showSerName val="0"/>
          <c:showPercent val="0"/>
          <c:showBubbleSize val="0"/>
        </c:dLbls>
        <c:axId val="946900568"/>
        <c:axId val="946896632"/>
      </c:scatterChart>
      <c:valAx>
        <c:axId val="946900568"/>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6632"/>
        <c:crosses val="autoZero"/>
        <c:crossBetween val="midCat"/>
      </c:valAx>
      <c:valAx>
        <c:axId val="946896632"/>
        <c:scaling>
          <c:orientation val="minMax"/>
        </c:scaling>
        <c:delete val="1"/>
        <c:axPos val="l"/>
        <c:numFmt formatCode="General" sourceLinked="1"/>
        <c:majorTickMark val="none"/>
        <c:minorTickMark val="none"/>
        <c:tickLblPos val="nextTo"/>
        <c:crossAx val="946900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1"/>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6491-4EF5-A722-2D1A52C24D2F}"/>
              </c:ext>
            </c:extLst>
          </c:dPt>
          <c:dLbls>
            <c:dLbl>
              <c:idx val="0"/>
              <c:layout>
                <c:manualLayout>
                  <c:x val="-0.12022714646907984"/>
                  <c:y val="-6.6666666666666666E-2"/>
                </c:manualLayout>
              </c:layout>
              <c:tx>
                <c:rich>
                  <a:bodyPr/>
                  <a:lstStyle/>
                  <a:p>
                    <a:r>
                      <a:rPr lang="en-US"/>
                      <a:t>72.82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491-4EF5-A722-2D1A52C24D2F}"/>
                </c:ext>
              </c:extLst>
            </c:dLbl>
            <c:dLbl>
              <c:idx val="11"/>
              <c:layout>
                <c:manualLayout>
                  <c:x val="-4.08851123688019E-2"/>
                  <c:y val="-3.3333333333333333E-2"/>
                </c:manualLayout>
              </c:layout>
              <c:tx>
                <c:rich>
                  <a:bodyPr/>
                  <a:lstStyle/>
                  <a:p>
                    <a:r>
                      <a:rPr lang="en-US"/>
                      <a:t>(3.35,72.82)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491-4EF5-A722-2D1A52C24D2F}"/>
                </c:ext>
              </c:extLst>
            </c:dLbl>
            <c:dLbl>
              <c:idx val="12"/>
              <c:layout>
                <c:manualLayout>
                  <c:x val="-0.13918750199037597"/>
                  <c:y val="3.3333333333333333E-2"/>
                </c:manualLayout>
              </c:layout>
              <c:tx>
                <c:rich>
                  <a:bodyPr/>
                  <a:lstStyle/>
                  <a:p>
                    <a:r>
                      <a:rPr lang="en-US"/>
                      <a:t>-61.35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491-4EF5-A722-2D1A52C24D2F}"/>
                </c:ext>
              </c:extLst>
            </c:dLbl>
            <c:dLbl>
              <c:idx val="24"/>
              <c:layout>
                <c:manualLayout>
                  <c:x val="0"/>
                  <c:y val="6.6666666666666666E-2"/>
                </c:manualLayout>
              </c:layout>
              <c:tx>
                <c:rich>
                  <a:bodyPr/>
                  <a:lstStyle/>
                  <a:p>
                    <a:r>
                      <a:rPr lang="en-US"/>
                      <a:t>-61.35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491-4EF5-A722-2D1A52C24D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72.818799999999996</c:v>
              </c:pt>
              <c:pt idx="1">
                <c:v>72.818799999999996</c:v>
              </c:pt>
              <c:pt idx="2">
                <c:v>72.818799999999996</c:v>
              </c:pt>
              <c:pt idx="3">
                <c:v>72.818799999999996</c:v>
              </c:pt>
              <c:pt idx="4">
                <c:v>72.818799999999996</c:v>
              </c:pt>
              <c:pt idx="5">
                <c:v>72.818799999999996</c:v>
              </c:pt>
              <c:pt idx="6">
                <c:v>72.818799999999996</c:v>
              </c:pt>
              <c:pt idx="7">
                <c:v>72.818799999999996</c:v>
              </c:pt>
              <c:pt idx="8">
                <c:v>72.818799999999996</c:v>
              </c:pt>
              <c:pt idx="9">
                <c:v>72.818799999999996</c:v>
              </c:pt>
              <c:pt idx="10">
                <c:v>72.818799999999996</c:v>
              </c:pt>
              <c:pt idx="11">
                <c:v>72.818799999999996</c:v>
              </c:pt>
              <c:pt idx="12">
                <c:v>-61.345300000000002</c:v>
              </c:pt>
              <c:pt idx="13">
                <c:v>-61.345300000000002</c:v>
              </c:pt>
              <c:pt idx="14">
                <c:v>-61.345300000000002</c:v>
              </c:pt>
              <c:pt idx="15">
                <c:v>-61.345300000000002</c:v>
              </c:pt>
              <c:pt idx="16">
                <c:v>-61.345300000000002</c:v>
              </c:pt>
              <c:pt idx="17">
                <c:v>-61.345300000000002</c:v>
              </c:pt>
              <c:pt idx="18">
                <c:v>-61.345300000000002</c:v>
              </c:pt>
              <c:pt idx="19">
                <c:v>-61.345300000000002</c:v>
              </c:pt>
              <c:pt idx="20">
                <c:v>-61.345300000000002</c:v>
              </c:pt>
              <c:pt idx="21">
                <c:v>-61.345300000000002</c:v>
              </c:pt>
              <c:pt idx="22">
                <c:v>-61.345300000000002</c:v>
              </c:pt>
              <c:pt idx="23">
                <c:v>-61.345300000000002</c:v>
              </c:pt>
              <c:pt idx="24">
                <c:v>-61.345300000000002</c:v>
              </c:pt>
            </c:numLit>
          </c:yVal>
          <c:smooth val="0"/>
          <c:extLst>
            <c:ext xmlns:c16="http://schemas.microsoft.com/office/drawing/2014/chart" uri="{C3380CC4-5D6E-409C-BE32-E72D297353CC}">
              <c16:uniqueId val="{00000000-6491-4EF5-A722-2D1A52C24D2F}"/>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491-4EF5-A722-2D1A52C24D2F}"/>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491-4EF5-A722-2D1A52C24D2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6491-4EF5-A722-2D1A52C24D2F}"/>
            </c:ext>
          </c:extLst>
        </c:ser>
        <c:dLbls>
          <c:showLegendKey val="0"/>
          <c:showVal val="0"/>
          <c:showCatName val="0"/>
          <c:showSerName val="0"/>
          <c:showPercent val="0"/>
          <c:showBubbleSize val="0"/>
        </c:dLbls>
        <c:axId val="946912376"/>
        <c:axId val="946907784"/>
      </c:scatterChart>
      <c:valAx>
        <c:axId val="946912376"/>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07784"/>
        <c:crosses val="autoZero"/>
        <c:crossBetween val="midCat"/>
      </c:valAx>
      <c:valAx>
        <c:axId val="946907784"/>
        <c:scaling>
          <c:orientation val="minMax"/>
        </c:scaling>
        <c:delete val="1"/>
        <c:axPos val="l"/>
        <c:numFmt formatCode="General" sourceLinked="1"/>
        <c:majorTickMark val="none"/>
        <c:minorTickMark val="none"/>
        <c:tickLblPos val="nextTo"/>
        <c:crossAx val="946912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M(x)</c:v>
          </c:tx>
          <c:spPr>
            <a:ln w="19050" cap="rnd">
              <a:solidFill>
                <a:srgbClr val="ED7D31"/>
              </a:solidFill>
              <a:round/>
            </a:ln>
            <a:effectLst/>
          </c:spPr>
          <c:marker>
            <c:symbol val="none"/>
          </c:marker>
          <c:dLbls>
            <c:dLbl>
              <c:idx val="0"/>
              <c:layout>
                <c:manualLayout>
                  <c:x val="-0.12022714646907984"/>
                  <c:y val="6.6666666666666666E-2"/>
                </c:manualLayout>
              </c:layout>
              <c:tx>
                <c:rich>
                  <a:bodyPr/>
                  <a:lstStyle/>
                  <a:p>
                    <a:r>
                      <a:rPr lang="en-US"/>
                      <a:t>-126.19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948-4A3C-BA06-036E1294E2E5}"/>
                </c:ext>
              </c:extLst>
            </c:dLbl>
            <c:dLbl>
              <c:idx val="12"/>
              <c:layout>
                <c:manualLayout>
                  <c:x val="0"/>
                  <c:y val="-3.3333333333333333E-2"/>
                </c:manualLayout>
              </c:layout>
              <c:tx>
                <c:rich>
                  <a:bodyPr/>
                  <a:lstStyle/>
                  <a:p>
                    <a:r>
                      <a:rPr lang="en-US"/>
                      <a:t>118.05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948-4A3C-BA06-036E1294E2E5}"/>
                </c:ext>
              </c:extLst>
            </c:dLbl>
            <c:dLbl>
              <c:idx val="24"/>
              <c:layout>
                <c:manualLayout>
                  <c:x val="0"/>
                  <c:y val="6.6666666666666541E-2"/>
                </c:manualLayout>
              </c:layout>
              <c:tx>
                <c:rich>
                  <a:bodyPr/>
                  <a:lstStyle/>
                  <a:p>
                    <a:r>
                      <a:rPr lang="en-US"/>
                      <a:t>-87.71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948-4A3C-BA06-036E1294E2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-126.19289999999999</c:v>
              </c:pt>
              <c:pt idx="1">
                <c:v>-101.7687</c:v>
              </c:pt>
              <c:pt idx="2">
                <c:v>-77.3446</c:v>
              </c:pt>
              <c:pt idx="3">
                <c:v>-52.920400000000001</c:v>
              </c:pt>
              <c:pt idx="4">
                <c:v>-28.496200000000002</c:v>
              </c:pt>
              <c:pt idx="5">
                <c:v>-4.0720999999999998</c:v>
              </c:pt>
              <c:pt idx="6">
                <c:v>2.0999999999999999E-3</c:v>
              </c:pt>
              <c:pt idx="7">
                <c:v>20.3521</c:v>
              </c:pt>
              <c:pt idx="8">
                <c:v>44.776299999999999</c:v>
              </c:pt>
              <c:pt idx="9">
                <c:v>69.200400000000002</c:v>
              </c:pt>
              <c:pt idx="10">
                <c:v>93.624600000000001</c:v>
              </c:pt>
              <c:pt idx="11">
                <c:v>118.04810000000001</c:v>
              </c:pt>
              <c:pt idx="12">
                <c:v>118.0488</c:v>
              </c:pt>
              <c:pt idx="13">
                <c:v>110.7243</c:v>
              </c:pt>
              <c:pt idx="14">
                <c:v>97.472899999999996</c:v>
              </c:pt>
              <c:pt idx="15">
                <c:v>76.897099999999995</c:v>
              </c:pt>
              <c:pt idx="16">
                <c:v>56.321300000000001</c:v>
              </c:pt>
              <c:pt idx="17">
                <c:v>35.7455</c:v>
              </c:pt>
              <c:pt idx="18">
                <c:v>15.169600000000001</c:v>
              </c:pt>
              <c:pt idx="19">
                <c:v>2.2000000000000001E-3</c:v>
              </c:pt>
              <c:pt idx="20">
                <c:v>-5.4062000000000001</c:v>
              </c:pt>
              <c:pt idx="21">
                <c:v>-25.981999999999999</c:v>
              </c:pt>
              <c:pt idx="22">
                <c:v>-46.557899999999997</c:v>
              </c:pt>
              <c:pt idx="23">
                <c:v>-67.133700000000005</c:v>
              </c:pt>
              <c:pt idx="24">
                <c:v>-87.7089</c:v>
              </c:pt>
            </c:numLit>
          </c:yVal>
          <c:smooth val="0"/>
          <c:extLst>
            <c:ext xmlns:c16="http://schemas.microsoft.com/office/drawing/2014/chart" uri="{C3380CC4-5D6E-409C-BE32-E72D297353CC}">
              <c16:uniqueId val="{00000000-1948-4A3C-BA06-036E1294E2E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948-4A3C-BA06-036E1294E2E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948-4A3C-BA06-036E1294E2E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1948-4A3C-BA06-036E1294E2E5}"/>
            </c:ext>
          </c:extLst>
        </c:ser>
        <c:dLbls>
          <c:showLegendKey val="0"/>
          <c:showVal val="0"/>
          <c:showCatName val="0"/>
          <c:showSerName val="0"/>
          <c:showPercent val="0"/>
          <c:showBubbleSize val="0"/>
        </c:dLbls>
        <c:axId val="946799544"/>
        <c:axId val="946828408"/>
      </c:scatterChart>
      <c:valAx>
        <c:axId val="946799544"/>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28408"/>
        <c:crosses val="autoZero"/>
        <c:crossBetween val="midCat"/>
      </c:valAx>
      <c:valAx>
        <c:axId val="946828408"/>
        <c:scaling>
          <c:orientation val="minMax"/>
        </c:scaling>
        <c:delete val="1"/>
        <c:axPos val="l"/>
        <c:numFmt formatCode="General" sourceLinked="1"/>
        <c:majorTickMark val="none"/>
        <c:minorTickMark val="none"/>
        <c:tickLblPos val="nextTo"/>
        <c:crossAx val="946799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6"/>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7-121A-4D61-99EC-6EA739FAE475}"/>
              </c:ext>
            </c:extLst>
          </c:dPt>
          <c:dLbls>
            <c:dLbl>
              <c:idx val="0"/>
              <c:layout>
                <c:manualLayout>
                  <c:x val="-7.4528386367836721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21A-4D61-99EC-6EA739FAE475}"/>
                </c:ext>
              </c:extLst>
            </c:dLbl>
            <c:dLbl>
              <c:idx val="6"/>
              <c:tx>
                <c:rich>
                  <a:bodyPr/>
                  <a:lstStyle/>
                  <a:p>
                    <a:r>
                      <a:rPr lang="en-US"/>
                      <a:t>(1.73,-109.34)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21A-4D61-99EC-6EA739FAE475}"/>
                </c:ext>
              </c:extLst>
            </c:dLbl>
            <c:dLbl>
              <c:idx val="12"/>
              <c:layout>
                <c:manualLayout>
                  <c:x val="0"/>
                  <c:y val="3.3333333333333333E-2"/>
                </c:manualLayout>
              </c:layout>
              <c:tx>
                <c:rich>
                  <a:bodyPr/>
                  <a:lstStyle/>
                  <a:p>
                    <a:r>
                      <a:rPr lang="en-US"/>
                      <a:t>-13.66</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21A-4D61-99EC-6EA739FAE475}"/>
                </c:ext>
              </c:extLst>
            </c:dLbl>
            <c:dLbl>
              <c:idx val="24"/>
              <c:layout>
                <c:manualLayout>
                  <c:x val="0"/>
                  <c:y val="-6.6666666666666666E-2"/>
                </c:manualLayout>
              </c:layout>
              <c:tx>
                <c:rich>
                  <a:bodyPr/>
                  <a:lstStyle/>
                  <a:p>
                    <a:r>
                      <a:rPr lang="en-US"/>
                      <a:t>37.22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21A-4D61-99EC-6EA739FAE4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0</c:v>
              </c:pt>
              <c:pt idx="1">
                <c:v>-38.2303</c:v>
              </c:pt>
              <c:pt idx="2">
                <c:v>-68.268500000000003</c:v>
              </c:pt>
              <c:pt idx="3">
                <c:v>-90.114599999999996</c:v>
              </c:pt>
              <c:pt idx="4">
                <c:v>-103.76860000000001</c:v>
              </c:pt>
              <c:pt idx="5">
                <c:v>-109.23050000000001</c:v>
              </c:pt>
              <c:pt idx="6">
                <c:v>-109.3443</c:v>
              </c:pt>
              <c:pt idx="7">
                <c:v>-106.50020000000001</c:v>
              </c:pt>
              <c:pt idx="8">
                <c:v>-95.5779</c:v>
              </c:pt>
              <c:pt idx="9">
                <c:v>-76.463399999999993</c:v>
              </c:pt>
              <c:pt idx="10">
                <c:v>-49.156799999999997</c:v>
              </c:pt>
              <c:pt idx="11">
                <c:v>-13.6593</c:v>
              </c:pt>
              <c:pt idx="12">
                <c:v>-13.658099999999999</c:v>
              </c:pt>
              <c:pt idx="13">
                <c:v>-5.9999999999999995E-4</c:v>
              </c:pt>
              <c:pt idx="14">
                <c:v>22.486000000000001</c:v>
              </c:pt>
              <c:pt idx="15">
                <c:v>51.728700000000003</c:v>
              </c:pt>
              <c:pt idx="16">
                <c:v>74.070099999999996</c:v>
              </c:pt>
              <c:pt idx="17">
                <c:v>89.510199999999998</c:v>
              </c:pt>
              <c:pt idx="18">
                <c:v>98.048900000000003</c:v>
              </c:pt>
              <c:pt idx="19">
                <c:v>99.924499999999995</c:v>
              </c:pt>
              <c:pt idx="20">
                <c:v>99.686300000000003</c:v>
              </c:pt>
              <c:pt idx="21">
                <c:v>94.422300000000007</c:v>
              </c:pt>
              <c:pt idx="22">
                <c:v>82.257000000000005</c:v>
              </c:pt>
              <c:pt idx="23">
                <c:v>63.190399999999997</c:v>
              </c:pt>
              <c:pt idx="24">
                <c:v>37.223199999999999</c:v>
              </c:pt>
            </c:numLit>
          </c:yVal>
          <c:smooth val="0"/>
          <c:extLst>
            <c:ext xmlns:c16="http://schemas.microsoft.com/office/drawing/2014/chart" uri="{C3380CC4-5D6E-409C-BE32-E72D297353CC}">
              <c16:uniqueId val="{00000000-121A-4D61-99EC-6EA739FAE475}"/>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21A-4D61-99EC-6EA739FAE475}"/>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121A-4D61-99EC-6EA739FAE4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121A-4D61-99EC-6EA739FAE475}"/>
            </c:ext>
          </c:extLst>
        </c:ser>
        <c:dLbls>
          <c:showLegendKey val="0"/>
          <c:showVal val="0"/>
          <c:showCatName val="0"/>
          <c:showSerName val="0"/>
          <c:showPercent val="0"/>
          <c:showBubbleSize val="0"/>
        </c:dLbls>
        <c:axId val="946901880"/>
        <c:axId val="946895976"/>
      </c:scatterChart>
      <c:valAx>
        <c:axId val="946901880"/>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5976"/>
        <c:crosses val="autoZero"/>
        <c:crossBetween val="midCat"/>
      </c:valAx>
      <c:valAx>
        <c:axId val="946895976"/>
        <c:scaling>
          <c:orientation val="minMax"/>
        </c:scaling>
        <c:delete val="1"/>
        <c:axPos val="l"/>
        <c:numFmt formatCode="General" sourceLinked="1"/>
        <c:majorTickMark val="none"/>
        <c:minorTickMark val="none"/>
        <c:tickLblPos val="nextTo"/>
        <c:crossAx val="9469018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M1: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584124516288E-2"/>
          <c:y val="0.24726666666666666"/>
          <c:w val="0.854814831750967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7-8FE9-40A4-A4BE-F554705C51B0}"/>
              </c:ext>
            </c:extLst>
          </c:dPt>
          <c:dLbls>
            <c:dLbl>
              <c:idx val="0"/>
              <c:layout>
                <c:manualLayout>
                  <c:x val="-0.12022714646907984"/>
                  <c:y val="6.6666666666666666E-2"/>
                </c:manualLayout>
              </c:layout>
              <c:tx>
                <c:rich>
                  <a:bodyPr/>
                  <a:lstStyle/>
                  <a:p>
                    <a:r>
                      <a:rPr lang="en-US"/>
                      <a:t>-0.01</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FE9-40A4-A4BE-F554705C51B0}"/>
                </c:ext>
              </c:extLst>
            </c:dLbl>
            <c:dLbl>
              <c:idx val="12"/>
              <c:layout>
                <c:manualLayout>
                  <c:x val="0"/>
                  <c:y val="3.3333333333333333E-2"/>
                </c:manualLayout>
              </c:layout>
              <c:tx>
                <c:rich>
                  <a:bodyPr/>
                  <a:lstStyle/>
                  <a:p>
                    <a:r>
                      <a:rPr lang="en-US"/>
                      <a:t>-251.89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FE9-40A4-A4BE-F554705C51B0}"/>
                </c:ext>
              </c:extLst>
            </c:dLbl>
            <c:dLbl>
              <c:idx val="13"/>
              <c:tx>
                <c:rich>
                  <a:bodyPr/>
                  <a:lstStyle/>
                  <a:p>
                    <a:r>
                      <a:rPr lang="en-US"/>
                      <a:t>(3.47,-252.7)</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FE9-40A4-A4BE-F554705C51B0}"/>
                </c:ext>
              </c:extLst>
            </c:dLbl>
            <c:dLbl>
              <c:idx val="24"/>
              <c:layout>
                <c:manualLayout>
                  <c:x val="0"/>
                  <c:y val="6.6666666666666666E-2"/>
                </c:manualLayout>
              </c:layout>
              <c:tx>
                <c:rich>
                  <a:bodyPr/>
                  <a:lstStyle/>
                  <a:p>
                    <a:r>
                      <a:rPr lang="en-US"/>
                      <a:t>-19.48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FE9-40A4-A4BE-F554705C51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5"/>
              <c:pt idx="0">
                <c:v>0</c:v>
              </c:pt>
              <c:pt idx="1">
                <c:v>0.33539999999999998</c:v>
              </c:pt>
              <c:pt idx="2">
                <c:v>0.67079999999999995</c:v>
              </c:pt>
              <c:pt idx="3">
                <c:v>1.0062</c:v>
              </c:pt>
              <c:pt idx="4">
                <c:v>1.3415999999999999</c:v>
              </c:pt>
              <c:pt idx="5">
                <c:v>1.6771</c:v>
              </c:pt>
              <c:pt idx="6">
                <c:v>1.7330000000000001</c:v>
              </c:pt>
              <c:pt idx="7">
                <c:v>2.0125000000000002</c:v>
              </c:pt>
              <c:pt idx="8">
                <c:v>2.3479000000000001</c:v>
              </c:pt>
              <c:pt idx="9">
                <c:v>2.6833</c:v>
              </c:pt>
              <c:pt idx="10">
                <c:v>3.0186999999999999</c:v>
              </c:pt>
              <c:pt idx="11">
                <c:v>3.3540999999999999</c:v>
              </c:pt>
              <c:pt idx="12">
                <c:v>3.3540999999999999</c:v>
              </c:pt>
              <c:pt idx="13">
                <c:v>3.4735</c:v>
              </c:pt>
              <c:pt idx="14">
                <c:v>3.6894999999999998</c:v>
              </c:pt>
              <c:pt idx="15">
                <c:v>4.0248999999999997</c:v>
              </c:pt>
              <c:pt idx="16">
                <c:v>4.3602999999999996</c:v>
              </c:pt>
              <c:pt idx="17">
                <c:v>4.6957000000000004</c:v>
              </c:pt>
              <c:pt idx="18">
                <c:v>5.0312000000000001</c:v>
              </c:pt>
              <c:pt idx="19">
                <c:v>5.2784000000000004</c:v>
              </c:pt>
              <c:pt idx="20">
                <c:v>5.3666</c:v>
              </c:pt>
              <c:pt idx="21">
                <c:v>5.702</c:v>
              </c:pt>
              <c:pt idx="22">
                <c:v>6.0373999999999999</c:v>
              </c:pt>
              <c:pt idx="23">
                <c:v>6.3727999999999998</c:v>
              </c:pt>
              <c:pt idx="24">
                <c:v>6.7081999999999997</c:v>
              </c:pt>
            </c:numLit>
          </c:xVal>
          <c:yVal>
            <c:numLit>
              <c:formatCode>General</c:formatCode>
              <c:ptCount val="25"/>
              <c:pt idx="0">
                <c:v>-1.12E-2</c:v>
              </c:pt>
              <c:pt idx="1">
                <c:v>-6.6516000000000002</c:v>
              </c:pt>
              <c:pt idx="2">
                <c:v>-24.741</c:v>
              </c:pt>
              <c:pt idx="3">
                <c:v>-51.531599999999997</c:v>
              </c:pt>
              <c:pt idx="4">
                <c:v>-84.275800000000004</c:v>
              </c:pt>
              <c:pt idx="5">
                <c:v>-120.22580000000001</c:v>
              </c:pt>
              <c:pt idx="6">
                <c:v>-126.34139999999999</c:v>
              </c:pt>
              <c:pt idx="7">
                <c:v>-156.63390000000001</c:v>
              </c:pt>
              <c:pt idx="8">
                <c:v>-190.75239999999999</c:v>
              </c:pt>
              <c:pt idx="9">
                <c:v>-219.83359999999999</c:v>
              </c:pt>
              <c:pt idx="10">
                <c:v>-241.12970000000001</c:v>
              </c:pt>
              <c:pt idx="11">
                <c:v>-251.893</c:v>
              </c:pt>
              <c:pt idx="12">
                <c:v>-251.8931</c:v>
              </c:pt>
              <c:pt idx="13">
                <c:v>-252.69980000000001</c:v>
              </c:pt>
              <c:pt idx="14">
                <c:v>-250.21969999999999</c:v>
              </c:pt>
              <c:pt idx="15">
                <c:v>-237.5806</c:v>
              </c:pt>
              <c:pt idx="16">
                <c:v>-216.29060000000001</c:v>
              </c:pt>
              <c:pt idx="17">
                <c:v>-188.6645</c:v>
              </c:pt>
              <c:pt idx="18">
                <c:v>-157.01689999999999</c:v>
              </c:pt>
              <c:pt idx="19">
                <c:v>-132.46549999999999</c:v>
              </c:pt>
              <c:pt idx="20">
                <c:v>-123.6628</c:v>
              </c:pt>
              <c:pt idx="21">
                <c:v>-90.916899999999998</c:v>
              </c:pt>
              <c:pt idx="22">
                <c:v>-61.094000000000001</c:v>
              </c:pt>
              <c:pt idx="23">
                <c:v>-36.508800000000001</c:v>
              </c:pt>
              <c:pt idx="24">
                <c:v>-19.476600000000001</c:v>
              </c:pt>
            </c:numLit>
          </c:yVal>
          <c:smooth val="0"/>
          <c:extLst>
            <c:ext xmlns:c16="http://schemas.microsoft.com/office/drawing/2014/chart" uri="{C3380CC4-5D6E-409C-BE32-E72D297353CC}">
              <c16:uniqueId val="{00000000-8FE9-40A4-A4BE-F554705C51B0}"/>
            </c:ext>
          </c:extLst>
        </c:ser>
        <c:ser>
          <c:idx val="1"/>
          <c:order val="1"/>
          <c:tx>
            <c:v>M1</c:v>
          </c:tx>
          <c:spPr>
            <a:ln w="31750" cap="rnd">
              <a:solidFill>
                <a:srgbClr val="000000"/>
              </a:solidFill>
              <a:round/>
            </a:ln>
            <a:effectLst/>
          </c:spPr>
          <c:marker>
            <c:symbol val="none"/>
          </c:marker>
          <c:dLbls>
            <c:dLbl>
              <c:idx val="0"/>
              <c:tx>
                <c:rich>
                  <a:bodyPr/>
                  <a:lstStyle/>
                  <a:p>
                    <a:r>
                      <a:rPr lang="en-US"/>
                      <a:t>N1</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FE9-40A4-A4BE-F554705C51B0}"/>
                </c:ext>
              </c:extLst>
            </c:dLbl>
            <c:dLbl>
              <c:idx val="1"/>
              <c:tx>
                <c:rich>
                  <a:bodyPr/>
                  <a:lstStyle/>
                  <a:p>
                    <a:r>
                      <a:rPr lang="en-US"/>
                      <a:t>N2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FE9-40A4-A4BE-F554705C51B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6.7081999999999997</c:v>
              </c:pt>
            </c:numLit>
          </c:xVal>
          <c:yVal>
            <c:numLit>
              <c:formatCode>General</c:formatCode>
              <c:ptCount val="2"/>
              <c:pt idx="0">
                <c:v>0</c:v>
              </c:pt>
              <c:pt idx="1">
                <c:v>0</c:v>
              </c:pt>
            </c:numLit>
          </c:yVal>
          <c:smooth val="0"/>
          <c:extLst>
            <c:ext xmlns:c16="http://schemas.microsoft.com/office/drawing/2014/chart" uri="{C3380CC4-5D6E-409C-BE32-E72D297353CC}">
              <c16:uniqueId val="{00000001-8FE9-40A4-A4BE-F554705C51B0}"/>
            </c:ext>
          </c:extLst>
        </c:ser>
        <c:dLbls>
          <c:showLegendKey val="0"/>
          <c:showVal val="0"/>
          <c:showCatName val="0"/>
          <c:showSerName val="0"/>
          <c:showPercent val="0"/>
          <c:showBubbleSize val="0"/>
        </c:dLbls>
        <c:axId val="820755432"/>
        <c:axId val="820759696"/>
      </c:scatterChart>
      <c:valAx>
        <c:axId val="820755432"/>
        <c:scaling>
          <c:orientation val="minMax"/>
          <c:max val="6.7081999999999997"/>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759696"/>
        <c:crosses val="autoZero"/>
        <c:crossBetween val="midCat"/>
      </c:valAx>
      <c:valAx>
        <c:axId val="820759696"/>
        <c:scaling>
          <c:orientation val="minMax"/>
        </c:scaling>
        <c:delete val="1"/>
        <c:axPos val="l"/>
        <c:numFmt formatCode="General" sourceLinked="1"/>
        <c:majorTickMark val="none"/>
        <c:minorTickMark val="none"/>
        <c:tickLblPos val="nextTo"/>
        <c:crossAx val="820755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Axial force, P(x)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P(x)</c:v>
          </c:tx>
          <c:spPr>
            <a:ln w="19050" cap="rnd">
              <a:solidFill>
                <a:srgbClr val="C00000"/>
              </a:solidFill>
              <a:round/>
            </a:ln>
            <a:effectLst/>
          </c:spPr>
          <c:marker>
            <c:symbol val="none"/>
          </c:marker>
          <c:dLbls>
            <c:dLbl>
              <c:idx val="0"/>
              <c:layout>
                <c:manualLayout>
                  <c:x val="-9.0291372068260461E-2"/>
                  <c:y val="-6.6666666666666721E-2"/>
                </c:manualLayout>
              </c:layout>
              <c:tx>
                <c:rich>
                  <a:bodyPr/>
                  <a:lstStyle/>
                  <a:p>
                    <a:r>
                      <a:rPr lang="en-US"/>
                      <a:t>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AF5-416A-B9E4-79918DFE2DF4}"/>
                </c:ext>
              </c:extLst>
            </c:dLbl>
            <c:dLbl>
              <c:idx val="13"/>
              <c:layout>
                <c:manualLayout>
                  <c:x val="0"/>
                  <c:y val="-6.6666666666666721E-2"/>
                </c:manualLayout>
              </c:layout>
              <c:tx>
                <c:rich>
                  <a:bodyPr/>
                  <a:lstStyle/>
                  <a:p>
                    <a:r>
                      <a:rPr lang="en-US"/>
                      <a:t>78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AF5-416A-B9E4-79918DFE2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78.004099999999994</c:v>
              </c:pt>
              <c:pt idx="1">
                <c:v>78.004099999999994</c:v>
              </c:pt>
              <c:pt idx="2">
                <c:v>78.004099999999994</c:v>
              </c:pt>
              <c:pt idx="3">
                <c:v>78.004099999999994</c:v>
              </c:pt>
              <c:pt idx="4">
                <c:v>78.004099999999994</c:v>
              </c:pt>
              <c:pt idx="5">
                <c:v>78.004099999999994</c:v>
              </c:pt>
              <c:pt idx="6">
                <c:v>78.004099999999994</c:v>
              </c:pt>
              <c:pt idx="7">
                <c:v>78.004099999999994</c:v>
              </c:pt>
              <c:pt idx="8">
                <c:v>78.004099999999994</c:v>
              </c:pt>
              <c:pt idx="9">
                <c:v>78.004099999999994</c:v>
              </c:pt>
              <c:pt idx="10">
                <c:v>78.004099999999994</c:v>
              </c:pt>
              <c:pt idx="11">
                <c:v>78.004099999999994</c:v>
              </c:pt>
              <c:pt idx="12">
                <c:v>78.004099999999994</c:v>
              </c:pt>
              <c:pt idx="13">
                <c:v>78.004099999999994</c:v>
              </c:pt>
            </c:numLit>
          </c:yVal>
          <c:smooth val="0"/>
          <c:extLst>
            <c:ext xmlns:c16="http://schemas.microsoft.com/office/drawing/2014/chart" uri="{C3380CC4-5D6E-409C-BE32-E72D297353CC}">
              <c16:uniqueId val="{00000000-BAF5-416A-B9E4-79918DFE2DF4}"/>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AF5-416A-B9E4-79918DFE2DF4}"/>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AF5-416A-B9E4-79918DFE2D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BAF5-416A-B9E4-79918DFE2DF4}"/>
            </c:ext>
          </c:extLst>
        </c:ser>
        <c:dLbls>
          <c:showLegendKey val="0"/>
          <c:showVal val="0"/>
          <c:showCatName val="0"/>
          <c:showSerName val="0"/>
          <c:showPercent val="0"/>
          <c:showBubbleSize val="0"/>
        </c:dLbls>
        <c:axId val="946891056"/>
        <c:axId val="946892040"/>
      </c:scatterChart>
      <c:valAx>
        <c:axId val="94689105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92040"/>
        <c:crosses val="autoZero"/>
        <c:crossBetween val="midCat"/>
      </c:valAx>
      <c:valAx>
        <c:axId val="946892040"/>
        <c:scaling>
          <c:orientation val="minMax"/>
        </c:scaling>
        <c:delete val="1"/>
        <c:axPos val="l"/>
        <c:numFmt formatCode="General" sourceLinked="1"/>
        <c:majorTickMark val="none"/>
        <c:minorTickMark val="none"/>
        <c:tickLblPos val="nextTo"/>
        <c:crossAx val="946891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Shear, V(x)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V(x)</c:v>
          </c:tx>
          <c:spPr>
            <a:ln w="19050" cap="rnd">
              <a:solidFill>
                <a:srgbClr val="5B9BD5"/>
              </a:solidFill>
              <a:round/>
            </a:ln>
            <a:effectLst/>
          </c:spPr>
          <c:marker>
            <c:symbol val="none"/>
          </c:marker>
          <c:dPt>
            <c:idx val="13"/>
            <c:marker>
              <c:symbol val="diamond"/>
              <c:size val="5"/>
              <c:spPr>
                <a:solidFill>
                  <a:srgbClr val="5B9BD5"/>
                </a:solidFill>
                <a:ln w="9525">
                  <a:solidFill>
                    <a:srgbClr val="5B9BD5"/>
                  </a:solidFill>
                  <a:prstDash val="solid"/>
                </a:ln>
                <a:effectLst/>
              </c:spPr>
            </c:marker>
            <c:bubble3D val="0"/>
            <c:extLst>
              <c:ext xmlns:c16="http://schemas.microsoft.com/office/drawing/2014/chart" uri="{C3380CC4-5D6E-409C-BE32-E72D297353CC}">
                <c16:uniqueId val="{00000005-DB54-4ADA-B3D5-0464097543D9}"/>
              </c:ext>
            </c:extLst>
          </c:dPt>
          <c:dLbls>
            <c:dLbl>
              <c:idx val="0"/>
              <c:layout>
                <c:manualLayout>
                  <c:x val="-0.12022717919349535"/>
                  <c:y val="-6.6666666666666666E-2"/>
                </c:manualLayout>
              </c:layout>
              <c:tx>
                <c:rich>
                  <a:bodyPr/>
                  <a:lstStyle/>
                  <a:p>
                    <a:r>
                      <a:rPr lang="en-US"/>
                      <a:t>18.84</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54-4ADA-B3D5-0464097543D9}"/>
                </c:ext>
              </c:extLst>
            </c:dLbl>
            <c:dLbl>
              <c:idx val="13"/>
              <c:layout>
                <c:manualLayout>
                  <c:x val="0"/>
                  <c:y val="6.6666666666666666E-2"/>
                </c:manualLayout>
              </c:layout>
              <c:tx>
                <c:rich>
                  <a:bodyPr/>
                  <a:lstStyle/>
                  <a:p>
                    <a:r>
                      <a:rPr lang="en-US"/>
                      <a:t>-81.17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54-4ADA-B3D5-0464097543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18.835999999999999</c:v>
              </c:pt>
              <c:pt idx="1">
                <c:v>18.216000000000001</c:v>
              </c:pt>
              <c:pt idx="2">
                <c:v>8.8358000000000008</c:v>
              </c:pt>
              <c:pt idx="3">
                <c:v>5.9999999999999995E-4</c:v>
              </c:pt>
              <c:pt idx="4">
                <c:v>-1.1644000000000001</c:v>
              </c:pt>
              <c:pt idx="5">
                <c:v>-11.1646</c:v>
              </c:pt>
              <c:pt idx="6">
                <c:v>-21.1648</c:v>
              </c:pt>
              <c:pt idx="7">
                <c:v>-31.164999999999999</c:v>
              </c:pt>
              <c:pt idx="8">
                <c:v>-39.973500000000001</c:v>
              </c:pt>
              <c:pt idx="9">
                <c:v>-41.165199999999999</c:v>
              </c:pt>
              <c:pt idx="10">
                <c:v>-51.165399999999998</c:v>
              </c:pt>
              <c:pt idx="11">
                <c:v>-61.165599999999998</c:v>
              </c:pt>
              <c:pt idx="12">
                <c:v>-71.165800000000004</c:v>
              </c:pt>
              <c:pt idx="13">
                <c:v>-81.165800000000004</c:v>
              </c:pt>
            </c:numLit>
          </c:yVal>
          <c:smooth val="0"/>
          <c:extLst>
            <c:ext xmlns:c16="http://schemas.microsoft.com/office/drawing/2014/chart" uri="{C3380CC4-5D6E-409C-BE32-E72D297353CC}">
              <c16:uniqueId val="{00000000-DB54-4ADA-B3D5-0464097543D9}"/>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54-4ADA-B3D5-0464097543D9}"/>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54-4ADA-B3D5-0464097543D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DB54-4ADA-B3D5-0464097543D9}"/>
            </c:ext>
          </c:extLst>
        </c:ser>
        <c:dLbls>
          <c:showLegendKey val="0"/>
          <c:showVal val="0"/>
          <c:showCatName val="0"/>
          <c:showSerName val="0"/>
          <c:showPercent val="0"/>
          <c:showBubbleSize val="0"/>
        </c:dLbls>
        <c:axId val="729977408"/>
        <c:axId val="729984296"/>
      </c:scatterChart>
      <c:valAx>
        <c:axId val="72997740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9984296"/>
        <c:crosses val="autoZero"/>
        <c:crossBetween val="midCat"/>
      </c:valAx>
      <c:valAx>
        <c:axId val="729984296"/>
        <c:scaling>
          <c:orientation val="minMax"/>
        </c:scaling>
        <c:delete val="1"/>
        <c:axPos val="l"/>
        <c:numFmt formatCode="General" sourceLinked="1"/>
        <c:majorTickMark val="none"/>
        <c:minorTickMark val="none"/>
        <c:tickLblPos val="nextTo"/>
        <c:crossAx val="7299774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Moment, M(x)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M(x)</c:v>
          </c:tx>
          <c:spPr>
            <a:ln w="19050" cap="rnd">
              <a:solidFill>
                <a:srgbClr val="ED7D31"/>
              </a:solidFill>
              <a:round/>
            </a:ln>
            <a:effectLst/>
          </c:spPr>
          <c:marker>
            <c:symbol val="none"/>
          </c:marker>
          <c:dPt>
            <c:idx val="13"/>
            <c:marker>
              <c:symbol val="diamond"/>
              <c:size val="5"/>
              <c:spPr>
                <a:solidFill>
                  <a:srgbClr val="ED7D31"/>
                </a:solidFill>
                <a:ln w="9525">
                  <a:solidFill>
                    <a:srgbClr val="ED7D31"/>
                  </a:solidFill>
                  <a:prstDash val="solid"/>
                </a:ln>
                <a:effectLst/>
              </c:spPr>
            </c:marker>
            <c:bubble3D val="0"/>
            <c:extLst>
              <c:ext xmlns:c16="http://schemas.microsoft.com/office/drawing/2014/chart" uri="{C3380CC4-5D6E-409C-BE32-E72D297353CC}">
                <c16:uniqueId val="{00000005-F10C-4A78-9795-310D09766601}"/>
              </c:ext>
            </c:extLst>
          </c:dPt>
          <c:dLbls>
            <c:dLbl>
              <c:idx val="0"/>
              <c:layout>
                <c:manualLayout>
                  <c:x val="-0.12022717919349535"/>
                  <c:y val="-6.6666666666666666E-2"/>
                </c:manualLayout>
              </c:layout>
              <c:tx>
                <c:rich>
                  <a:bodyPr/>
                  <a:lstStyle/>
                  <a:p>
                    <a:r>
                      <a:rPr lang="en-US"/>
                      <a:t>37.29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10C-4A78-9795-310D09766601}"/>
                </c:ext>
              </c:extLst>
            </c:dLbl>
            <c:dLbl>
              <c:idx val="13"/>
              <c:layout>
                <c:manualLayout>
                  <c:x val="0"/>
                  <c:y val="6.6666666666666541E-2"/>
                </c:manualLayout>
              </c:layout>
              <c:tx>
                <c:rich>
                  <a:bodyPr/>
                  <a:lstStyle/>
                  <a:p>
                    <a:r>
                      <a:rPr lang="en-US"/>
                      <a:t>-149.7</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0C-4A78-9795-310D097666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37.290399999999998</c:v>
              </c:pt>
              <c:pt idx="1">
                <c:v>37.979599999999998</c:v>
              </c:pt>
              <c:pt idx="2">
                <c:v>45.591900000000003</c:v>
              </c:pt>
              <c:pt idx="3">
                <c:v>47.933999999999997</c:v>
              </c:pt>
              <c:pt idx="4">
                <c:v>47.8934</c:v>
              </c:pt>
              <c:pt idx="5">
                <c:v>44.194699999999997</c:v>
              </c:pt>
              <c:pt idx="6">
                <c:v>34.495800000000003</c:v>
              </c:pt>
              <c:pt idx="7">
                <c:v>18.796900000000001</c:v>
              </c:pt>
              <c:pt idx="8">
                <c:v>-1.5E-3</c:v>
              </c:pt>
              <c:pt idx="9">
                <c:v>-2.9022000000000001</c:v>
              </c:pt>
              <c:pt idx="10">
                <c:v>-30.601299999999998</c:v>
              </c:pt>
              <c:pt idx="11">
                <c:v>-64.300600000000003</c:v>
              </c:pt>
              <c:pt idx="12">
                <c:v>-104.0001</c:v>
              </c:pt>
              <c:pt idx="13">
                <c:v>-149.69880000000001</c:v>
              </c:pt>
            </c:numLit>
          </c:yVal>
          <c:smooth val="0"/>
          <c:extLst>
            <c:ext xmlns:c16="http://schemas.microsoft.com/office/drawing/2014/chart" uri="{C3380CC4-5D6E-409C-BE32-E72D297353CC}">
              <c16:uniqueId val="{00000000-F10C-4A78-9795-310D09766601}"/>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0C-4A78-9795-310D09766601}"/>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0C-4A78-9795-310D097666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F10C-4A78-9795-310D09766601}"/>
            </c:ext>
          </c:extLst>
        </c:ser>
        <c:dLbls>
          <c:showLegendKey val="0"/>
          <c:showVal val="0"/>
          <c:showCatName val="0"/>
          <c:showSerName val="0"/>
          <c:showPercent val="0"/>
          <c:showBubbleSize val="0"/>
        </c:dLbls>
        <c:axId val="946884168"/>
        <c:axId val="946885808"/>
      </c:scatterChart>
      <c:valAx>
        <c:axId val="946884168"/>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85808"/>
        <c:crosses val="autoZero"/>
        <c:crossBetween val="midCat"/>
      </c:valAx>
      <c:valAx>
        <c:axId val="946885808"/>
        <c:scaling>
          <c:orientation val="minMax"/>
        </c:scaling>
        <c:delete val="1"/>
        <c:axPos val="l"/>
        <c:numFmt formatCode="General" sourceLinked="1"/>
        <c:majorTickMark val="none"/>
        <c:minorTickMark val="none"/>
        <c:tickLblPos val="nextTo"/>
        <c:crossAx val="946884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Rotation, rot(x)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rot(x)</c:v>
          </c:tx>
          <c:spPr>
            <a:ln w="19050" cap="rnd">
              <a:solidFill>
                <a:srgbClr val="70AD47"/>
              </a:solidFill>
              <a:round/>
            </a:ln>
            <a:effectLst/>
          </c:spPr>
          <c:marker>
            <c:symbol val="none"/>
          </c:marker>
          <c:dPt>
            <c:idx val="8"/>
            <c:marker>
              <c:symbol val="diamond"/>
              <c:size val="5"/>
              <c:spPr>
                <a:solidFill>
                  <a:srgbClr val="70AD47"/>
                </a:solidFill>
                <a:ln w="9525">
                  <a:solidFill>
                    <a:srgbClr val="70AD47"/>
                  </a:solidFill>
                  <a:prstDash val="solid"/>
                </a:ln>
                <a:effectLst/>
              </c:spPr>
            </c:marker>
            <c:bubble3D val="0"/>
            <c:extLst>
              <c:ext xmlns:c16="http://schemas.microsoft.com/office/drawing/2014/chart" uri="{C3380CC4-5D6E-409C-BE32-E72D297353CC}">
                <c16:uniqueId val="{00000005-C18D-4AFB-BAFC-6F50CF55A7A3}"/>
              </c:ext>
            </c:extLst>
          </c:dPt>
          <c:dLbls>
            <c:dLbl>
              <c:idx val="0"/>
              <c:layout>
                <c:manualLayout>
                  <c:x val="-7.452840665358712E-2"/>
                  <c:y val="-6.6666666666666666E-2"/>
                </c:manualLayout>
              </c:layout>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18D-4AFB-BAFC-6F50CF55A7A3}"/>
                </c:ext>
              </c:extLst>
            </c:dLbl>
            <c:dLbl>
              <c:idx val="8"/>
              <c:layout>
                <c:manualLayout>
                  <c:x val="-0.10571736844053559"/>
                  <c:y val="-0.11661679790026244"/>
                </c:manualLayout>
              </c:layout>
              <c:tx>
                <c:rich>
                  <a:bodyPr/>
                  <a:lstStyle/>
                  <a:p>
                    <a:r>
                      <a:rPr lang="en-US"/>
                      <a:t>(3.53,126.8)</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8D-4AFB-BAFC-6F50CF55A7A3}"/>
                </c:ext>
              </c:extLst>
            </c:dLbl>
            <c:dLbl>
              <c:idx val="13"/>
              <c:layout>
                <c:manualLayout>
                  <c:x val="0"/>
                  <c:y val="6.6666666666666666E-2"/>
                </c:manualLayout>
              </c:layout>
              <c:tx>
                <c:rich>
                  <a:bodyPr/>
                  <a:lstStyle/>
                  <a:p>
                    <a:r>
                      <a:rPr lang="en-US"/>
                      <a:t>-37.22</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18D-4AFB-BAFC-6F50CF55A7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1.4E-3</c:v>
              </c:pt>
              <c:pt idx="1">
                <c:v>1.4015</c:v>
              </c:pt>
              <c:pt idx="2">
                <c:v>25.1662</c:v>
              </c:pt>
              <c:pt idx="3">
                <c:v>50.162100000000002</c:v>
              </c:pt>
              <c:pt idx="4">
                <c:v>53.511699999999998</c:v>
              </c:pt>
              <c:pt idx="5">
                <c:v>81.438199999999995</c:v>
              </c:pt>
              <c:pt idx="6">
                <c:v>105.34529999999999</c:v>
              </c:pt>
              <c:pt idx="7">
                <c:v>121.6331</c:v>
              </c:pt>
              <c:pt idx="8">
                <c:v>126.8049</c:v>
              </c:pt>
              <c:pt idx="9">
                <c:v>126.7016</c:v>
              </c:pt>
              <c:pt idx="10">
                <c:v>116.95050000000001</c:v>
              </c:pt>
              <c:pt idx="11">
                <c:v>88.779899999999998</c:v>
              </c:pt>
              <c:pt idx="12">
                <c:v>38.589700000000001</c:v>
              </c:pt>
              <c:pt idx="13">
                <c:v>-37.218699999999998</c:v>
              </c:pt>
            </c:numLit>
          </c:yVal>
          <c:smooth val="0"/>
          <c:extLst>
            <c:ext xmlns:c16="http://schemas.microsoft.com/office/drawing/2014/chart" uri="{C3380CC4-5D6E-409C-BE32-E72D297353CC}">
              <c16:uniqueId val="{00000000-C18D-4AFB-BAFC-6F50CF55A7A3}"/>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18D-4AFB-BAFC-6F50CF55A7A3}"/>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18D-4AFB-BAFC-6F50CF55A7A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C18D-4AFB-BAFC-6F50CF55A7A3}"/>
            </c:ext>
          </c:extLst>
        </c:ser>
        <c:dLbls>
          <c:showLegendKey val="0"/>
          <c:showVal val="0"/>
          <c:showCatName val="0"/>
          <c:showSerName val="0"/>
          <c:showPercent val="0"/>
          <c:showBubbleSize val="0"/>
        </c:dLbls>
        <c:axId val="946931072"/>
        <c:axId val="946925168"/>
      </c:scatterChart>
      <c:valAx>
        <c:axId val="946931072"/>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5168"/>
        <c:crosses val="autoZero"/>
        <c:crossBetween val="midCat"/>
      </c:valAx>
      <c:valAx>
        <c:axId val="946925168"/>
        <c:scaling>
          <c:orientation val="minMax"/>
        </c:scaling>
        <c:delete val="1"/>
        <c:axPos val="l"/>
        <c:numFmt formatCode="General" sourceLinked="1"/>
        <c:majorTickMark val="none"/>
        <c:minorTickMark val="none"/>
        <c:tickLblPos val="nextTo"/>
        <c:crossAx val="946931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M2: Deflection, def(x)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xMode val="edge"/>
          <c:yMode val="edge"/>
          <c:x val="7.2592603883364068E-2"/>
          <c:y val="0.24726666666666666"/>
          <c:w val="0.85481479223327184"/>
          <c:h val="0.61273333333333335"/>
        </c:manualLayout>
      </c:layout>
      <c:scatterChart>
        <c:scatterStyle val="lineMarker"/>
        <c:varyColors val="0"/>
        <c:ser>
          <c:idx val="0"/>
          <c:order val="0"/>
          <c:tx>
            <c:v>def(x)</c:v>
          </c:tx>
          <c:spPr>
            <a:ln w="19050" cap="rnd">
              <a:solidFill>
                <a:srgbClr val="7030A0"/>
              </a:solidFill>
              <a:round/>
            </a:ln>
            <a:effectLst/>
          </c:spPr>
          <c:marker>
            <c:symbol val="none"/>
          </c:marker>
          <c:dPt>
            <c:idx val="1"/>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5-20ED-4D1A-88CE-6C79D9B530AD}"/>
              </c:ext>
            </c:extLst>
          </c:dPt>
          <c:dPt>
            <c:idx val="13"/>
            <c:marker>
              <c:symbol val="diamond"/>
              <c:size val="5"/>
              <c:spPr>
                <a:solidFill>
                  <a:srgbClr val="7030A0"/>
                </a:solidFill>
                <a:ln w="9525">
                  <a:solidFill>
                    <a:srgbClr val="7030A0"/>
                  </a:solidFill>
                  <a:prstDash val="solid"/>
                </a:ln>
                <a:effectLst/>
              </c:spPr>
            </c:marker>
            <c:bubble3D val="0"/>
            <c:extLst>
              <c:ext xmlns:c16="http://schemas.microsoft.com/office/drawing/2014/chart" uri="{C3380CC4-5D6E-409C-BE32-E72D297353CC}">
                <c16:uniqueId val="{00000006-20ED-4D1A-88CE-6C79D9B530AD}"/>
              </c:ext>
            </c:extLst>
          </c:dPt>
          <c:dLbls>
            <c:dLbl>
              <c:idx val="0"/>
              <c:layout>
                <c:manualLayout>
                  <c:x val="-0.12022717919349535"/>
                  <c:y val="6.6666666666666666E-2"/>
                </c:manualLayout>
              </c:layout>
              <c:tx>
                <c:rich>
                  <a:bodyPr/>
                  <a:lstStyle/>
                  <a:p>
                    <a:r>
                      <a:rPr lang="en-US"/>
                      <a:t>-0.03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ED-4D1A-88CE-6C79D9B530AD}"/>
                </c:ext>
              </c:extLst>
            </c:dLbl>
            <c:dLbl>
              <c:idx val="1"/>
              <c:layout>
                <c:manualLayout>
                  <c:x val="3.456790661112575E-2"/>
                  <c:y val="-6.6666666666666791E-2"/>
                </c:manualLayout>
              </c:layout>
              <c:tx>
                <c:rich>
                  <a:bodyPr/>
                  <a:lstStyle/>
                  <a:p>
                    <a:r>
                      <a:rPr lang="en-US"/>
                      <a:t>x=0.037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ED-4D1A-88CE-6C79D9B530AD}"/>
                </c:ext>
              </c:extLst>
            </c:dLbl>
            <c:dLbl>
              <c:idx val="13"/>
              <c:layout>
                <c:manualLayout>
                  <c:x val="0"/>
                  <c:y val="-6.6666666666666666E-2"/>
                </c:manualLayout>
              </c:layout>
              <c:tx>
                <c:rich>
                  <a:bodyPr/>
                  <a:lstStyle/>
                  <a:p>
                    <a:r>
                      <a:rPr lang="en-US"/>
                      <a:t>449.29</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ED-4D1A-88CE-6C79D9B530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4"/>
              <c:pt idx="0">
                <c:v>0</c:v>
              </c:pt>
              <c:pt idx="1">
                <c:v>3.7199999999999997E-2</c:v>
              </c:pt>
              <c:pt idx="2">
                <c:v>0.6</c:v>
              </c:pt>
              <c:pt idx="3">
                <c:v>1.1301000000000001</c:v>
              </c:pt>
              <c:pt idx="4">
                <c:v>1.2</c:v>
              </c:pt>
              <c:pt idx="5">
                <c:v>1.8</c:v>
              </c:pt>
              <c:pt idx="6">
                <c:v>2.4</c:v>
              </c:pt>
              <c:pt idx="7">
                <c:v>3</c:v>
              </c:pt>
              <c:pt idx="8">
                <c:v>3.5285000000000002</c:v>
              </c:pt>
              <c:pt idx="9">
                <c:v>3.6</c:v>
              </c:pt>
              <c:pt idx="10">
                <c:v>4.2</c:v>
              </c:pt>
              <c:pt idx="11">
                <c:v>4.8</c:v>
              </c:pt>
              <c:pt idx="12">
                <c:v>5.4</c:v>
              </c:pt>
              <c:pt idx="13">
                <c:v>6</c:v>
              </c:pt>
            </c:numLit>
          </c:xVal>
          <c:yVal>
            <c:numLit>
              <c:formatCode>General</c:formatCode>
              <c:ptCount val="14"/>
              <c:pt idx="0">
                <c:v>-2.6100000000000002E-2</c:v>
              </c:pt>
              <c:pt idx="1">
                <c:v>-1E-4</c:v>
              </c:pt>
              <c:pt idx="2">
                <c:v>7.2751999999999999</c:v>
              </c:pt>
              <c:pt idx="3">
                <c:v>27.1861</c:v>
              </c:pt>
              <c:pt idx="4">
                <c:v>30.8095</c:v>
              </c:pt>
              <c:pt idx="5">
                <c:v>71.4054</c:v>
              </c:pt>
              <c:pt idx="6">
                <c:v>127.73139999999999</c:v>
              </c:pt>
              <c:pt idx="7">
                <c:v>196.29589999999999</c:v>
              </c:pt>
              <c:pt idx="8">
                <c:v>262.38319999999999</c:v>
              </c:pt>
              <c:pt idx="9">
                <c:v>271.44729999999998</c:v>
              </c:pt>
              <c:pt idx="10">
                <c:v>345.37389999999999</c:v>
              </c:pt>
              <c:pt idx="11">
                <c:v>408.10399999999998</c:v>
              </c:pt>
              <c:pt idx="12">
                <c:v>447.5059</c:v>
              </c:pt>
              <c:pt idx="13">
                <c:v>449.28820000000002</c:v>
              </c:pt>
            </c:numLit>
          </c:yVal>
          <c:smooth val="0"/>
          <c:extLst>
            <c:ext xmlns:c16="http://schemas.microsoft.com/office/drawing/2014/chart" uri="{C3380CC4-5D6E-409C-BE32-E72D297353CC}">
              <c16:uniqueId val="{00000000-20ED-4D1A-88CE-6C79D9B530AD}"/>
            </c:ext>
          </c:extLst>
        </c:ser>
        <c:ser>
          <c:idx val="1"/>
          <c:order val="1"/>
          <c:tx>
            <c:v>M2</c:v>
          </c:tx>
          <c:spPr>
            <a:ln w="31750" cap="rnd">
              <a:solidFill>
                <a:srgbClr val="000000"/>
              </a:solidFill>
              <a:round/>
            </a:ln>
            <a:effectLst/>
          </c:spPr>
          <c:marker>
            <c:symbol val="none"/>
          </c:marker>
          <c:dLbls>
            <c:dLbl>
              <c:idx val="0"/>
              <c:tx>
                <c:rich>
                  <a:bodyPr/>
                  <a:lstStyle/>
                  <a:p>
                    <a:r>
                      <a:rPr lang="en-US"/>
                      <a:t>N2</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ED-4D1A-88CE-6C79D9B530AD}"/>
                </c:ext>
              </c:extLst>
            </c:dLbl>
            <c:dLbl>
              <c:idx val="1"/>
              <c:tx>
                <c:rich>
                  <a:bodyPr/>
                  <a:lstStyle/>
                  <a:p>
                    <a:r>
                      <a:rPr lang="en-US"/>
                      <a:t>N3</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ED-4D1A-88CE-6C79D9B530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0</c:v>
              </c:pt>
              <c:pt idx="1">
                <c:v>6</c:v>
              </c:pt>
            </c:numLit>
          </c:xVal>
          <c:yVal>
            <c:numLit>
              <c:formatCode>General</c:formatCode>
              <c:ptCount val="2"/>
              <c:pt idx="0">
                <c:v>0</c:v>
              </c:pt>
              <c:pt idx="1">
                <c:v>0</c:v>
              </c:pt>
            </c:numLit>
          </c:yVal>
          <c:smooth val="0"/>
          <c:extLst>
            <c:ext xmlns:c16="http://schemas.microsoft.com/office/drawing/2014/chart" uri="{C3380CC4-5D6E-409C-BE32-E72D297353CC}">
              <c16:uniqueId val="{00000001-20ED-4D1A-88CE-6C79D9B530AD}"/>
            </c:ext>
          </c:extLst>
        </c:ser>
        <c:dLbls>
          <c:showLegendKey val="0"/>
          <c:showVal val="0"/>
          <c:showCatName val="0"/>
          <c:showSerName val="0"/>
          <c:showPercent val="0"/>
          <c:showBubbleSize val="0"/>
        </c:dLbls>
        <c:axId val="946695896"/>
        <c:axId val="946695240"/>
      </c:scatterChart>
      <c:valAx>
        <c:axId val="946695896"/>
        <c:scaling>
          <c:orientation val="minMax"/>
          <c:max val="6"/>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95240"/>
        <c:crosses val="autoZero"/>
        <c:crossBetween val="midCat"/>
      </c:valAx>
      <c:valAx>
        <c:axId val="946695240"/>
        <c:scaling>
          <c:orientation val="minMax"/>
        </c:scaling>
        <c:delete val="1"/>
        <c:axPos val="l"/>
        <c:numFmt formatCode="General" sourceLinked="1"/>
        <c:majorTickMark val="none"/>
        <c:minorTickMark val="none"/>
        <c:tickLblPos val="nextTo"/>
        <c:crossAx val="946695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773410910611201E-2"/>
          <c:y val="2.8953217096171609E-2"/>
          <c:w val="0.55308650577801199"/>
          <c:h val="0.54901957017003278"/>
        </c:manualLayout>
      </c:layout>
      <c:scatterChart>
        <c:scatterStyle val="lineMarker"/>
        <c:varyColors val="0"/>
        <c:ser>
          <c:idx val="0"/>
          <c:order val="0"/>
          <c:tx>
            <c:v>Nodes</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circle"/>
            <c:size val="5"/>
            <c:spPr>
              <a:solidFill>
                <a:srgbClr val="000000"/>
              </a:solidFill>
              <a:ln w="9525">
                <a:noFill/>
              </a:ln>
              <a:effectLst/>
              <a:extLst>
                <a:ext uri="{91240B29-F687-4F45-9708-019B960494DF}">
                  <a14:hiddenLine xmlns:a14="http://schemas.microsoft.com/office/drawing/2010/main" w="9525">
                    <a:solidFill>
                      <a:srgbClr val="5B9BD5"/>
                    </a:solidFill>
                  </a14:hiddenLine>
                </a:ext>
              </a:extLst>
            </c:spPr>
          </c:marker>
          <c:dPt>
            <c:idx val="0"/>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5-EAFE-45B6-BA16-BB64A517AA6D}"/>
              </c:ext>
            </c:extLst>
          </c:dPt>
          <c:dPt>
            <c:idx val="1"/>
            <c:marker>
              <c:symbol val="none"/>
            </c:marker>
            <c:bubble3D val="0"/>
            <c:extLst>
              <c:ext xmlns:c16="http://schemas.microsoft.com/office/drawing/2014/chart" uri="{C3380CC4-5D6E-409C-BE32-E72D297353CC}">
                <c16:uniqueId val="{00000026-EAFE-45B6-BA16-BB64A517AA6D}"/>
              </c:ext>
            </c:extLst>
          </c:dPt>
          <c:dPt>
            <c:idx val="2"/>
            <c:marker>
              <c:symbol val="square"/>
              <c:size val="8"/>
              <c:spPr>
                <a:solidFill>
                  <a:srgbClr val="000000"/>
                </a:solidFill>
                <a:ln w="3175">
                  <a:solidFill>
                    <a:srgbClr val="000000"/>
                  </a:solidFill>
                  <a:prstDash val="solid"/>
                </a:ln>
                <a:effectLst/>
              </c:spPr>
            </c:marker>
            <c:bubble3D val="0"/>
            <c:extLst>
              <c:ext xmlns:c16="http://schemas.microsoft.com/office/drawing/2014/chart" uri="{C3380CC4-5D6E-409C-BE32-E72D297353CC}">
                <c16:uniqueId val="{00000027-EAFE-45B6-BA16-BB64A517AA6D}"/>
              </c:ext>
            </c:extLst>
          </c:dPt>
          <c:dLbls>
            <c:dLbl>
              <c:idx val="0"/>
              <c:layout>
                <c:manualLayout>
                  <c:x val="-8.1084877003577638E-2"/>
                  <c:y val="-4.2678706350422431E-2"/>
                </c:manualLayout>
              </c:layout>
              <c:tx>
                <c:rich>
                  <a:bodyPr/>
                  <a:lstStyle/>
                  <a:p>
                    <a:fld id="{F32B6C64-C4F4-4E77-B1CE-3CE30C9FF664}"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EAFE-45B6-BA16-BB64A517AA6D}"/>
                </c:ext>
              </c:extLst>
            </c:dLbl>
            <c:dLbl>
              <c:idx val="1"/>
              <c:layout>
                <c:manualLayout>
                  <c:x val="-7.7628086342465111E-2"/>
                  <c:y val="-3.8103543265672155E-2"/>
                </c:manualLayout>
              </c:layout>
              <c:tx>
                <c:rich>
                  <a:bodyPr/>
                  <a:lstStyle/>
                  <a:p>
                    <a:fld id="{158FB79F-EEFB-4B63-BA40-820272CEDD17}"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EAFE-45B6-BA16-BB64A517AA6D}"/>
                </c:ext>
              </c:extLst>
            </c:dLbl>
            <c:dLbl>
              <c:idx val="2"/>
              <c:layout>
                <c:manualLayout>
                  <c:x val="-8.1084877003577638E-2"/>
                  <c:y val="-4.2678706350422431E-2"/>
                </c:manualLayout>
              </c:layout>
              <c:tx>
                <c:rich>
                  <a:bodyPr/>
                  <a:lstStyle/>
                  <a:p>
                    <a:fld id="{9E0BFEB9-26F7-4047-B8AD-29DF7A86EDB5}" type="CELLRANGE">
                      <a:rPr lang="en-US"/>
                      <a:pPr/>
                      <a:t>[CELLRANGE]</a:t>
                    </a:fld>
                    <a:endParaRPr lang="en-CA"/>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EAFE-45B6-BA16-BB64A517AA6D}"/>
                </c:ext>
              </c:extLst>
            </c:dLbl>
            <c:dLbl>
              <c:idx val="3"/>
              <c:tx>
                <c:rich>
                  <a:bodyPr/>
                  <a:lstStyle/>
                  <a:p>
                    <a:endParaRPr lang="en-CA"/>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K_E7.4!COORD_X</c:f>
              <c:numCache>
                <c:formatCode>General</c:formatCode>
                <c:ptCount val="4"/>
                <c:pt idx="0">
                  <c:v>0</c:v>
                </c:pt>
                <c:pt idx="1">
                  <c:v>3</c:v>
                </c:pt>
                <c:pt idx="2">
                  <c:v>9</c:v>
                </c:pt>
              </c:numCache>
            </c:numRef>
          </c:xVal>
          <c:yVal>
            <c:numRef>
              <c:f>K_E7.4!COORD_Y</c:f>
              <c:numCache>
                <c:formatCode>General</c:formatCode>
                <c:ptCount val="4"/>
                <c:pt idx="0">
                  <c:v>0</c:v>
                </c:pt>
                <c:pt idx="1">
                  <c:v>6</c:v>
                </c:pt>
                <c:pt idx="2">
                  <c:v>6</c:v>
                </c:pt>
              </c:numCache>
            </c:numRef>
          </c:yVal>
          <c:smooth val="0"/>
          <c:extLst>
            <c:ext xmlns:c15="http://schemas.microsoft.com/office/drawing/2012/chart" uri="{02D57815-91ED-43cb-92C2-25804820EDAC}">
              <c15:datalabelsRange>
                <c15:f>K_E7.4!NODES</c15:f>
                <c15:dlblRangeCache>
                  <c:ptCount val="4"/>
                  <c:pt idx="0">
                    <c:v>N1</c:v>
                  </c:pt>
                  <c:pt idx="1">
                    <c:v>N2</c:v>
                  </c:pt>
                  <c:pt idx="2">
                    <c:v>N3</c:v>
                  </c:pt>
                </c15:dlblRangeCache>
              </c15:datalabelsRange>
            </c:ext>
            <c:ext xmlns:c16="http://schemas.microsoft.com/office/drawing/2014/chart" uri="{C3380CC4-5D6E-409C-BE32-E72D297353CC}">
              <c16:uniqueId val="{00000024-EAFE-45B6-BA16-BB64A517AA6D}"/>
            </c:ext>
          </c:extLst>
        </c:ser>
        <c:ser>
          <c:idx val="1"/>
          <c:order val="1"/>
          <c:tx>
            <c:v>M1</c:v>
          </c:tx>
          <c:spPr>
            <a:ln w="31750" cap="rnd">
              <a:solidFill>
                <a:srgbClr val="189515"/>
              </a:solidFill>
              <a:round/>
              <a:headEnd type="none"/>
              <a:tailEnd type="none"/>
            </a:ln>
            <a:effectLst/>
          </c:spPr>
          <c:marker>
            <c:symbol val="none"/>
          </c:marker>
          <c:dLbls>
            <c:delete val="1"/>
          </c:dLbls>
          <c:xVal>
            <c:numLit>
              <c:formatCode>General</c:formatCode>
              <c:ptCount val="2"/>
              <c:pt idx="0">
                <c:v>0</c:v>
              </c:pt>
              <c:pt idx="1">
                <c:v>3</c:v>
              </c:pt>
            </c:numLit>
          </c:xVal>
          <c:yVal>
            <c:numLit>
              <c:formatCode>General</c:formatCode>
              <c:ptCount val="2"/>
              <c:pt idx="0">
                <c:v>0</c:v>
              </c:pt>
              <c:pt idx="1">
                <c:v>6</c:v>
              </c:pt>
            </c:numLit>
          </c:yVal>
          <c:smooth val="0"/>
          <c:extLst>
            <c:ext xmlns:c16="http://schemas.microsoft.com/office/drawing/2014/chart" uri="{C3380CC4-5D6E-409C-BE32-E72D297353CC}">
              <c16:uniqueId val="{00000028-EAFE-45B6-BA16-BB64A517AA6D}"/>
            </c:ext>
          </c:extLst>
        </c:ser>
        <c:ser>
          <c:idx val="2"/>
          <c:order val="2"/>
          <c:tx>
            <c:v>M2</c:v>
          </c:tx>
          <c:spPr>
            <a:ln w="31750" cap="rnd">
              <a:solidFill>
                <a:srgbClr val="3BE743"/>
              </a:solidFill>
              <a:round/>
              <a:headEnd type="none"/>
              <a:tailEnd type="none"/>
            </a:ln>
            <a:effectLst/>
          </c:spPr>
          <c:marker>
            <c:symbol val="none"/>
          </c:marker>
          <c:dLbls>
            <c:delete val="1"/>
          </c:dLbls>
          <c:xVal>
            <c:numLit>
              <c:formatCode>General</c:formatCode>
              <c:ptCount val="2"/>
              <c:pt idx="0">
                <c:v>3</c:v>
              </c:pt>
              <c:pt idx="1">
                <c:v>9</c:v>
              </c:pt>
            </c:numLit>
          </c:xVal>
          <c:yVal>
            <c:numLit>
              <c:formatCode>General</c:formatCode>
              <c:ptCount val="2"/>
              <c:pt idx="0">
                <c:v>6</c:v>
              </c:pt>
              <c:pt idx="1">
                <c:v>6</c:v>
              </c:pt>
            </c:numLit>
          </c:yVal>
          <c:smooth val="0"/>
          <c:extLst>
            <c:ext xmlns:c16="http://schemas.microsoft.com/office/drawing/2014/chart" uri="{C3380CC4-5D6E-409C-BE32-E72D297353CC}">
              <c16:uniqueId val="{00000029-EAFE-45B6-BA16-BB64A517AA6D}"/>
            </c:ext>
          </c:extLst>
        </c:ser>
        <c:ser>
          <c:idx val="3"/>
          <c:order val="3"/>
          <c:tx>
            <c:v>dummy</c:v>
          </c:tx>
          <c:spPr>
            <a:ln w="25400" cap="rnd">
              <a:noFill/>
              <a:round/>
            </a:ln>
            <a:effectLst/>
          </c:spPr>
          <c:marker>
            <c:symbol val="none"/>
          </c:marker>
          <c:dLbls>
            <c:delete val="1"/>
          </c:dLbls>
          <c:xVal>
            <c:numLit>
              <c:formatCode>General</c:formatCode>
              <c:ptCount val="4"/>
              <c:pt idx="0">
                <c:v>-0.1</c:v>
              </c:pt>
              <c:pt idx="1">
                <c:v>-0.1</c:v>
              </c:pt>
              <c:pt idx="2">
                <c:v>9.1</c:v>
              </c:pt>
              <c:pt idx="3">
                <c:v>9.1</c:v>
              </c:pt>
            </c:numLit>
          </c:xVal>
          <c:yVal>
            <c:numLit>
              <c:formatCode>General</c:formatCode>
              <c:ptCount val="4"/>
              <c:pt idx="0">
                <c:v>-0.1</c:v>
              </c:pt>
              <c:pt idx="1">
                <c:v>6.1</c:v>
              </c:pt>
              <c:pt idx="2">
                <c:v>-0.1</c:v>
              </c:pt>
              <c:pt idx="3">
                <c:v>6.1</c:v>
              </c:pt>
            </c:numLit>
          </c:yVal>
          <c:smooth val="0"/>
          <c:extLst>
            <c:ext xmlns:c16="http://schemas.microsoft.com/office/drawing/2014/chart" uri="{C3380CC4-5D6E-409C-BE32-E72D297353CC}">
              <c16:uniqueId val="{0000002A-EAFE-45B6-BA16-BB64A517AA6D}"/>
            </c:ext>
          </c:extLst>
        </c:ser>
        <c:ser>
          <c:idx val="4"/>
          <c:order val="4"/>
          <c:tx>
            <c:v>M=125</c:v>
          </c:tx>
          <c:spPr>
            <a:ln w="19050" cap="rnd">
              <a:solidFill>
                <a:srgbClr val="C00000"/>
              </a:solidFill>
              <a:round/>
            </a:ln>
            <a:effectLst/>
          </c:spPr>
          <c:marker>
            <c:symbol val="circle"/>
            <c:size val="14"/>
            <c:spPr>
              <a:noFill/>
              <a:ln w="19050">
                <a:solidFill>
                  <a:srgbClr val="C00000"/>
                </a:solidFill>
              </a:ln>
              <a:effectLst/>
              <a:extLst>
                <a:ext uri="{909E8E84-426E-40DD-AFC4-6F175D3DCCD1}">
                  <a14:hiddenFill xmlns:a14="http://schemas.microsoft.com/office/drawing/2010/main">
                    <a:solidFill>
                      <a:srgbClr val="4472C4"/>
                    </a:solidFill>
                  </a14:hiddenFill>
                </a:ext>
              </a:ex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1"/>
              <c:pt idx="0">
                <c:v>3</c:v>
              </c:pt>
            </c:numLit>
          </c:xVal>
          <c:yVal>
            <c:numLit>
              <c:formatCode>General</c:formatCode>
              <c:ptCount val="1"/>
              <c:pt idx="0">
                <c:v>6</c:v>
              </c:pt>
            </c:numLit>
          </c:yVal>
          <c:smooth val="0"/>
          <c:extLst>
            <c:ext xmlns:c16="http://schemas.microsoft.com/office/drawing/2014/chart" uri="{C3380CC4-5D6E-409C-BE32-E72D297353CC}">
              <c16:uniqueId val="{0000002B-EAFE-45B6-BA16-BB64A517AA6D}"/>
            </c:ext>
          </c:extLst>
        </c:ser>
        <c:ser>
          <c:idx val="5"/>
          <c:order val="5"/>
          <c:tx>
            <c:v>P=300</c:v>
          </c:tx>
          <c:spPr>
            <a:ln w="38100" cap="rnd">
              <a:solidFill>
                <a:srgbClr val="C00000"/>
              </a:solidFill>
              <a:round/>
              <a:head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E-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
              <c:pt idx="0">
                <c:v>1.5</c:v>
              </c:pt>
              <c:pt idx="1">
                <c:v>1.5</c:v>
              </c:pt>
            </c:numLit>
          </c:xVal>
          <c:yVal>
            <c:numLit>
              <c:formatCode>General</c:formatCode>
              <c:ptCount val="2"/>
              <c:pt idx="0">
                <c:v>3</c:v>
              </c:pt>
              <c:pt idx="1">
                <c:v>3.9</c:v>
              </c:pt>
            </c:numLit>
          </c:yVal>
          <c:smooth val="0"/>
          <c:extLst>
            <c:ext xmlns:c16="http://schemas.microsoft.com/office/drawing/2014/chart" uri="{C3380CC4-5D6E-409C-BE32-E72D297353CC}">
              <c16:uniqueId val="{0000002C-EAFE-45B6-BA16-BB64A517AA6D}"/>
            </c:ext>
          </c:extLst>
        </c:ser>
        <c:ser>
          <c:idx val="6"/>
          <c:order val="6"/>
          <c:tx>
            <c:v>UDL=16.67</c:v>
          </c:tx>
          <c:spPr>
            <a:ln w="38100" cap="rnd">
              <a:solidFill>
                <a:srgbClr val="C00000"/>
              </a:solidFill>
              <a:round/>
              <a:headEnd type="triangle" w="med" len="med"/>
              <a:tailEnd type="triangle" w="med" len="me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31-EAFE-45B6-BA16-BB64A517AA6D}"/>
                </c:ext>
              </c:extLst>
            </c:dLbl>
            <c:dLbl>
              <c:idx val="2"/>
              <c:delete val="1"/>
              <c:extLst>
                <c:ext xmlns:c15="http://schemas.microsoft.com/office/drawing/2012/chart" uri="{CE6537A1-D6FC-4f65-9D91-7224C49458BB}"/>
                <c:ext xmlns:c16="http://schemas.microsoft.com/office/drawing/2014/chart" uri="{C3380CC4-5D6E-409C-BE32-E72D297353CC}">
                  <c16:uniqueId val="{00000032-EAFE-45B6-BA16-BB64A517AA6D}"/>
                </c:ext>
              </c:extLst>
            </c:dLbl>
            <c:dLbl>
              <c:idx val="3"/>
              <c:delete val="1"/>
              <c:extLst>
                <c:ext xmlns:c15="http://schemas.microsoft.com/office/drawing/2012/chart" uri="{CE6537A1-D6FC-4f65-9D91-7224C49458BB}"/>
                <c:ext xmlns:c16="http://schemas.microsoft.com/office/drawing/2014/chart" uri="{C3380CC4-5D6E-409C-BE32-E72D297353CC}">
                  <c16:uniqueId val="{00000033-EAFE-45B6-BA16-BB64A517AA6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4"/>
              <c:pt idx="0">
                <c:v>3</c:v>
              </c:pt>
              <c:pt idx="1">
                <c:v>3</c:v>
              </c:pt>
              <c:pt idx="2">
                <c:v>9</c:v>
              </c:pt>
              <c:pt idx="3">
                <c:v>9</c:v>
              </c:pt>
            </c:numLit>
          </c:xVal>
          <c:yVal>
            <c:numLit>
              <c:formatCode>General</c:formatCode>
              <c:ptCount val="4"/>
              <c:pt idx="0">
                <c:v>6</c:v>
              </c:pt>
              <c:pt idx="1">
                <c:v>6.9</c:v>
              </c:pt>
              <c:pt idx="2">
                <c:v>6.9</c:v>
              </c:pt>
              <c:pt idx="3">
                <c:v>6</c:v>
              </c:pt>
            </c:numLit>
          </c:yVal>
          <c:smooth val="0"/>
          <c:extLst>
            <c:ext xmlns:c16="http://schemas.microsoft.com/office/drawing/2014/chart" uri="{C3380CC4-5D6E-409C-BE32-E72D297353CC}">
              <c16:uniqueId val="{0000002F-EAFE-45B6-BA16-BB64A517AA6D}"/>
            </c:ext>
          </c:extLst>
        </c:ser>
        <c:dLbls>
          <c:dLblPos val="t"/>
          <c:showLegendKey val="0"/>
          <c:showVal val="1"/>
          <c:showCatName val="0"/>
          <c:showSerName val="0"/>
          <c:showPercent val="0"/>
          <c:showBubbleSize val="0"/>
        </c:dLbls>
        <c:axId val="946685400"/>
        <c:axId val="946689664"/>
      </c:scatterChart>
      <c:valAx>
        <c:axId val="946685400"/>
        <c:scaling>
          <c:orientation val="minMax"/>
          <c:max val="10"/>
          <c:min val="-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89664"/>
        <c:crosses val="autoZero"/>
        <c:crossBetween val="midCat"/>
        <c:majorUnit val="2"/>
      </c:valAx>
      <c:valAx>
        <c:axId val="946689664"/>
        <c:scaling>
          <c:orientation val="minMax"/>
          <c:max val="8"/>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25000"/>
                    <a:lumOff val="7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85400"/>
        <c:crosses val="autoZero"/>
        <c:crossBetween val="midCat"/>
        <c:majorUnit val="2"/>
      </c:valAx>
      <c:spPr>
        <a:noFill/>
        <a:ln>
          <a:noFill/>
        </a:ln>
        <a:effectLst/>
      </c:spPr>
    </c:plotArea>
    <c:legend>
      <c:legendPos val="r"/>
      <c:legendEntry>
        <c:idx val="0"/>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9" Type="http://schemas.openxmlformats.org/officeDocument/2006/relationships/chart" Target="../charts/chart51.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42" Type="http://schemas.openxmlformats.org/officeDocument/2006/relationships/chart" Target="../charts/chart54.xml"/><Relationship Id="rId47" Type="http://schemas.openxmlformats.org/officeDocument/2006/relationships/chart" Target="../charts/chart59.xml"/><Relationship Id="rId50" Type="http://schemas.openxmlformats.org/officeDocument/2006/relationships/chart" Target="../charts/chart62.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38" Type="http://schemas.openxmlformats.org/officeDocument/2006/relationships/chart" Target="../charts/chart50.xml"/><Relationship Id="rId46" Type="http://schemas.openxmlformats.org/officeDocument/2006/relationships/chart" Target="../charts/chart58.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41" Type="http://schemas.openxmlformats.org/officeDocument/2006/relationships/chart" Target="../charts/chart53.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37" Type="http://schemas.openxmlformats.org/officeDocument/2006/relationships/chart" Target="../charts/chart49.xml"/><Relationship Id="rId40" Type="http://schemas.openxmlformats.org/officeDocument/2006/relationships/chart" Target="../charts/chart52.xml"/><Relationship Id="rId45" Type="http://schemas.openxmlformats.org/officeDocument/2006/relationships/chart" Target="../charts/chart57.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36" Type="http://schemas.openxmlformats.org/officeDocument/2006/relationships/chart" Target="../charts/chart48.xml"/><Relationship Id="rId49" Type="http://schemas.openxmlformats.org/officeDocument/2006/relationships/chart" Target="../charts/chart61.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4" Type="http://schemas.openxmlformats.org/officeDocument/2006/relationships/chart" Target="../charts/chart56.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 Id="rId35" Type="http://schemas.openxmlformats.org/officeDocument/2006/relationships/chart" Target="../charts/chart47.xml"/><Relationship Id="rId43" Type="http://schemas.openxmlformats.org/officeDocument/2006/relationships/chart" Target="../charts/chart55.xml"/><Relationship Id="rId48" Type="http://schemas.openxmlformats.org/officeDocument/2006/relationships/chart" Target="../charts/chart60.xml"/><Relationship Id="rId8" Type="http://schemas.openxmlformats.org/officeDocument/2006/relationships/chart" Target="../charts/chart20.xml"/><Relationship Id="rId51" Type="http://schemas.openxmlformats.org/officeDocument/2006/relationships/chart" Target="../charts/chart6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71.xml"/><Relationship Id="rId3" Type="http://schemas.openxmlformats.org/officeDocument/2006/relationships/chart" Target="../charts/chart66.xml"/><Relationship Id="rId7" Type="http://schemas.openxmlformats.org/officeDocument/2006/relationships/chart" Target="../charts/chart70.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chart" Target="../charts/chart69.xml"/><Relationship Id="rId11" Type="http://schemas.openxmlformats.org/officeDocument/2006/relationships/chart" Target="../charts/chart74.xml"/><Relationship Id="rId5" Type="http://schemas.openxmlformats.org/officeDocument/2006/relationships/chart" Target="../charts/chart68.xml"/><Relationship Id="rId10" Type="http://schemas.openxmlformats.org/officeDocument/2006/relationships/chart" Target="../charts/chart73.xml"/><Relationship Id="rId4" Type="http://schemas.openxmlformats.org/officeDocument/2006/relationships/chart" Target="../charts/chart67.xml"/><Relationship Id="rId9" Type="http://schemas.openxmlformats.org/officeDocument/2006/relationships/chart" Target="../charts/chart7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82.xml"/><Relationship Id="rId3" Type="http://schemas.openxmlformats.org/officeDocument/2006/relationships/chart" Target="../charts/chart77.xml"/><Relationship Id="rId7" Type="http://schemas.openxmlformats.org/officeDocument/2006/relationships/chart" Target="../charts/chart81.xml"/><Relationship Id="rId2" Type="http://schemas.openxmlformats.org/officeDocument/2006/relationships/chart" Target="../charts/chart76.xml"/><Relationship Id="rId1" Type="http://schemas.openxmlformats.org/officeDocument/2006/relationships/chart" Target="../charts/chart75.xml"/><Relationship Id="rId6" Type="http://schemas.openxmlformats.org/officeDocument/2006/relationships/chart" Target="../charts/chart80.xml"/><Relationship Id="rId11" Type="http://schemas.openxmlformats.org/officeDocument/2006/relationships/chart" Target="../charts/chart85.xml"/><Relationship Id="rId5" Type="http://schemas.openxmlformats.org/officeDocument/2006/relationships/chart" Target="../charts/chart79.xml"/><Relationship Id="rId10" Type="http://schemas.openxmlformats.org/officeDocument/2006/relationships/chart" Target="../charts/chart84.xml"/><Relationship Id="rId4" Type="http://schemas.openxmlformats.org/officeDocument/2006/relationships/chart" Target="../charts/chart78.xml"/><Relationship Id="rId9" Type="http://schemas.openxmlformats.org/officeDocument/2006/relationships/chart" Target="../charts/chart8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3.xml"/><Relationship Id="rId3" Type="http://schemas.openxmlformats.org/officeDocument/2006/relationships/chart" Target="../charts/chart88.xml"/><Relationship Id="rId7" Type="http://schemas.openxmlformats.org/officeDocument/2006/relationships/chart" Target="../charts/chart92.xml"/><Relationship Id="rId2" Type="http://schemas.openxmlformats.org/officeDocument/2006/relationships/chart" Target="../charts/chart87.xml"/><Relationship Id="rId1" Type="http://schemas.openxmlformats.org/officeDocument/2006/relationships/chart" Target="../charts/chart86.xml"/><Relationship Id="rId6" Type="http://schemas.openxmlformats.org/officeDocument/2006/relationships/chart" Target="../charts/chart91.xml"/><Relationship Id="rId11" Type="http://schemas.openxmlformats.org/officeDocument/2006/relationships/chart" Target="../charts/chart96.xml"/><Relationship Id="rId5" Type="http://schemas.openxmlformats.org/officeDocument/2006/relationships/chart" Target="../charts/chart90.xml"/><Relationship Id="rId10" Type="http://schemas.openxmlformats.org/officeDocument/2006/relationships/chart" Target="../charts/chart95.xml"/><Relationship Id="rId4" Type="http://schemas.openxmlformats.org/officeDocument/2006/relationships/chart" Target="../charts/chart89.xml"/><Relationship Id="rId9" Type="http://schemas.openxmlformats.org/officeDocument/2006/relationships/chart" Target="../charts/chart9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4.xml"/><Relationship Id="rId3" Type="http://schemas.openxmlformats.org/officeDocument/2006/relationships/chart" Target="../charts/chart99.xml"/><Relationship Id="rId7" Type="http://schemas.openxmlformats.org/officeDocument/2006/relationships/chart" Target="../charts/chart103.xml"/><Relationship Id="rId2" Type="http://schemas.openxmlformats.org/officeDocument/2006/relationships/chart" Target="../charts/chart98.xml"/><Relationship Id="rId1" Type="http://schemas.openxmlformats.org/officeDocument/2006/relationships/chart" Target="../charts/chart97.xml"/><Relationship Id="rId6" Type="http://schemas.openxmlformats.org/officeDocument/2006/relationships/chart" Target="../charts/chart102.xml"/><Relationship Id="rId11" Type="http://schemas.openxmlformats.org/officeDocument/2006/relationships/chart" Target="../charts/chart107.xml"/><Relationship Id="rId5" Type="http://schemas.openxmlformats.org/officeDocument/2006/relationships/chart" Target="../charts/chart101.xml"/><Relationship Id="rId10" Type="http://schemas.openxmlformats.org/officeDocument/2006/relationships/chart" Target="../charts/chart106.xml"/><Relationship Id="rId4" Type="http://schemas.openxmlformats.org/officeDocument/2006/relationships/chart" Target="../charts/chart100.xml"/><Relationship Id="rId9" Type="http://schemas.openxmlformats.org/officeDocument/2006/relationships/chart" Target="../charts/chart105.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15.xml"/><Relationship Id="rId3" Type="http://schemas.openxmlformats.org/officeDocument/2006/relationships/chart" Target="../charts/chart110.xml"/><Relationship Id="rId7" Type="http://schemas.openxmlformats.org/officeDocument/2006/relationships/chart" Target="../charts/chart114.xml"/><Relationship Id="rId2" Type="http://schemas.openxmlformats.org/officeDocument/2006/relationships/chart" Target="../charts/chart109.xml"/><Relationship Id="rId1" Type="http://schemas.openxmlformats.org/officeDocument/2006/relationships/chart" Target="../charts/chart108.xml"/><Relationship Id="rId6" Type="http://schemas.openxmlformats.org/officeDocument/2006/relationships/chart" Target="../charts/chart113.xml"/><Relationship Id="rId11" Type="http://schemas.openxmlformats.org/officeDocument/2006/relationships/chart" Target="../charts/chart118.xml"/><Relationship Id="rId5" Type="http://schemas.openxmlformats.org/officeDocument/2006/relationships/chart" Target="../charts/chart112.xml"/><Relationship Id="rId10" Type="http://schemas.openxmlformats.org/officeDocument/2006/relationships/chart" Target="../charts/chart117.xml"/><Relationship Id="rId4" Type="http://schemas.openxmlformats.org/officeDocument/2006/relationships/chart" Target="../charts/chart111.xml"/><Relationship Id="rId9" Type="http://schemas.openxmlformats.org/officeDocument/2006/relationships/chart" Target="../charts/chart116.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26.xml"/><Relationship Id="rId3" Type="http://schemas.openxmlformats.org/officeDocument/2006/relationships/chart" Target="../charts/chart121.xml"/><Relationship Id="rId7" Type="http://schemas.openxmlformats.org/officeDocument/2006/relationships/chart" Target="../charts/chart125.xml"/><Relationship Id="rId2" Type="http://schemas.openxmlformats.org/officeDocument/2006/relationships/chart" Target="../charts/chart120.xml"/><Relationship Id="rId1" Type="http://schemas.openxmlformats.org/officeDocument/2006/relationships/chart" Target="../charts/chart119.xml"/><Relationship Id="rId6" Type="http://schemas.openxmlformats.org/officeDocument/2006/relationships/chart" Target="../charts/chart124.xml"/><Relationship Id="rId11" Type="http://schemas.openxmlformats.org/officeDocument/2006/relationships/chart" Target="../charts/chart129.xml"/><Relationship Id="rId5" Type="http://schemas.openxmlformats.org/officeDocument/2006/relationships/chart" Target="../charts/chart123.xml"/><Relationship Id="rId10" Type="http://schemas.openxmlformats.org/officeDocument/2006/relationships/chart" Target="../charts/chart128.xml"/><Relationship Id="rId4" Type="http://schemas.openxmlformats.org/officeDocument/2006/relationships/chart" Target="../charts/chart122.xml"/><Relationship Id="rId9" Type="http://schemas.openxmlformats.org/officeDocument/2006/relationships/chart" Target="../charts/chart127.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37.xml"/><Relationship Id="rId13" Type="http://schemas.openxmlformats.org/officeDocument/2006/relationships/chart" Target="../charts/chart142.xml"/><Relationship Id="rId18" Type="http://schemas.openxmlformats.org/officeDocument/2006/relationships/chart" Target="../charts/chart147.xml"/><Relationship Id="rId26" Type="http://schemas.openxmlformats.org/officeDocument/2006/relationships/chart" Target="../charts/chart155.xml"/><Relationship Id="rId3" Type="http://schemas.openxmlformats.org/officeDocument/2006/relationships/chart" Target="../charts/chart132.xml"/><Relationship Id="rId21" Type="http://schemas.openxmlformats.org/officeDocument/2006/relationships/chart" Target="../charts/chart150.xml"/><Relationship Id="rId7" Type="http://schemas.openxmlformats.org/officeDocument/2006/relationships/chart" Target="../charts/chart136.xml"/><Relationship Id="rId12" Type="http://schemas.openxmlformats.org/officeDocument/2006/relationships/chart" Target="../charts/chart141.xml"/><Relationship Id="rId17" Type="http://schemas.openxmlformats.org/officeDocument/2006/relationships/chart" Target="../charts/chart146.xml"/><Relationship Id="rId25" Type="http://schemas.openxmlformats.org/officeDocument/2006/relationships/chart" Target="../charts/chart154.xml"/><Relationship Id="rId2" Type="http://schemas.openxmlformats.org/officeDocument/2006/relationships/chart" Target="../charts/chart131.xml"/><Relationship Id="rId16" Type="http://schemas.openxmlformats.org/officeDocument/2006/relationships/chart" Target="../charts/chart145.xml"/><Relationship Id="rId20" Type="http://schemas.openxmlformats.org/officeDocument/2006/relationships/chart" Target="../charts/chart149.xml"/><Relationship Id="rId1" Type="http://schemas.openxmlformats.org/officeDocument/2006/relationships/chart" Target="../charts/chart130.xml"/><Relationship Id="rId6" Type="http://schemas.openxmlformats.org/officeDocument/2006/relationships/chart" Target="../charts/chart135.xml"/><Relationship Id="rId11" Type="http://schemas.openxmlformats.org/officeDocument/2006/relationships/chart" Target="../charts/chart140.xml"/><Relationship Id="rId24" Type="http://schemas.openxmlformats.org/officeDocument/2006/relationships/chart" Target="../charts/chart153.xml"/><Relationship Id="rId5" Type="http://schemas.openxmlformats.org/officeDocument/2006/relationships/chart" Target="../charts/chart134.xml"/><Relationship Id="rId15" Type="http://schemas.openxmlformats.org/officeDocument/2006/relationships/chart" Target="../charts/chart144.xml"/><Relationship Id="rId23" Type="http://schemas.openxmlformats.org/officeDocument/2006/relationships/chart" Target="../charts/chart152.xml"/><Relationship Id="rId10" Type="http://schemas.openxmlformats.org/officeDocument/2006/relationships/chart" Target="../charts/chart139.xml"/><Relationship Id="rId19" Type="http://schemas.openxmlformats.org/officeDocument/2006/relationships/chart" Target="../charts/chart148.xml"/><Relationship Id="rId4" Type="http://schemas.openxmlformats.org/officeDocument/2006/relationships/chart" Target="../charts/chart133.xml"/><Relationship Id="rId9" Type="http://schemas.openxmlformats.org/officeDocument/2006/relationships/chart" Target="../charts/chart138.xml"/><Relationship Id="rId14" Type="http://schemas.openxmlformats.org/officeDocument/2006/relationships/chart" Target="../charts/chart143.xml"/><Relationship Id="rId22" Type="http://schemas.openxmlformats.org/officeDocument/2006/relationships/chart" Target="../charts/chart151.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163.xml"/><Relationship Id="rId13" Type="http://schemas.openxmlformats.org/officeDocument/2006/relationships/chart" Target="../charts/chart168.xml"/><Relationship Id="rId3" Type="http://schemas.openxmlformats.org/officeDocument/2006/relationships/chart" Target="../charts/chart158.xml"/><Relationship Id="rId7" Type="http://schemas.openxmlformats.org/officeDocument/2006/relationships/chart" Target="../charts/chart162.xml"/><Relationship Id="rId12" Type="http://schemas.openxmlformats.org/officeDocument/2006/relationships/chart" Target="../charts/chart167.xml"/><Relationship Id="rId2" Type="http://schemas.openxmlformats.org/officeDocument/2006/relationships/chart" Target="../charts/chart157.xml"/><Relationship Id="rId16" Type="http://schemas.openxmlformats.org/officeDocument/2006/relationships/chart" Target="../charts/chart171.xml"/><Relationship Id="rId1" Type="http://schemas.openxmlformats.org/officeDocument/2006/relationships/chart" Target="../charts/chart156.xml"/><Relationship Id="rId6" Type="http://schemas.openxmlformats.org/officeDocument/2006/relationships/chart" Target="../charts/chart161.xml"/><Relationship Id="rId11" Type="http://schemas.openxmlformats.org/officeDocument/2006/relationships/chart" Target="../charts/chart166.xml"/><Relationship Id="rId5" Type="http://schemas.openxmlformats.org/officeDocument/2006/relationships/chart" Target="../charts/chart160.xml"/><Relationship Id="rId15" Type="http://schemas.openxmlformats.org/officeDocument/2006/relationships/chart" Target="../charts/chart170.xml"/><Relationship Id="rId10" Type="http://schemas.openxmlformats.org/officeDocument/2006/relationships/chart" Target="../charts/chart165.xml"/><Relationship Id="rId4" Type="http://schemas.openxmlformats.org/officeDocument/2006/relationships/chart" Target="../charts/chart159.xml"/><Relationship Id="rId9" Type="http://schemas.openxmlformats.org/officeDocument/2006/relationships/chart" Target="../charts/chart164.xml"/><Relationship Id="rId14" Type="http://schemas.openxmlformats.org/officeDocument/2006/relationships/chart" Target="../charts/chart16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7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180.xml"/><Relationship Id="rId13" Type="http://schemas.openxmlformats.org/officeDocument/2006/relationships/chart" Target="../charts/chart185.xml"/><Relationship Id="rId3" Type="http://schemas.openxmlformats.org/officeDocument/2006/relationships/chart" Target="../charts/chart175.xml"/><Relationship Id="rId7" Type="http://schemas.openxmlformats.org/officeDocument/2006/relationships/chart" Target="../charts/chart179.xml"/><Relationship Id="rId12" Type="http://schemas.openxmlformats.org/officeDocument/2006/relationships/chart" Target="../charts/chart184.xml"/><Relationship Id="rId2" Type="http://schemas.openxmlformats.org/officeDocument/2006/relationships/chart" Target="../charts/chart174.xml"/><Relationship Id="rId16" Type="http://schemas.openxmlformats.org/officeDocument/2006/relationships/chart" Target="../charts/chart188.xml"/><Relationship Id="rId1" Type="http://schemas.openxmlformats.org/officeDocument/2006/relationships/chart" Target="../charts/chart173.xml"/><Relationship Id="rId6" Type="http://schemas.openxmlformats.org/officeDocument/2006/relationships/chart" Target="../charts/chart178.xml"/><Relationship Id="rId11" Type="http://schemas.openxmlformats.org/officeDocument/2006/relationships/chart" Target="../charts/chart183.xml"/><Relationship Id="rId5" Type="http://schemas.openxmlformats.org/officeDocument/2006/relationships/chart" Target="../charts/chart177.xml"/><Relationship Id="rId15" Type="http://schemas.openxmlformats.org/officeDocument/2006/relationships/chart" Target="../charts/chart187.xml"/><Relationship Id="rId10" Type="http://schemas.openxmlformats.org/officeDocument/2006/relationships/chart" Target="../charts/chart182.xml"/><Relationship Id="rId4" Type="http://schemas.openxmlformats.org/officeDocument/2006/relationships/chart" Target="../charts/chart176.xml"/><Relationship Id="rId9" Type="http://schemas.openxmlformats.org/officeDocument/2006/relationships/chart" Target="../charts/chart181.xml"/><Relationship Id="rId14" Type="http://schemas.openxmlformats.org/officeDocument/2006/relationships/chart" Target="../charts/chart186.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196.xml"/><Relationship Id="rId13" Type="http://schemas.openxmlformats.org/officeDocument/2006/relationships/chart" Target="../charts/chart201.xml"/><Relationship Id="rId3" Type="http://schemas.openxmlformats.org/officeDocument/2006/relationships/chart" Target="../charts/chart191.xml"/><Relationship Id="rId7" Type="http://schemas.openxmlformats.org/officeDocument/2006/relationships/chart" Target="../charts/chart195.xml"/><Relationship Id="rId12" Type="http://schemas.openxmlformats.org/officeDocument/2006/relationships/chart" Target="../charts/chart200.xml"/><Relationship Id="rId2" Type="http://schemas.openxmlformats.org/officeDocument/2006/relationships/chart" Target="../charts/chart190.xml"/><Relationship Id="rId16" Type="http://schemas.openxmlformats.org/officeDocument/2006/relationships/chart" Target="../charts/chart204.xml"/><Relationship Id="rId1" Type="http://schemas.openxmlformats.org/officeDocument/2006/relationships/chart" Target="../charts/chart189.xml"/><Relationship Id="rId6" Type="http://schemas.openxmlformats.org/officeDocument/2006/relationships/chart" Target="../charts/chart194.xml"/><Relationship Id="rId11" Type="http://schemas.openxmlformats.org/officeDocument/2006/relationships/chart" Target="../charts/chart199.xml"/><Relationship Id="rId5" Type="http://schemas.openxmlformats.org/officeDocument/2006/relationships/chart" Target="../charts/chart193.xml"/><Relationship Id="rId15" Type="http://schemas.openxmlformats.org/officeDocument/2006/relationships/chart" Target="../charts/chart203.xml"/><Relationship Id="rId10" Type="http://schemas.openxmlformats.org/officeDocument/2006/relationships/chart" Target="../charts/chart198.xml"/><Relationship Id="rId4" Type="http://schemas.openxmlformats.org/officeDocument/2006/relationships/chart" Target="../charts/chart192.xml"/><Relationship Id="rId9" Type="http://schemas.openxmlformats.org/officeDocument/2006/relationships/chart" Target="../charts/chart197.xml"/><Relationship Id="rId14" Type="http://schemas.openxmlformats.org/officeDocument/2006/relationships/chart" Target="../charts/chart202.xml"/></Relationships>
</file>

<file path=xl/drawings/_rels/drawing16.xml.rels><?xml version="1.0" encoding="UTF-8" standalone="yes"?>
<Relationships xmlns="http://schemas.openxmlformats.org/package/2006/relationships"><Relationship Id="rId8" Type="http://schemas.openxmlformats.org/officeDocument/2006/relationships/chart" Target="../charts/chart212.xml"/><Relationship Id="rId3" Type="http://schemas.openxmlformats.org/officeDocument/2006/relationships/chart" Target="../charts/chart207.xml"/><Relationship Id="rId7" Type="http://schemas.openxmlformats.org/officeDocument/2006/relationships/chart" Target="../charts/chart211.xml"/><Relationship Id="rId2" Type="http://schemas.openxmlformats.org/officeDocument/2006/relationships/chart" Target="../charts/chart206.xml"/><Relationship Id="rId1" Type="http://schemas.openxmlformats.org/officeDocument/2006/relationships/chart" Target="../charts/chart205.xml"/><Relationship Id="rId6" Type="http://schemas.openxmlformats.org/officeDocument/2006/relationships/chart" Target="../charts/chart210.xml"/><Relationship Id="rId11" Type="http://schemas.openxmlformats.org/officeDocument/2006/relationships/chart" Target="../charts/chart215.xml"/><Relationship Id="rId5" Type="http://schemas.openxmlformats.org/officeDocument/2006/relationships/chart" Target="../charts/chart209.xml"/><Relationship Id="rId10" Type="http://schemas.openxmlformats.org/officeDocument/2006/relationships/chart" Target="../charts/chart214.xml"/><Relationship Id="rId4" Type="http://schemas.openxmlformats.org/officeDocument/2006/relationships/chart" Target="../charts/chart208.xml"/><Relationship Id="rId9" Type="http://schemas.openxmlformats.org/officeDocument/2006/relationships/chart" Target="../charts/chart213.xml"/></Relationships>
</file>

<file path=xl/drawings/drawing1.xml><?xml version="1.0" encoding="utf-8"?>
<xdr:wsDr xmlns:xdr="http://schemas.openxmlformats.org/drawingml/2006/spreadsheetDrawing" xmlns:a="http://schemas.openxmlformats.org/drawingml/2006/main">
  <xdr:oneCellAnchor>
    <xdr:from>
      <xdr:col>1</xdr:col>
      <xdr:colOff>0</xdr:colOff>
      <xdr:row>3</xdr:row>
      <xdr:rowOff>0</xdr:rowOff>
    </xdr:from>
    <xdr:ext cx="6656294" cy="247650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09600" y="571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6</m:t>
                              </m:r>
                              <m:r>
                                <a:rPr lang="en-US" sz="1100" b="0" i="1">
                                  <a:solidFill>
                                    <a:srgbClr val="C00000"/>
                                  </a:solidFill>
                                  <a:latin typeface="Cambria Math" panose="02040503050406030204" pitchFamily="18" charset="0"/>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6</m:t>
                              </m:r>
                              <m:r>
                                <a:rPr lang="en-US" sz="1100" b="0" i="1">
                                  <a:solidFill>
                                    <a:srgbClr val="C00000"/>
                                  </a:solidFill>
                                  <a:latin typeface="Cambria Math" panose="02040503050406030204" pitchFamily="18" charset="0"/>
                                </a:rPr>
                                <m:t>𝐿</m:t>
                              </m:r>
                            </m:e>
                            <m:e>
                              <m:r>
                                <a:rPr lang="en-US" sz="1100" b="0" i="1">
                                  <a:solidFill>
                                    <a:srgbClr val="C00000"/>
                                  </a:solidFill>
                                  <a:latin typeface="Cambria Math" panose="02040503050406030204" pitchFamily="18" charset="0"/>
                                </a:rPr>
                                <m:t>4</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2</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12</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2</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6</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4</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4</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2</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12</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2</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6</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4</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
                      </m:e>
                    </m:d>
                  </m:oMath>
                </m:oMathPara>
              </a14:m>
              <a:endParaRPr lang="en-CA" sz="1100"/>
            </a:p>
          </xdr:txBody>
        </xdr:sp>
      </mc:Choice>
      <mc:Fallback xmlns="">
        <xdr:sp macro="" textlink="">
          <xdr:nvSpPr>
            <xdr:cNvPr id="2" name="TextBox 1"/>
            <xdr:cNvSpPr txBox="1"/>
          </xdr:nvSpPr>
          <xdr:spPr>
            <a:xfrm>
              <a:off x="609600" y="571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0&amp;0@0&amp;12&amp;6𝐿&amp;0&amp;−12&amp;</a:t>
              </a:r>
              <a:r>
                <a:rPr lang="en-US" sz="1100" b="0" i="0">
                  <a:solidFill>
                    <a:srgbClr val="C00000"/>
                  </a:solidFill>
                  <a:effectLst/>
                  <a:latin typeface="Cambria Math" panose="02040503050406030204" pitchFamily="18" charset="0"/>
                  <a:ea typeface="+mn-ea"/>
                  <a:cs typeface="+mn-cs"/>
                </a:rPr>
                <a:t>6𝐿@</a:t>
              </a:r>
              <a:r>
                <a:rPr lang="en-US" sz="1100" b="0" i="0">
                  <a:solidFill>
                    <a:srgbClr val="C00000"/>
                  </a:solidFill>
                  <a:latin typeface="Cambria Math" panose="02040503050406030204" pitchFamily="18" charset="0"/>
                </a:rPr>
                <a:t>0&amp;6𝐿&amp;4𝐿^2&amp;0&amp;−</a:t>
              </a:r>
              <a:r>
                <a:rPr lang="en-US" sz="1100" b="0" i="0">
                  <a:solidFill>
                    <a:srgbClr val="C00000"/>
                  </a:solidFill>
                  <a:effectLst/>
                  <a:latin typeface="Cambria Math" panose="02040503050406030204" pitchFamily="18" charset="0"/>
                  <a:ea typeface="+mn-ea"/>
                  <a:cs typeface="+mn-cs"/>
                </a:rPr>
                <a:t>6𝐿&amp;2𝐿^2@</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0&amp;0@0&amp;−12&amp;−</a:t>
              </a:r>
              <a:r>
                <a:rPr lang="en-US" sz="1100" b="0" i="0">
                  <a:solidFill>
                    <a:srgbClr val="C00000"/>
                  </a:solidFill>
                  <a:effectLst/>
                  <a:latin typeface="Cambria Math" panose="02040503050406030204" pitchFamily="18" charset="0"/>
                  <a:ea typeface="+mn-ea"/>
                  <a:cs typeface="+mn-cs"/>
                </a:rPr>
                <a:t>6𝐿&amp;</a:t>
              </a:r>
              <a:r>
                <a:rPr lang="en-US" sz="1100" b="0" i="0">
                  <a:solidFill>
                    <a:srgbClr val="C00000"/>
                  </a:solidFill>
                  <a:latin typeface="Cambria Math" panose="02040503050406030204" pitchFamily="18" charset="0"/>
                </a:rPr>
                <a:t>0&amp;12&amp;−</a:t>
              </a:r>
              <a:r>
                <a:rPr lang="en-US" sz="1100" b="0" i="0">
                  <a:solidFill>
                    <a:srgbClr val="C00000"/>
                  </a:solidFill>
                  <a:effectLst/>
                  <a:latin typeface="Cambria Math" panose="02040503050406030204" pitchFamily="18" charset="0"/>
                  <a:ea typeface="+mn-ea"/>
                  <a:cs typeface="+mn-cs"/>
                </a:rPr>
                <a:t>6𝐿@</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6𝐿&amp;2𝐿^2&amp;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6𝐿&amp;4𝐿^2 )]</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[■8(𝐴𝐸/𝐿&amp;0&amp;0&amp;−𝐴𝐸/𝐿&amp;0&amp;0@0&amp;12𝐸𝐼/𝐿^3 &amp;6𝐸𝐼/𝐿^2 &amp;0&amp;−12𝐸𝐼/𝐿^3 &amp;6𝐸𝐼/𝐿^2 @0&amp;6𝐸𝐼/𝐿^2 &amp;4𝐸𝐼/𝐿&amp;0&amp;−6𝐸𝐼/𝐿^2 &amp;2𝐸𝐼/𝐿@−𝐴𝐸/𝐿&amp;0&amp;0&amp;𝐴𝐸/𝐿&amp;0&amp;0@0&amp;−12𝐸𝐼/𝐿^3 &amp;−6𝐸𝐼/𝐿^2 &amp;0&amp;12𝐸𝐼/𝐿^3 &amp;−6𝐸𝐼/𝐿^2 @0&amp;6𝐸𝐼/𝐿^2 &amp;2𝐸𝐼/𝐿&amp;0&amp;−6𝐸𝐼/𝐿^2 &amp;4𝐸𝐼/𝐿)]</a:t>
              </a:r>
              <a:endParaRPr lang="en-CA" sz="1100"/>
            </a:p>
          </xdr:txBody>
        </xdr:sp>
      </mc:Fallback>
    </mc:AlternateContent>
    <xdr:clientData/>
  </xdr:oneCellAnchor>
  <xdr:oneCellAnchor>
    <xdr:from>
      <xdr:col>1</xdr:col>
      <xdr:colOff>0</xdr:colOff>
      <xdr:row>18</xdr:row>
      <xdr:rowOff>0</xdr:rowOff>
    </xdr:from>
    <xdr:ext cx="6656294" cy="247650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9600" y="3429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3</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mr>
                        </m:m>
                      </m:e>
                    </m:d>
                  </m:oMath>
                </m:oMathPara>
              </a14:m>
              <a:endParaRPr lang="en-CA" sz="1100"/>
            </a:p>
          </xdr:txBody>
        </xdr:sp>
      </mc:Choice>
      <mc:Fallback xmlns="">
        <xdr:sp macro="" textlink="">
          <xdr:nvSpPr>
            <xdr:cNvPr id="3" name="TextBox 2"/>
            <xdr:cNvSpPr txBox="1"/>
          </xdr:nvSpPr>
          <xdr:spPr>
            <a:xfrm>
              <a:off x="609600" y="3429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0&amp;0@0&amp;3&amp;0&amp;0&amp;−3&amp;</a:t>
              </a:r>
              <a:r>
                <a:rPr lang="en-US" sz="1100" b="0" i="0">
                  <a:solidFill>
                    <a:srgbClr val="C00000"/>
                  </a:solidFill>
                  <a:effectLst/>
                  <a:latin typeface="Cambria Math" panose="02040503050406030204" pitchFamily="18" charset="0"/>
                  <a:ea typeface="+mn-ea"/>
                  <a:cs typeface="+mn-cs"/>
                </a:rPr>
                <a:t>3𝐿@</a:t>
              </a:r>
              <a:r>
                <a:rPr lang="en-US" sz="1100" b="0" i="0">
                  <a:solidFill>
                    <a:srgbClr val="C00000"/>
                  </a:solidFill>
                  <a:latin typeface="Cambria Math" panose="02040503050406030204" pitchFamily="18" charset="0"/>
                </a:rPr>
                <a:t>0&amp;0&amp;0&amp;0&amp;0&amp;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0&amp;0@0&amp;−3&amp;0&amp;0&amp;3&amp;−</a:t>
              </a:r>
              <a:r>
                <a:rPr lang="en-US" sz="1100" b="0" i="0">
                  <a:solidFill>
                    <a:srgbClr val="C00000"/>
                  </a:solidFill>
                  <a:effectLst/>
                  <a:latin typeface="Cambria Math" panose="02040503050406030204" pitchFamily="18" charset="0"/>
                  <a:ea typeface="+mn-ea"/>
                  <a:cs typeface="+mn-cs"/>
                </a:rPr>
                <a:t>3𝐿@</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3𝐿&amp;3𝐿^2 )]</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[■8(𝐴𝐸/𝐿&amp;0&amp;0&amp;−𝐴𝐸/𝐿&amp;0&amp;0@0&amp;3𝐸𝐼/𝐿^3 &amp;0&amp;0&amp;−3𝐸𝐼/𝐿^3 &amp;3𝐸𝐼/𝐿^2 @0&amp;0&amp;0&amp;0&amp;0&amp;0@−𝐴𝐸/𝐿&amp;0&amp;0&amp;𝐴𝐸/𝐿&amp;0&amp;0@0&amp;−3𝐸𝐼/𝐿^3 &amp;0&amp;0&amp;3𝐸𝐼/𝐿^3 &amp;−3𝐸𝐼/𝐿^2 @0&amp;3𝐸𝐼/𝐿^2 &amp;0&amp;0&amp;−3𝐸𝐼/𝐿^2 &amp;3𝐸𝐼/𝐿)]</a:t>
              </a:r>
              <a:endParaRPr lang="en-CA" sz="1100"/>
            </a:p>
          </xdr:txBody>
        </xdr:sp>
      </mc:Fallback>
    </mc:AlternateContent>
    <xdr:clientData/>
  </xdr:oneCellAnchor>
  <xdr:oneCellAnchor>
    <xdr:from>
      <xdr:col>12</xdr:col>
      <xdr:colOff>0</xdr:colOff>
      <xdr:row>18</xdr:row>
      <xdr:rowOff>0</xdr:rowOff>
    </xdr:from>
    <xdr:ext cx="2420470" cy="2476500"/>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315200" y="3429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r>
                                <a:rPr lang="en-US" sz="1100" b="0" i="1">
                                  <a:solidFill>
                                    <a:srgbClr val="C00000"/>
                                  </a:solidFill>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3</m:t>
                                  </m:r>
                                </m:num>
                                <m:den>
                                  <m:r>
                                    <a:rPr lang="en-US" sz="1100" b="0" i="1">
                                      <a:solidFill>
                                        <a:srgbClr val="C00000"/>
                                      </a:solidFill>
                                      <a:latin typeface="Cambria Math" panose="02040503050406030204" pitchFamily="18" charset="0"/>
                                    </a:rPr>
                                    <m:t>2</m:t>
                                  </m:r>
                                  <m:r>
                                    <a:rPr lang="en-US" sz="1100" b="0" i="1">
                                      <a:solidFill>
                                        <a:srgbClr val="C00000"/>
                                      </a:solidFill>
                                      <a:latin typeface="Cambria Math" panose="02040503050406030204" pitchFamily="18" charset="0"/>
                                    </a:rPr>
                                    <m:t>𝐿</m:t>
                                  </m:r>
                                </m:den>
                              </m:f>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𝑏</m:t>
                                  </m:r>
                                </m:sub>
                              </m:sSub>
                            </m:e>
                          </m:mr>
                          <m:mr>
                            <m:e>
                              <m:r>
                                <a:rPr lang="en-US" sz="1100" b="0" i="1">
                                  <a:solidFill>
                                    <a:srgbClr val="C00000"/>
                                  </a:solidFill>
                                  <a:latin typeface="Cambria Math" panose="02040503050406030204" pitchFamily="18" charset="0"/>
                                </a:rPr>
                                <m:t>0</m:t>
                              </m:r>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3</m:t>
                                  </m:r>
                                </m:num>
                                <m:den>
                                  <m:r>
                                    <a:rPr lang="en-US" sz="1100" b="0" i="1">
                                      <a:solidFill>
                                        <a:srgbClr val="C00000"/>
                                      </a:solidFill>
                                      <a:effectLst/>
                                      <a:latin typeface="Cambria Math" panose="02040503050406030204" pitchFamily="18" charset="0"/>
                                      <a:ea typeface="+mn-ea"/>
                                      <a:cs typeface="+mn-cs"/>
                                    </a:rPr>
                                    <m:t>2</m:t>
                                  </m:r>
                                  <m:r>
                                    <a:rPr lang="en-US" sz="1100" b="0" i="1">
                                      <a:solidFill>
                                        <a:srgbClr val="C00000"/>
                                      </a:solidFill>
                                      <a:effectLst/>
                                      <a:latin typeface="Cambria Math" panose="02040503050406030204" pitchFamily="18" charset="0"/>
                                      <a:ea typeface="+mn-ea"/>
                                      <a:cs typeface="+mn-cs"/>
                                    </a:rPr>
                                    <m:t>𝐿</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2</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e>
                          </m:mr>
                        </m:m>
                      </m:e>
                    </m:d>
                  </m:oMath>
                </m:oMathPara>
              </a14:m>
              <a:endParaRPr lang="en-CA" sz="1100"/>
            </a:p>
          </xdr:txBody>
        </xdr:sp>
      </mc:Choice>
      <mc:Fallback xmlns="">
        <xdr:sp macro="" textlink="">
          <xdr:nvSpPr>
            <xdr:cNvPr id="4" name="TextBox 3"/>
            <xdr:cNvSpPr txBox="1"/>
          </xdr:nvSpPr>
          <xdr:spPr>
            <a:xfrm>
              <a:off x="7315200" y="3429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[■8(〖𝐹𝐴〗_𝑏@〖𝐹𝑆〗_𝑏−3/2𝐿 〖𝐹𝑀〗_𝑏@0@〖𝐹𝐴〗_𝑒@</a:t>
              </a:r>
              <a:r>
                <a:rPr lang="en-US" sz="1100" b="0" i="0">
                  <a:solidFill>
                    <a:srgbClr val="C00000"/>
                  </a:solidFill>
                  <a:effectLst/>
                  <a:latin typeface="Cambria Math" panose="02040503050406030204" pitchFamily="18" charset="0"/>
                  <a:ea typeface="+mn-ea"/>
                  <a:cs typeface="+mn-cs"/>
                </a:rPr>
                <a:t>〖𝐹𝑆〗_𝑒+3/2𝐿 〖𝐹𝑀〗_𝑏@〖𝐹𝑀〗_𝑒−1/2 〖𝐹𝑀〗_𝑏 )]</a:t>
              </a:r>
              <a:endParaRPr lang="en-CA" sz="1100"/>
            </a:p>
          </xdr:txBody>
        </xdr:sp>
      </mc:Fallback>
    </mc:AlternateContent>
    <xdr:clientData/>
  </xdr:oneCellAnchor>
  <xdr:oneCellAnchor>
    <xdr:from>
      <xdr:col>12</xdr:col>
      <xdr:colOff>0</xdr:colOff>
      <xdr:row>3</xdr:row>
      <xdr:rowOff>0</xdr:rowOff>
    </xdr:from>
    <xdr:ext cx="2420470" cy="247650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315200" y="571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
                      </m:e>
                    </m:d>
                  </m:oMath>
                </m:oMathPara>
              </a14:m>
              <a:endParaRPr lang="en-CA" sz="1100"/>
            </a:p>
          </xdr:txBody>
        </xdr:sp>
      </mc:Choice>
      <mc:Fallback xmlns="">
        <xdr:sp macro="" textlink="">
          <xdr:nvSpPr>
            <xdr:cNvPr id="5" name="TextBox 4"/>
            <xdr:cNvSpPr txBox="1"/>
          </xdr:nvSpPr>
          <xdr:spPr>
            <a:xfrm>
              <a:off x="7315200" y="571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[■8(〖𝐹𝐴〗_𝑏@〖𝐹𝑆〗_𝑏@〖𝐹𝑀〗_𝑏@〖𝐹𝐴〗_𝑒@</a:t>
              </a:r>
              <a:r>
                <a:rPr lang="en-US" sz="1100" b="0" i="0">
                  <a:solidFill>
                    <a:srgbClr val="C00000"/>
                  </a:solidFill>
                  <a:effectLst/>
                  <a:latin typeface="Cambria Math" panose="02040503050406030204" pitchFamily="18" charset="0"/>
                  <a:ea typeface="+mn-ea"/>
                  <a:cs typeface="+mn-cs"/>
                </a:rPr>
                <a:t>〖𝐹𝑆〗_𝑒@〖𝐹𝑀〗_𝑒 )]</a:t>
              </a:r>
              <a:endParaRPr lang="en-CA" sz="1100"/>
            </a:p>
          </xdr:txBody>
        </xdr:sp>
      </mc:Fallback>
    </mc:AlternateContent>
    <xdr:clientData/>
  </xdr:oneCellAnchor>
  <xdr:oneCellAnchor>
    <xdr:from>
      <xdr:col>12</xdr:col>
      <xdr:colOff>0</xdr:colOff>
      <xdr:row>33</xdr:row>
      <xdr:rowOff>0</xdr:rowOff>
    </xdr:from>
    <xdr:ext cx="2420470" cy="2476500"/>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315200" y="6286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𝐹𝑆</m:t>
                                  </m:r>
                                </m:e>
                                <m:sub>
                                  <m:r>
                                    <a:rPr lang="en-US" sz="1100" b="0" i="1">
                                      <a:solidFill>
                                        <a:srgbClr val="C00000"/>
                                      </a:solidFill>
                                      <a:latin typeface="Cambria Math" panose="02040503050406030204" pitchFamily="18" charset="0"/>
                                    </a:rPr>
                                    <m:t>𝑏</m:t>
                                  </m:r>
                                </m:sub>
                              </m:sSub>
                              <m:r>
                                <a:rPr lang="en-US" sz="1100" b="0" i="1">
                                  <a:solidFill>
                                    <a:srgbClr val="C00000"/>
                                  </a:solidFill>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3</m:t>
                                  </m:r>
                                </m:num>
                                <m:den>
                                  <m:r>
                                    <a:rPr lang="en-US" sz="1100" b="0" i="1">
                                      <a:solidFill>
                                        <a:srgbClr val="C00000"/>
                                      </a:solidFill>
                                      <a:latin typeface="Cambria Math" panose="02040503050406030204" pitchFamily="18" charset="0"/>
                                    </a:rPr>
                                    <m:t>2</m:t>
                                  </m:r>
                                  <m:r>
                                    <a:rPr lang="en-US" sz="1100" b="0" i="1">
                                      <a:solidFill>
                                        <a:srgbClr val="C00000"/>
                                      </a:solidFill>
                                      <a:latin typeface="Cambria Math" panose="02040503050406030204" pitchFamily="18" charset="0"/>
                                    </a:rPr>
                                    <m:t>𝐿</m:t>
                                  </m:r>
                                </m:den>
                              </m:f>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𝐹𝑀</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2</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3</m:t>
                                  </m:r>
                                </m:num>
                                <m:den>
                                  <m:r>
                                    <a:rPr lang="en-US" sz="1100" b="0" i="1">
                                      <a:solidFill>
                                        <a:srgbClr val="C00000"/>
                                      </a:solidFill>
                                      <a:effectLst/>
                                      <a:latin typeface="Cambria Math" panose="02040503050406030204" pitchFamily="18" charset="0"/>
                                      <a:ea typeface="+mn-ea"/>
                                      <a:cs typeface="+mn-cs"/>
                                    </a:rPr>
                                    <m:t>2</m:t>
                                  </m:r>
                                  <m:r>
                                    <a:rPr lang="en-US" sz="1100" b="0" i="1">
                                      <a:solidFill>
                                        <a:srgbClr val="C00000"/>
                                      </a:solidFill>
                                      <a:effectLst/>
                                      <a:latin typeface="Cambria Math" panose="02040503050406030204" pitchFamily="18" charset="0"/>
                                      <a:ea typeface="+mn-ea"/>
                                      <a:cs typeface="+mn-cs"/>
                                    </a:rPr>
                                    <m:t>𝐿</m:t>
                                  </m:r>
                                </m:den>
                              </m:f>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mr>
                          <m:mr>
                            <m:e>
                              <m:r>
                                <a:rPr lang="en-US" sz="1100" b="0" i="1">
                                  <a:solidFill>
                                    <a:srgbClr val="C00000"/>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6" name="TextBox 5"/>
            <xdr:cNvSpPr txBox="1"/>
          </xdr:nvSpPr>
          <xdr:spPr>
            <a:xfrm>
              <a:off x="7315200" y="62865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[■8(〖𝐹𝐴〗_𝑏@〖𝐹𝑆〗_𝑏−3/2𝐿 〖𝐹𝑀〗_𝑒@</a:t>
              </a:r>
              <a:r>
                <a:rPr lang="en-US" sz="1100" b="0" i="0">
                  <a:solidFill>
                    <a:srgbClr val="C00000"/>
                  </a:solidFill>
                  <a:effectLst/>
                  <a:latin typeface="Cambria Math" panose="02040503050406030204" pitchFamily="18" charset="0"/>
                  <a:ea typeface="+mn-ea"/>
                  <a:cs typeface="+mn-cs"/>
                </a:rPr>
                <a:t>〖𝐹𝑀〗_𝑏−1/2 〖𝐹𝑀〗_𝑒@〖</a:t>
              </a:r>
              <a:r>
                <a:rPr lang="en-US" sz="1100" b="0" i="0">
                  <a:solidFill>
                    <a:srgbClr val="C00000"/>
                  </a:solidFill>
                  <a:latin typeface="Cambria Math" panose="02040503050406030204" pitchFamily="18" charset="0"/>
                </a:rPr>
                <a:t>𝐹𝐴〗_𝑒@</a:t>
              </a:r>
              <a:r>
                <a:rPr lang="en-US" sz="1100" b="0" i="0">
                  <a:solidFill>
                    <a:srgbClr val="C00000"/>
                  </a:solidFill>
                  <a:effectLst/>
                  <a:latin typeface="Cambria Math" panose="02040503050406030204" pitchFamily="18" charset="0"/>
                  <a:ea typeface="+mn-ea"/>
                  <a:cs typeface="+mn-cs"/>
                </a:rPr>
                <a:t>〖𝐹𝑆〗_𝑒+3/2𝐿 〖𝐹𝑀〗_𝑒@0)]</a:t>
              </a:r>
              <a:endParaRPr lang="en-CA" sz="1100"/>
            </a:p>
          </xdr:txBody>
        </xdr:sp>
      </mc:Fallback>
    </mc:AlternateContent>
    <xdr:clientData/>
  </xdr:oneCellAnchor>
  <xdr:oneCellAnchor>
    <xdr:from>
      <xdr:col>1</xdr:col>
      <xdr:colOff>0</xdr:colOff>
      <xdr:row>33</xdr:row>
      <xdr:rowOff>0</xdr:rowOff>
    </xdr:from>
    <xdr:ext cx="6656294" cy="2476500"/>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609600" y="6286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𝐸𝐼</m:t>
                        </m:r>
                      </m:num>
                      <m:den>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3</m:t>
                            </m:r>
                          </m:sup>
                        </m:sSup>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𝐴</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num>
                                <m:den>
                                  <m:r>
                                    <a:rPr lang="en-US" sz="1100" b="0" i="1">
                                      <a:solidFill>
                                        <a:srgbClr val="C00000"/>
                                      </a:solidFill>
                                      <a:latin typeface="Cambria Math" panose="02040503050406030204" pitchFamily="18" charset="0"/>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3</m:t>
                              </m:r>
                              <m:sSup>
                                <m:sSupPr>
                                  <m:ctrlPr>
                                    <a:rPr lang="en-US" sz="1100" b="0" i="1">
                                      <a:solidFill>
                                        <a:srgbClr val="C00000"/>
                                      </a:solidFill>
                                      <a:latin typeface="Cambria Math" panose="02040503050406030204" pitchFamily="18" charset="0"/>
                                    </a:rPr>
                                  </m:ctrlPr>
                                </m:sSupPr>
                                <m:e>
                                  <m:r>
                                    <a:rPr lang="en-US" sz="1100" b="0" i="1">
                                      <a:solidFill>
                                        <a:srgbClr val="C00000"/>
                                      </a:solidFill>
                                      <a:latin typeface="Cambria Math" panose="02040503050406030204" pitchFamily="18" charset="0"/>
                                    </a:rPr>
                                    <m:t>𝐿</m:t>
                                  </m:r>
                                </m:e>
                                <m:sup>
                                  <m:r>
                                    <a:rPr lang="en-US" sz="1100" b="0" i="1">
                                      <a:solidFill>
                                        <a:srgbClr val="C00000"/>
                                      </a:solidFill>
                                      <a:latin typeface="Cambria Math" panose="02040503050406030204" pitchFamily="18" charset="0"/>
                                    </a:rPr>
                                    <m:t>2</m:t>
                                  </m:r>
                                </m:sup>
                              </m:sSup>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𝐴</m:t>
                                  </m:r>
                                  <m:sSup>
                                    <m:sSupPr>
                                      <m:ctrlPr>
                                        <a:rPr lang="en-US" sz="1100" b="0" i="1">
                                          <a:solidFill>
                                            <a:srgbClr val="C00000"/>
                                          </a:solidFill>
                                          <a:effectLst/>
                                          <a:latin typeface="Cambria Math" panose="02040503050406030204" pitchFamily="18" charset="0"/>
                                          <a:ea typeface="+mn-ea"/>
                                          <a:cs typeface="+mn-cs"/>
                                        </a:rPr>
                                      </m:ctrlPr>
                                    </m:sSupPr>
                                    <m:e>
                                      <m:r>
                                        <a:rPr lang="en-US" sz="1100" b="0" i="1">
                                          <a:solidFill>
                                            <a:srgbClr val="C00000"/>
                                          </a:solidFill>
                                          <a:effectLst/>
                                          <a:latin typeface="Cambria Math" panose="02040503050406030204" pitchFamily="18" charset="0"/>
                                          <a:ea typeface="+mn-ea"/>
                                          <a:cs typeface="+mn-cs"/>
                                        </a:rPr>
                                        <m:t>𝐿</m:t>
                                      </m:r>
                                    </m:e>
                                    <m:sup>
                                      <m:r>
                                        <a:rPr lang="en-US" sz="1100" b="0" i="1">
                                          <a:solidFill>
                                            <a:srgbClr val="C00000"/>
                                          </a:solidFill>
                                          <a:effectLst/>
                                          <a:latin typeface="Cambria Math" panose="02040503050406030204" pitchFamily="18" charset="0"/>
                                          <a:ea typeface="+mn-ea"/>
                                          <a:cs typeface="+mn-cs"/>
                                        </a:rPr>
                                        <m:t>2</m:t>
                                      </m:r>
                                    </m:sup>
                                  </m:sSup>
                                </m:num>
                                <m:den>
                                  <m:r>
                                    <a:rPr lang="en-US" sz="1100" b="0" i="1">
                                      <a:solidFill>
                                        <a:srgbClr val="C00000"/>
                                      </a:solidFill>
                                      <a:effectLst/>
                                      <a:latin typeface="Cambria Math" panose="02040503050406030204" pitchFamily="18" charset="0"/>
                                      <a:ea typeface="+mn-ea"/>
                                      <a:cs typeface="+mn-cs"/>
                                    </a:rPr>
                                    <m:t>𝐼</m:t>
                                  </m:r>
                                </m:den>
                              </m:f>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3</m:t>
                              </m:r>
                              <m:r>
                                <a:rPr lang="en-US" sz="1100" b="0" i="1">
                                  <a:solidFill>
                                    <a:srgbClr val="C00000"/>
                                  </a:solidFill>
                                  <a:effectLst/>
                                  <a:latin typeface="Cambria Math" panose="02040503050406030204" pitchFamily="18" charset="0"/>
                                  <a:ea typeface="+mn-ea"/>
                                  <a:cs typeface="+mn-cs"/>
                                </a:rPr>
                                <m:t>𝐿</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3</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2</m:t>
                                      </m:r>
                                    </m:sup>
                                  </m:sSup>
                                </m:den>
                              </m:f>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3</m:t>
                                  </m:r>
                                  <m:r>
                                    <a:rPr lang="en-US" sz="1100" b="0" i="1">
                                      <a:solidFill>
                                        <a:schemeClr val="accent1"/>
                                      </a:solidFill>
                                      <a:effectLst/>
                                      <a:latin typeface="Cambria Math" panose="02040503050406030204" pitchFamily="18" charset="0"/>
                                      <a:ea typeface="+mn-ea"/>
                                      <a:cs typeface="+mn-cs"/>
                                    </a:rPr>
                                    <m:t>𝐸𝐼</m:t>
                                  </m:r>
                                </m:num>
                                <m:den>
                                  <m:sSup>
                                    <m:sSupPr>
                                      <m:ctrlPr>
                                        <a:rPr lang="en-US" sz="1100" b="0" i="1">
                                          <a:solidFill>
                                            <a:schemeClr val="accent1"/>
                                          </a:solidFill>
                                          <a:effectLst/>
                                          <a:latin typeface="Cambria Math" panose="02040503050406030204" pitchFamily="18" charset="0"/>
                                          <a:ea typeface="+mn-ea"/>
                                          <a:cs typeface="+mn-cs"/>
                                        </a:rPr>
                                      </m:ctrlPr>
                                    </m:sSupPr>
                                    <m:e>
                                      <m:r>
                                        <a:rPr lang="en-US" sz="1100" b="0" i="1">
                                          <a:solidFill>
                                            <a:schemeClr val="accent1"/>
                                          </a:solidFill>
                                          <a:effectLst/>
                                          <a:latin typeface="Cambria Math" panose="02040503050406030204" pitchFamily="18" charset="0"/>
                                          <a:ea typeface="+mn-ea"/>
                                          <a:cs typeface="+mn-cs"/>
                                        </a:rPr>
                                        <m:t>𝐿</m:t>
                                      </m:r>
                                    </m:e>
                                    <m:sup>
                                      <m:r>
                                        <a:rPr lang="en-US" sz="1100" b="0" i="1">
                                          <a:solidFill>
                                            <a:schemeClr val="accent1"/>
                                          </a:solidFill>
                                          <a:effectLst/>
                                          <a:latin typeface="Cambria Math" panose="02040503050406030204" pitchFamily="18" charset="0"/>
                                          <a:ea typeface="+mn-ea"/>
                                          <a:cs typeface="+mn-cs"/>
                                        </a:rPr>
                                        <m:t>3</m:t>
                                      </m:r>
                                    </m:sup>
                                  </m:sSup>
                                </m:den>
                              </m:f>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7" name="TextBox 6"/>
            <xdr:cNvSpPr txBox="1"/>
          </xdr:nvSpPr>
          <xdr:spPr>
            <a:xfrm>
              <a:off x="609600" y="62865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𝐸𝐼/𝐿^3  [■8((𝐴𝐿^2)/𝐼&amp;0&amp;0&amp;−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0&amp;−3&amp;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3𝐿^2&amp;0&amp;−</a:t>
              </a:r>
              <a:r>
                <a:rPr lang="en-US" sz="1100" b="0" i="0">
                  <a:solidFill>
                    <a:srgbClr val="C00000"/>
                  </a:solidFill>
                  <a:effectLst/>
                  <a:latin typeface="Cambria Math" panose="02040503050406030204" pitchFamily="18" charset="0"/>
                  <a:ea typeface="+mn-ea"/>
                  <a:cs typeface="+mn-cs"/>
                </a:rPr>
                <a:t>3𝐿&amp;0@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(𝐴𝐿^2)/𝐼&amp;</a:t>
              </a:r>
              <a:r>
                <a:rPr lang="en-US" sz="1100" b="0" i="0">
                  <a:solidFill>
                    <a:srgbClr val="C00000"/>
                  </a:solidFill>
                  <a:latin typeface="Cambria Math" panose="02040503050406030204" pitchFamily="18" charset="0"/>
                </a:rPr>
                <a:t>0&amp;0@0&amp;−3&amp;−</a:t>
              </a:r>
              <a:r>
                <a:rPr lang="en-US" sz="1100" b="0" i="0">
                  <a:solidFill>
                    <a:srgbClr val="C00000"/>
                  </a:solidFill>
                  <a:effectLst/>
                  <a:latin typeface="Cambria Math" panose="02040503050406030204" pitchFamily="18" charset="0"/>
                  <a:ea typeface="+mn-ea"/>
                  <a:cs typeface="+mn-cs"/>
                </a:rPr>
                <a:t>3𝐿&amp;</a:t>
              </a:r>
              <a:r>
                <a:rPr lang="en-US" sz="1100" b="0" i="0">
                  <a:solidFill>
                    <a:srgbClr val="C00000"/>
                  </a:solidFill>
                  <a:latin typeface="Cambria Math" panose="02040503050406030204" pitchFamily="18" charset="0"/>
                </a:rPr>
                <a:t>0&amp;3&amp;0@0&amp;</a:t>
              </a:r>
              <a:r>
                <a:rPr lang="en-US" sz="1100" b="0" i="0">
                  <a:solidFill>
                    <a:srgbClr val="C00000"/>
                  </a:solidFill>
                  <a:effectLst/>
                  <a:latin typeface="Cambria Math" panose="02040503050406030204" pitchFamily="18" charset="0"/>
                  <a:ea typeface="+mn-ea"/>
                  <a:cs typeface="+mn-cs"/>
                </a:rPr>
                <a:t>0&amp;0&amp;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[■8(𝐴𝐸/𝐿&amp;0&amp;0&amp;−𝐴𝐸/𝐿&amp;0&amp;0@0&amp;3𝐸𝐼/𝐿^3 &amp;3𝐸𝐼/𝐿^2 &amp;0&amp;−3𝐸𝐼/𝐿^3 &amp;0@0&amp;3𝐸𝐼/𝐿^2 &amp;3𝐸𝐼/𝐿&amp;0&amp;−3𝐸𝐼/𝐿^2 &amp;0@−𝐴𝐸/𝐿&amp;0&amp;0&amp;𝐴𝐸/𝐿&amp;0&amp;0@0&amp;−3𝐸𝐼/𝐿^3 &amp;−3𝐸𝐼/𝐿^2 &amp;0&amp;3𝐸𝐼/𝐿^3 &amp;0@0&amp;0&amp;0&amp;0&amp;0&amp;0)]</a:t>
              </a:r>
              <a:endParaRPr lang="en-CA" sz="1100"/>
            </a:p>
          </xdr:txBody>
        </xdr:sp>
      </mc:Fallback>
    </mc:AlternateContent>
    <xdr:clientData/>
  </xdr:oneCellAnchor>
  <xdr:oneCellAnchor>
    <xdr:from>
      <xdr:col>12</xdr:col>
      <xdr:colOff>0</xdr:colOff>
      <xdr:row>48</xdr:row>
      <xdr:rowOff>0</xdr:rowOff>
    </xdr:from>
    <xdr:ext cx="2420470" cy="2476500"/>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7315200" y="9144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b="1" i="1">
                            <a:latin typeface="Cambria Math" panose="02040503050406030204" pitchFamily="18" charset="0"/>
                          </a:rPr>
                        </m:ctrlPr>
                      </m:sSubPr>
                      <m:e>
                        <m:r>
                          <a:rPr lang="en-US" sz="1100" b="1" i="1">
                            <a:latin typeface="Cambria Math" panose="02040503050406030204" pitchFamily="18" charset="0"/>
                          </a:rPr>
                          <m:t>𝑸</m:t>
                        </m:r>
                      </m:e>
                      <m:sub>
                        <m:r>
                          <a:rPr lang="en-US" sz="1100" b="1" i="1">
                            <a:latin typeface="Cambria Math" panose="02040503050406030204" pitchFamily="18" charset="0"/>
                          </a:rPr>
                          <m:t>𝒇</m:t>
                        </m:r>
                      </m:sub>
                    </m:sSub>
                    <m:r>
                      <a:rPr lang="en-US" sz="1100" b="0" i="1">
                        <a:latin typeface="Cambria Math" panose="02040503050406030204" pitchFamily="18" charset="0"/>
                      </a:rPr>
                      <m:t>=</m:t>
                    </m:r>
                    <m:d>
                      <m:dPr>
                        <m:begChr m:val="["/>
                        <m:endChr m:val="]"/>
                        <m:ctrlPr>
                          <a:rPr lang="en-US" sz="1100" b="0" i="1">
                            <a:solidFill>
                              <a:srgbClr val="C00000"/>
                            </a:solidFill>
                            <a:latin typeface="Cambria Math" panose="02040503050406030204" pitchFamily="18" charset="0"/>
                          </a:rPr>
                        </m:ctrlPr>
                      </m:dPr>
                      <m:e>
                        <m:m>
                          <m:mPr>
                            <m:mcs>
                              <m:mc>
                                <m:mcPr>
                                  <m:count m:val="1"/>
                                  <m:mcJc m:val="center"/>
                                </m:mcPr>
                              </m:mc>
                            </m:mcs>
                            <m:ctrlPr>
                              <a:rPr lang="en-US" sz="1100" b="0" i="1">
                                <a:solidFill>
                                  <a:srgbClr val="C00000"/>
                                </a:solidFill>
                                <a:latin typeface="Cambria Math" panose="02040503050406030204" pitchFamily="18" charset="0"/>
                              </a:rPr>
                            </m:ctrlPr>
                          </m:mP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m:rPr>
                                      <m:brk m:alnAt="7"/>
                                    </m:rPr>
                                    <a:rPr lang="en-US" sz="1100" b="0" i="1">
                                      <a:solidFill>
                                        <a:srgbClr val="C00000"/>
                                      </a:solidFill>
                                      <a:latin typeface="Cambria Math" panose="02040503050406030204" pitchFamily="18" charset="0"/>
                                    </a:rPr>
                                    <m:t>𝑏</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𝐿</m:t>
                                  </m:r>
                                </m:den>
                              </m:f>
                              <m:d>
                                <m:dPr>
                                  <m:ctrlPr>
                                    <a:rPr lang="en-US" sz="1100" b="0" i="1">
                                      <a:solidFill>
                                        <a:srgbClr val="C00000"/>
                                      </a:solidFill>
                                      <a:effectLst/>
                                      <a:latin typeface="Cambria Math" panose="02040503050406030204" pitchFamily="18" charset="0"/>
                                      <a:ea typeface="+mn-ea"/>
                                      <a:cs typeface="+mn-cs"/>
                                    </a:rPr>
                                  </m:ctrlPr>
                                </m:dP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d>
                            </m:e>
                          </m:mr>
                          <m:mr>
                            <m:e>
                              <m:r>
                                <a:rPr lang="en-US" sz="1100" b="0" i="1">
                                  <a:solidFill>
                                    <a:srgbClr val="C00000"/>
                                  </a:solidFill>
                                  <a:effectLst/>
                                  <a:latin typeface="Cambria Math" panose="02040503050406030204" pitchFamily="18" charset="0"/>
                                  <a:ea typeface="+mn-ea"/>
                                  <a:cs typeface="+mn-cs"/>
                                </a:rPr>
                                <m:t>0</m:t>
                              </m:r>
                            </m:e>
                          </m:mr>
                          <m:mr>
                            <m:e>
                              <m:sSub>
                                <m:sSubPr>
                                  <m:ctrlPr>
                                    <a:rPr lang="en-US" sz="1100" b="0" i="1">
                                      <a:solidFill>
                                        <a:srgbClr val="C00000"/>
                                      </a:solidFill>
                                      <a:latin typeface="Cambria Math" panose="02040503050406030204" pitchFamily="18" charset="0"/>
                                    </a:rPr>
                                  </m:ctrlPr>
                                </m:sSubPr>
                                <m:e>
                                  <m:r>
                                    <a:rPr lang="en-US" sz="1100" b="0" i="1">
                                      <a:solidFill>
                                        <a:srgbClr val="C00000"/>
                                      </a:solidFill>
                                      <a:latin typeface="Cambria Math" panose="02040503050406030204" pitchFamily="18" charset="0"/>
                                    </a:rPr>
                                    <m:t>𝐹𝐴</m:t>
                                  </m:r>
                                </m:e>
                                <m:sub>
                                  <m:r>
                                    <a:rPr lang="en-US" sz="1100" b="0" i="1">
                                      <a:solidFill>
                                        <a:srgbClr val="C00000"/>
                                      </a:solidFill>
                                      <a:latin typeface="Cambria Math" panose="02040503050406030204" pitchFamily="18" charset="0"/>
                                    </a:rPr>
                                    <m:t>𝑒</m:t>
                                  </m:r>
                                </m:sub>
                              </m:sSub>
                            </m:e>
                          </m:mr>
                          <m:m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𝐹𝑆</m:t>
                                  </m:r>
                                </m:e>
                                <m:sub>
                                  <m:r>
                                    <a:rPr lang="en-US" sz="1100" b="0" i="1">
                                      <a:solidFill>
                                        <a:srgbClr val="C00000"/>
                                      </a:solidFill>
                                      <a:effectLst/>
                                      <a:latin typeface="Cambria Math" panose="02040503050406030204" pitchFamily="18" charset="0"/>
                                      <a:ea typeface="+mn-ea"/>
                                      <a:cs typeface="+mn-cs"/>
                                    </a:rPr>
                                    <m:t>𝑒</m:t>
                                  </m:r>
                                </m:sub>
                              </m:sSub>
                              <m:r>
                                <a:rPr lang="en-US" sz="1100" b="0" i="1">
                                  <a:solidFill>
                                    <a:srgbClr val="C00000"/>
                                  </a:solidFill>
                                  <a:effectLst/>
                                  <a:latin typeface="Cambria Math" panose="02040503050406030204" pitchFamily="18" charset="0"/>
                                  <a:ea typeface="+mn-ea"/>
                                  <a:cs typeface="+mn-cs"/>
                                </a:rPr>
                                <m:t>+</m:t>
                              </m:r>
                              <m:f>
                                <m:fPr>
                                  <m:ctrlPr>
                                    <a:rPr lang="en-US" sz="1100" b="0" i="1">
                                      <a:solidFill>
                                        <a:srgbClr val="C00000"/>
                                      </a:solidFill>
                                      <a:effectLst/>
                                      <a:latin typeface="Cambria Math" panose="02040503050406030204" pitchFamily="18" charset="0"/>
                                      <a:ea typeface="+mn-ea"/>
                                      <a:cs typeface="+mn-cs"/>
                                    </a:rPr>
                                  </m:ctrlPr>
                                </m:fPr>
                                <m:num>
                                  <m:r>
                                    <a:rPr lang="en-US" sz="1100" b="0" i="1">
                                      <a:solidFill>
                                        <a:srgbClr val="C00000"/>
                                      </a:solidFill>
                                      <a:effectLst/>
                                      <a:latin typeface="Cambria Math" panose="02040503050406030204" pitchFamily="18" charset="0"/>
                                      <a:ea typeface="+mn-ea"/>
                                      <a:cs typeface="+mn-cs"/>
                                    </a:rPr>
                                    <m:t>1</m:t>
                                  </m:r>
                                </m:num>
                                <m:den>
                                  <m:r>
                                    <a:rPr lang="en-US" sz="1100" b="0" i="1">
                                      <a:solidFill>
                                        <a:srgbClr val="C00000"/>
                                      </a:solidFill>
                                      <a:effectLst/>
                                      <a:latin typeface="Cambria Math" panose="02040503050406030204" pitchFamily="18" charset="0"/>
                                      <a:ea typeface="+mn-ea"/>
                                      <a:cs typeface="+mn-cs"/>
                                    </a:rPr>
                                    <m:t>𝐿</m:t>
                                  </m:r>
                                </m:den>
                              </m:f>
                              <m:d>
                                <m:dPr>
                                  <m:ctrlPr>
                                    <a:rPr lang="en-US" sz="1100" b="0" i="1">
                                      <a:solidFill>
                                        <a:srgbClr val="C00000"/>
                                      </a:solidFill>
                                      <a:effectLst/>
                                      <a:latin typeface="Cambria Math" panose="02040503050406030204" pitchFamily="18" charset="0"/>
                                      <a:ea typeface="+mn-ea"/>
                                      <a:cs typeface="+mn-cs"/>
                                    </a:rPr>
                                  </m:ctrlPr>
                                </m:dPr>
                                <m:e>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𝑏</m:t>
                                      </m:r>
                                    </m:sub>
                                  </m:sSub>
                                  <m:r>
                                    <a:rPr lang="en-US" sz="1100" b="0" i="1">
                                      <a:solidFill>
                                        <a:srgbClr val="C00000"/>
                                      </a:solidFill>
                                      <a:effectLst/>
                                      <a:latin typeface="Cambria Math" panose="02040503050406030204" pitchFamily="18" charset="0"/>
                                      <a:ea typeface="+mn-ea"/>
                                      <a:cs typeface="+mn-cs"/>
                                    </a:rPr>
                                    <m:t>+</m:t>
                                  </m:r>
                                  <m:sSub>
                                    <m:sSubPr>
                                      <m:ctrlPr>
                                        <a:rPr lang="en-US" sz="1100" b="0" i="1">
                                          <a:solidFill>
                                            <a:srgbClr val="C00000"/>
                                          </a:solidFill>
                                          <a:effectLst/>
                                          <a:latin typeface="Cambria Math" panose="02040503050406030204" pitchFamily="18" charset="0"/>
                                          <a:ea typeface="+mn-ea"/>
                                          <a:cs typeface="+mn-cs"/>
                                        </a:rPr>
                                      </m:ctrlPr>
                                    </m:sSubPr>
                                    <m:e>
                                      <m:r>
                                        <a:rPr lang="en-US" sz="1100" b="0" i="1">
                                          <a:solidFill>
                                            <a:srgbClr val="C00000"/>
                                          </a:solidFill>
                                          <a:effectLst/>
                                          <a:latin typeface="Cambria Math" panose="02040503050406030204" pitchFamily="18" charset="0"/>
                                          <a:ea typeface="+mn-ea"/>
                                          <a:cs typeface="+mn-cs"/>
                                        </a:rPr>
                                        <m:t>𝐹𝑀</m:t>
                                      </m:r>
                                    </m:e>
                                    <m:sub>
                                      <m:r>
                                        <a:rPr lang="en-US" sz="1100" b="0" i="1">
                                          <a:solidFill>
                                            <a:srgbClr val="C00000"/>
                                          </a:solidFill>
                                          <a:effectLst/>
                                          <a:latin typeface="Cambria Math" panose="02040503050406030204" pitchFamily="18" charset="0"/>
                                          <a:ea typeface="+mn-ea"/>
                                          <a:cs typeface="+mn-cs"/>
                                        </a:rPr>
                                        <m:t>𝑒</m:t>
                                      </m:r>
                                    </m:sub>
                                  </m:sSub>
                                </m:e>
                              </m:d>
                            </m:e>
                          </m:mr>
                          <m:mr>
                            <m:e>
                              <m:r>
                                <a:rPr lang="en-US" sz="1100" b="0" i="1">
                                  <a:solidFill>
                                    <a:srgbClr val="C00000"/>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8" name="TextBox 7"/>
            <xdr:cNvSpPr txBox="1"/>
          </xdr:nvSpPr>
          <xdr:spPr>
            <a:xfrm>
              <a:off x="7315200" y="9144000"/>
              <a:ext cx="2420470"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𝑸_𝒇</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[■8(〖𝐹𝐴〗_𝑏@</a:t>
              </a:r>
              <a:r>
                <a:rPr lang="en-US" sz="1100" b="0" i="0">
                  <a:solidFill>
                    <a:srgbClr val="C00000"/>
                  </a:solidFill>
                  <a:effectLst/>
                  <a:latin typeface="Cambria Math" panose="02040503050406030204" pitchFamily="18" charset="0"/>
                  <a:ea typeface="+mn-ea"/>
                  <a:cs typeface="+mn-cs"/>
                </a:rPr>
                <a:t>〖𝐹𝑆〗_𝑏−1/𝐿 (〖𝐹𝑀〗_𝑏+〖𝐹𝑀〗_𝑒 )@0@〖</a:t>
              </a:r>
              <a:r>
                <a:rPr lang="en-US" sz="1100" b="0" i="0">
                  <a:solidFill>
                    <a:srgbClr val="C00000"/>
                  </a:solidFill>
                  <a:latin typeface="Cambria Math" panose="02040503050406030204" pitchFamily="18" charset="0"/>
                </a:rPr>
                <a:t>𝐹𝐴〗_𝑒@</a:t>
              </a:r>
              <a:r>
                <a:rPr lang="en-US" sz="1100" b="0" i="0">
                  <a:solidFill>
                    <a:srgbClr val="C00000"/>
                  </a:solidFill>
                  <a:effectLst/>
                  <a:latin typeface="Cambria Math" panose="02040503050406030204" pitchFamily="18" charset="0"/>
                  <a:ea typeface="+mn-ea"/>
                  <a:cs typeface="+mn-cs"/>
                </a:rPr>
                <a:t>〖𝐹𝑆〗_𝑒+1/𝐿 (〖𝐹𝑀〗_𝑏+〖𝐹𝑀〗_𝑒 )@0)]</a:t>
              </a:r>
              <a:endParaRPr lang="en-CA" sz="1100"/>
            </a:p>
          </xdr:txBody>
        </xdr:sp>
      </mc:Fallback>
    </mc:AlternateContent>
    <xdr:clientData/>
  </xdr:oneCellAnchor>
  <xdr:oneCellAnchor>
    <xdr:from>
      <xdr:col>1</xdr:col>
      <xdr:colOff>0</xdr:colOff>
      <xdr:row>48</xdr:row>
      <xdr:rowOff>0</xdr:rowOff>
    </xdr:from>
    <xdr:ext cx="6656294" cy="24765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609600" y="9144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14:m>
                <m:oMathPara xmlns:m="http://schemas.openxmlformats.org/officeDocument/2006/math">
                  <m:oMathParaPr>
                    <m:jc m:val="left"/>
                  </m:oMathParaPr>
                  <m:oMath xmlns:m="http://schemas.openxmlformats.org/officeDocument/2006/math">
                    <m:r>
                      <a:rPr lang="en-US" sz="1100" b="1" i="1">
                        <a:latin typeface="Cambria Math" panose="02040503050406030204" pitchFamily="18" charset="0"/>
                      </a:rPr>
                      <m:t>𝒌</m:t>
                    </m:r>
                    <m:r>
                      <a:rPr lang="en-US" sz="1100" b="0" i="1">
                        <a:latin typeface="Cambria Math" panose="02040503050406030204" pitchFamily="18" charset="0"/>
                      </a:rPr>
                      <m:t>=</m:t>
                    </m:r>
                    <m:f>
                      <m:fPr>
                        <m:ctrlPr>
                          <a:rPr lang="en-US" sz="1100" b="0" i="1">
                            <a:solidFill>
                              <a:srgbClr val="C00000"/>
                            </a:solidFill>
                            <a:latin typeface="Cambria Math" panose="02040503050406030204" pitchFamily="18" charset="0"/>
                          </a:rPr>
                        </m:ctrlPr>
                      </m:fPr>
                      <m:num>
                        <m:r>
                          <a:rPr lang="en-US" sz="1100" b="0" i="1">
                            <a:solidFill>
                              <a:srgbClr val="C00000"/>
                            </a:solidFill>
                            <a:latin typeface="Cambria Math" panose="02040503050406030204" pitchFamily="18" charset="0"/>
                          </a:rPr>
                          <m:t>𝐸𝐴</m:t>
                        </m:r>
                      </m:num>
                      <m:den>
                        <m:r>
                          <a:rPr lang="en-US" sz="1100" b="0" i="1">
                            <a:solidFill>
                              <a:srgbClr val="C00000"/>
                            </a:solidFill>
                            <a:latin typeface="Cambria Math" panose="02040503050406030204" pitchFamily="18" charset="0"/>
                          </a:rPr>
                          <m:t>𝐿</m:t>
                        </m:r>
                      </m:den>
                    </m:f>
                    <m:d>
                      <m:dPr>
                        <m:begChr m:val="["/>
                        <m:endChr m:val="]"/>
                        <m:ctrlPr>
                          <a:rPr lang="en-US" sz="1100" b="0" i="1">
                            <a:solidFill>
                              <a:srgbClr val="C00000"/>
                            </a:solidFill>
                            <a:latin typeface="Cambria Math" panose="02040503050406030204" pitchFamily="18" charset="0"/>
                          </a:rPr>
                        </m:ctrlPr>
                      </m:dPr>
                      <m:e>
                        <m:m>
                          <m:mPr>
                            <m:mcs>
                              <m:mc>
                                <m:mcPr>
                                  <m:count m:val="6"/>
                                  <m:mcJc m:val="center"/>
                                </m:mcPr>
                              </m:mc>
                            </m:mcs>
                            <m:ctrlPr>
                              <a:rPr lang="en-US" sz="1100" b="0" i="1">
                                <a:solidFill>
                                  <a:srgbClr val="C00000"/>
                                </a:solidFill>
                                <a:latin typeface="Cambria Math" panose="02040503050406030204" pitchFamily="18" charset="0"/>
                              </a:rPr>
                            </m:ctrlPr>
                          </m:mPr>
                          <m:mr>
                            <m:e>
                              <m:r>
                                <a:rPr lang="en-US" sz="1100" b="0" i="1">
                                  <a:solidFill>
                                    <a:srgbClr val="C00000"/>
                                  </a:solidFill>
                                  <a:latin typeface="Cambria Math" panose="02040503050406030204" pitchFamily="18" charset="0"/>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mr>
                          <m:mr>
                            <m:e>
                              <m:r>
                                <a:rPr lang="en-US" sz="1100" b="0" i="1">
                                  <a:solidFill>
                                    <a:srgbClr val="C00000"/>
                                  </a:solidFill>
                                  <a:latin typeface="Cambria Math" panose="02040503050406030204" pitchFamily="18" charset="0"/>
                                </a:rPr>
                                <m:t>−</m:t>
                              </m:r>
                              <m:r>
                                <a:rPr lang="en-US" sz="1100" b="0" i="1">
                                  <a:solidFill>
                                    <a:srgbClr val="C00000"/>
                                  </a:solidFill>
                                  <a:effectLst/>
                                  <a:latin typeface="Cambria Math" panose="02040503050406030204" pitchFamily="18" charset="0"/>
                                  <a:ea typeface="+mn-ea"/>
                                  <a:cs typeface="+mn-cs"/>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1</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e>
                              <m:r>
                                <a:rPr lang="en-US" sz="1100" b="0" i="1">
                                  <a:solidFill>
                                    <a:srgbClr val="C00000"/>
                                  </a:solidFill>
                                  <a:latin typeface="Cambria Math" panose="02040503050406030204" pitchFamily="18" charset="0"/>
                                </a:rPr>
                                <m:t>0</m:t>
                              </m:r>
                            </m:e>
                          </m:mr>
                          <m:mr>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e>
                              <m:r>
                                <a:rPr lang="en-US" sz="1100" b="0" i="1">
                                  <a:solidFill>
                                    <a:srgbClr val="C00000"/>
                                  </a:solidFill>
                                  <a:effectLst/>
                                  <a:latin typeface="Cambria Math" panose="02040503050406030204" pitchFamily="18" charset="0"/>
                                  <a:ea typeface="+mn-ea"/>
                                  <a:cs typeface="+mn-cs"/>
                                </a:rPr>
                                <m:t>0</m:t>
                              </m:r>
                            </m:e>
                            <m:e>
                              <m:r>
                                <a:rPr lang="en-US" sz="1100" b="0" i="1">
                                  <a:solidFill>
                                    <a:srgbClr val="C00000"/>
                                  </a:solidFill>
                                  <a:latin typeface="Cambria Math" panose="02040503050406030204" pitchFamily="18" charset="0"/>
                                </a:rPr>
                                <m:t>0</m:t>
                              </m:r>
                            </m:e>
                          </m:mr>
                        </m:m>
                      </m:e>
                    </m:d>
                    <m:r>
                      <a:rPr lang="en-US" sz="1100" b="0" i="1">
                        <a:latin typeface="Cambria Math" panose="02040503050406030204" pitchFamily="18" charset="0"/>
                        <a:ea typeface="Cambria Math" panose="02040503050406030204" pitchFamily="18" charset="0"/>
                      </a:rPr>
                      <m:t>=</m:t>
                    </m:r>
                    <m:d>
                      <m:dPr>
                        <m:begChr m:val="["/>
                        <m:endChr m:val="]"/>
                        <m:ctrlPr>
                          <a:rPr lang="en-US" sz="1100" b="0" i="1">
                            <a:solidFill>
                              <a:schemeClr val="accent1"/>
                            </a:solidFill>
                            <a:effectLst/>
                            <a:latin typeface="Cambria Math" panose="02040503050406030204" pitchFamily="18" charset="0"/>
                            <a:ea typeface="+mn-ea"/>
                            <a:cs typeface="+mn-cs"/>
                          </a:rPr>
                        </m:ctrlPr>
                      </m:dPr>
                      <m:e>
                        <m:m>
                          <m:mPr>
                            <m:mcs>
                              <m:mc>
                                <m:mcPr>
                                  <m:count m:val="6"/>
                                  <m:mcJc m:val="center"/>
                                </m:mcPr>
                              </m:mc>
                            </m:mcs>
                            <m:ctrlPr>
                              <a:rPr lang="en-US" sz="1100" b="0" i="1">
                                <a:solidFill>
                                  <a:schemeClr val="accent1"/>
                                </a:solidFill>
                                <a:effectLst/>
                                <a:latin typeface="Cambria Math" panose="02040503050406030204" pitchFamily="18" charset="0"/>
                                <a:ea typeface="+mn-ea"/>
                                <a:cs typeface="+mn-cs"/>
                              </a:rPr>
                            </m:ctrlPr>
                          </m:mPr>
                          <m:mr>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m:t>
                              </m:r>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f>
                                <m:fPr>
                                  <m:ctrlPr>
                                    <a:rPr lang="en-US" sz="1100" b="0" i="1">
                                      <a:solidFill>
                                        <a:schemeClr val="accent1"/>
                                      </a:solidFill>
                                      <a:effectLst/>
                                      <a:latin typeface="Cambria Math" panose="02040503050406030204" pitchFamily="18" charset="0"/>
                                      <a:ea typeface="+mn-ea"/>
                                      <a:cs typeface="+mn-cs"/>
                                    </a:rPr>
                                  </m:ctrlPr>
                                </m:fPr>
                                <m:num>
                                  <m:r>
                                    <a:rPr lang="en-US" sz="1100" b="0" i="1">
                                      <a:solidFill>
                                        <a:schemeClr val="accent1"/>
                                      </a:solidFill>
                                      <a:effectLst/>
                                      <a:latin typeface="Cambria Math" panose="02040503050406030204" pitchFamily="18" charset="0"/>
                                      <a:ea typeface="+mn-ea"/>
                                      <a:cs typeface="+mn-cs"/>
                                    </a:rPr>
                                    <m:t>𝐴𝐸</m:t>
                                  </m:r>
                                </m:num>
                                <m:den>
                                  <m:r>
                                    <a:rPr lang="en-US" sz="1100" b="0" i="1">
                                      <a:solidFill>
                                        <a:schemeClr val="accent1"/>
                                      </a:solidFill>
                                      <a:effectLst/>
                                      <a:latin typeface="Cambria Math" panose="02040503050406030204" pitchFamily="18" charset="0"/>
                                      <a:ea typeface="+mn-ea"/>
                                      <a:cs typeface="+mn-cs"/>
                                    </a:rPr>
                                    <m:t>𝐿</m:t>
                                  </m:r>
                                </m:den>
                              </m:f>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r>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e>
                              <m:r>
                                <a:rPr lang="en-US" sz="1100" b="0" i="1">
                                  <a:solidFill>
                                    <a:schemeClr val="accent1"/>
                                  </a:solidFill>
                                  <a:effectLst/>
                                  <a:latin typeface="Cambria Math" panose="02040503050406030204" pitchFamily="18" charset="0"/>
                                  <a:ea typeface="+mn-ea"/>
                                  <a:cs typeface="+mn-cs"/>
                                </a:rPr>
                                <m:t>0</m:t>
                              </m:r>
                            </m:e>
                          </m:mr>
                        </m:m>
                      </m:e>
                    </m:d>
                  </m:oMath>
                </m:oMathPara>
              </a14:m>
              <a:endParaRPr lang="en-CA" sz="1100"/>
            </a:p>
          </xdr:txBody>
        </xdr:sp>
      </mc:Choice>
      <mc:Fallback xmlns="">
        <xdr:sp macro="" textlink="">
          <xdr:nvSpPr>
            <xdr:cNvPr id="9" name="TextBox 8"/>
            <xdr:cNvSpPr txBox="1"/>
          </xdr:nvSpPr>
          <xdr:spPr>
            <a:xfrm>
              <a:off x="609600" y="9144000"/>
              <a:ext cx="6656294" cy="2476500"/>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wrap="square" lIns="72000" tIns="0" rIns="0" bIns="0" rtlCol="0" anchor="ctr">
              <a:noAutofit/>
            </a:bodyPr>
            <a:lstStyle/>
            <a:p>
              <a:pPr/>
              <a:r>
                <a:rPr lang="en-US" sz="1100" b="1" i="0">
                  <a:latin typeface="Cambria Math" panose="02040503050406030204" pitchFamily="18" charset="0"/>
                </a:rPr>
                <a:t>𝒌</a:t>
              </a:r>
              <a:r>
                <a:rPr lang="en-US" sz="1100" b="0" i="0">
                  <a:latin typeface="Cambria Math" panose="02040503050406030204" pitchFamily="18" charset="0"/>
                </a:rPr>
                <a:t>=</a:t>
              </a:r>
              <a:r>
                <a:rPr lang="en-US" sz="1100" b="0" i="0">
                  <a:solidFill>
                    <a:srgbClr val="C00000"/>
                  </a:solidFill>
                  <a:latin typeface="Cambria Math" panose="02040503050406030204" pitchFamily="18" charset="0"/>
                </a:rPr>
                <a:t>𝐸𝐴/𝐿 [■8(1&amp;0&amp;0&amp;−1&amp;0&amp;0@0&amp;0&amp;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0&amp;0&amp;0&amp;</a:t>
              </a:r>
              <a:r>
                <a:rPr lang="en-US" sz="1100" b="0" i="0">
                  <a:solidFill>
                    <a:srgbClr val="C00000"/>
                  </a:solidFill>
                  <a:effectLst/>
                  <a:latin typeface="Cambria Math" panose="02040503050406030204" pitchFamily="18" charset="0"/>
                  <a:ea typeface="+mn-ea"/>
                  <a:cs typeface="+mn-cs"/>
                </a:rPr>
                <a:t>0@</a:t>
              </a:r>
              <a:r>
                <a:rPr lang="en-US" sz="1100" b="0" i="0">
                  <a:solidFill>
                    <a:srgbClr val="C00000"/>
                  </a:solidFill>
                  <a:latin typeface="Cambria Math" panose="02040503050406030204" pitchFamily="18" charset="0"/>
                </a:rPr>
                <a:t>−</a:t>
              </a:r>
              <a:r>
                <a:rPr lang="en-US" sz="1100" b="0" i="0">
                  <a:solidFill>
                    <a:srgbClr val="C00000"/>
                  </a:solidFill>
                  <a:effectLst/>
                  <a:latin typeface="Cambria Math" panose="02040503050406030204" pitchFamily="18" charset="0"/>
                  <a:ea typeface="+mn-ea"/>
                  <a:cs typeface="+mn-cs"/>
                </a:rPr>
                <a:t>1&amp;</a:t>
              </a:r>
              <a:r>
                <a:rPr lang="en-US" sz="1100" b="0" i="0">
                  <a:solidFill>
                    <a:srgbClr val="C00000"/>
                  </a:solidFill>
                  <a:latin typeface="Cambria Math" panose="02040503050406030204" pitchFamily="18" charset="0"/>
                </a:rPr>
                <a:t>0&amp;0&amp;</a:t>
              </a:r>
              <a:r>
                <a:rPr lang="en-US" sz="1100" b="0" i="0">
                  <a:solidFill>
                    <a:srgbClr val="C00000"/>
                  </a:solidFill>
                  <a:effectLst/>
                  <a:latin typeface="Cambria Math" panose="02040503050406030204" pitchFamily="18" charset="0"/>
                  <a:ea typeface="+mn-ea"/>
                  <a:cs typeface="+mn-cs"/>
                </a:rPr>
                <a:t>1&amp;</a:t>
              </a:r>
              <a:r>
                <a:rPr lang="en-US" sz="1100" b="0" i="0">
                  <a:solidFill>
                    <a:srgbClr val="C00000"/>
                  </a:solidFill>
                  <a:latin typeface="Cambria Math" panose="02040503050406030204" pitchFamily="18" charset="0"/>
                </a:rPr>
                <a:t>0&amp;0@0&amp;0&amp;0&amp;0&amp;0&amp;0@0&amp;</a:t>
              </a:r>
              <a:r>
                <a:rPr lang="en-US" sz="1100" b="0" i="0">
                  <a:solidFill>
                    <a:srgbClr val="C00000"/>
                  </a:solidFill>
                  <a:effectLst/>
                  <a:latin typeface="Cambria Math" panose="02040503050406030204" pitchFamily="18" charset="0"/>
                  <a:ea typeface="+mn-ea"/>
                  <a:cs typeface="+mn-cs"/>
                </a:rPr>
                <a:t>0&amp;0&amp;</a:t>
              </a:r>
              <a:r>
                <a:rPr lang="en-US" sz="1100" b="0" i="0">
                  <a:solidFill>
                    <a:srgbClr val="C00000"/>
                  </a:solidFill>
                  <a:latin typeface="Cambria Math" panose="02040503050406030204" pitchFamily="18" charset="0"/>
                </a:rPr>
                <a:t>0&amp;</a:t>
              </a:r>
              <a:r>
                <a:rPr lang="en-US" sz="1100" b="0" i="0">
                  <a:solidFill>
                    <a:srgbClr val="C00000"/>
                  </a:solidFill>
                  <a:effectLst/>
                  <a:latin typeface="Cambria Math" panose="02040503050406030204" pitchFamily="18" charset="0"/>
                  <a:ea typeface="+mn-ea"/>
                  <a:cs typeface="+mn-cs"/>
                </a:rPr>
                <a:t>0&amp;</a:t>
              </a:r>
              <a:r>
                <a:rPr lang="en-US" sz="1100" b="0" i="0">
                  <a:solidFill>
                    <a:srgbClr val="C00000"/>
                  </a:solidFill>
                  <a:latin typeface="Cambria Math" panose="02040503050406030204" pitchFamily="18" charset="0"/>
                </a:rPr>
                <a:t>0)]</a:t>
              </a:r>
              <a:r>
                <a:rPr lang="en-US" sz="1100" b="0" i="0">
                  <a:latin typeface="Cambria Math" panose="02040503050406030204" pitchFamily="18" charset="0"/>
                  <a:ea typeface="Cambria Math" panose="02040503050406030204" pitchFamily="18" charset="0"/>
                </a:rPr>
                <a:t>=</a:t>
              </a:r>
              <a:r>
                <a:rPr lang="en-US" sz="1100" b="0" i="0">
                  <a:solidFill>
                    <a:schemeClr val="accent1"/>
                  </a:solidFill>
                  <a:effectLst/>
                  <a:latin typeface="Cambria Math" panose="02040503050406030204" pitchFamily="18" charset="0"/>
                  <a:ea typeface="+mn-ea"/>
                  <a:cs typeface="+mn-cs"/>
                </a:rPr>
                <a:t>[■8(𝐴𝐸/𝐿&amp;0&amp;0&amp;−𝐴𝐸/𝐿&amp;0&amp;0@0&amp;0&amp;0&amp;0&amp;0&amp;0@0&amp;0&amp;0&amp;0&amp;0&amp;0@−𝐴𝐸/𝐿&amp;0&amp;0&amp;𝐴𝐸/𝐿&amp;0&amp;0@0&amp;0&amp;0&amp;0&amp;0&amp;0@0&amp;0&amp;0&amp;0&amp;0&amp;0)]</a:t>
              </a:r>
              <a:endParaRPr lang="en-CA"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3" name="Button 49" hidden="1">
              <a:extLst>
                <a:ext uri="{63B3BB69-23CF-44E3-9099-C40C66FF867C}">
                  <a14:compatExt spid="_x0000_s170033"/>
                </a:ext>
                <a:ext uri="{FF2B5EF4-FFF2-40B4-BE49-F238E27FC236}">
                  <a16:creationId xmlns:a16="http://schemas.microsoft.com/office/drawing/2014/main" id="{00000000-0008-0000-0300-000031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4" name="Button 50" hidden="1">
              <a:extLst>
                <a:ext uri="{63B3BB69-23CF-44E3-9099-C40C66FF867C}">
                  <a14:compatExt spid="_x0000_s170034"/>
                </a:ext>
                <a:ext uri="{FF2B5EF4-FFF2-40B4-BE49-F238E27FC236}">
                  <a16:creationId xmlns:a16="http://schemas.microsoft.com/office/drawing/2014/main" id="{00000000-0008-0000-0300-000032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5" name="Button 51" hidden="1">
              <a:extLst>
                <a:ext uri="{63B3BB69-23CF-44E3-9099-C40C66FF867C}">
                  <a14:compatExt spid="_x0000_s170035"/>
                </a:ext>
                <a:ext uri="{FF2B5EF4-FFF2-40B4-BE49-F238E27FC236}">
                  <a16:creationId xmlns:a16="http://schemas.microsoft.com/office/drawing/2014/main" id="{00000000-0008-0000-0300-000033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70036" name="Button 52" hidden="1">
              <a:extLst>
                <a:ext uri="{63B3BB69-23CF-44E3-9099-C40C66FF867C}">
                  <a14:compatExt spid="_x0000_s170036"/>
                </a:ext>
                <a:ext uri="{FF2B5EF4-FFF2-40B4-BE49-F238E27FC236}">
                  <a16:creationId xmlns:a16="http://schemas.microsoft.com/office/drawing/2014/main" id="{00000000-0008-0000-0300-000034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70084" name="Button 100" hidden="1">
              <a:extLst>
                <a:ext uri="{63B3BB69-23CF-44E3-9099-C40C66FF867C}">
                  <a14:compatExt spid="_x0000_s170084"/>
                </a:ext>
                <a:ext uri="{FF2B5EF4-FFF2-40B4-BE49-F238E27FC236}">
                  <a16:creationId xmlns:a16="http://schemas.microsoft.com/office/drawing/2014/main" id="{00000000-0008-0000-0300-000064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70085" name="Button 101" hidden="1">
              <a:extLst>
                <a:ext uri="{63B3BB69-23CF-44E3-9099-C40C66FF867C}">
                  <a14:compatExt spid="_x0000_s170085"/>
                </a:ext>
                <a:ext uri="{FF2B5EF4-FFF2-40B4-BE49-F238E27FC236}">
                  <a16:creationId xmlns:a16="http://schemas.microsoft.com/office/drawing/2014/main" id="{00000000-0008-0000-0300-000065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70086" name="Button 102" hidden="1">
              <a:extLst>
                <a:ext uri="{63B3BB69-23CF-44E3-9099-C40C66FF867C}">
                  <a14:compatExt spid="_x0000_s170086"/>
                </a:ext>
                <a:ext uri="{FF2B5EF4-FFF2-40B4-BE49-F238E27FC236}">
                  <a16:creationId xmlns:a16="http://schemas.microsoft.com/office/drawing/2014/main" id="{00000000-0008-0000-0300-000066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9</xdr:row>
          <xdr:rowOff>0</xdr:rowOff>
        </xdr:to>
        <xdr:sp macro="" textlink="">
          <xdr:nvSpPr>
            <xdr:cNvPr id="170087" name="Button 103" hidden="1">
              <a:extLst>
                <a:ext uri="{63B3BB69-23CF-44E3-9099-C40C66FF867C}">
                  <a14:compatExt spid="_x0000_s170087"/>
                </a:ext>
                <a:ext uri="{FF2B5EF4-FFF2-40B4-BE49-F238E27FC236}">
                  <a16:creationId xmlns:a16="http://schemas.microsoft.com/office/drawing/2014/main" id="{00000000-0008-0000-0300-000067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70088" name="Button 104" hidden="1">
              <a:extLst>
                <a:ext uri="{63B3BB69-23CF-44E3-9099-C40C66FF867C}">
                  <a14:compatExt spid="_x0000_s170088"/>
                </a:ext>
                <a:ext uri="{FF2B5EF4-FFF2-40B4-BE49-F238E27FC236}">
                  <a16:creationId xmlns:a16="http://schemas.microsoft.com/office/drawing/2014/main" id="{00000000-0008-0000-0300-000068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70089" name="Button 105" hidden="1">
              <a:extLst>
                <a:ext uri="{63B3BB69-23CF-44E3-9099-C40C66FF867C}">
                  <a14:compatExt spid="_x0000_s170089"/>
                </a:ext>
                <a:ext uri="{FF2B5EF4-FFF2-40B4-BE49-F238E27FC236}">
                  <a16:creationId xmlns:a16="http://schemas.microsoft.com/office/drawing/2014/main" id="{00000000-0008-0000-0300-000069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70090" name="Button 106" hidden="1">
              <a:extLst>
                <a:ext uri="{63B3BB69-23CF-44E3-9099-C40C66FF867C}">
                  <a14:compatExt spid="_x0000_s170090"/>
                </a:ext>
                <a:ext uri="{FF2B5EF4-FFF2-40B4-BE49-F238E27FC236}">
                  <a16:creationId xmlns:a16="http://schemas.microsoft.com/office/drawing/2014/main" id="{00000000-0008-0000-0300-00006A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70091" name="Button 107" hidden="1">
              <a:extLst>
                <a:ext uri="{63B3BB69-23CF-44E3-9099-C40C66FF867C}">
                  <a14:compatExt spid="_x0000_s170091"/>
                </a:ext>
                <a:ext uri="{FF2B5EF4-FFF2-40B4-BE49-F238E27FC236}">
                  <a16:creationId xmlns:a16="http://schemas.microsoft.com/office/drawing/2014/main" id="{00000000-0008-0000-0300-00006B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70092" name="Button 108" hidden="1">
              <a:extLst>
                <a:ext uri="{63B3BB69-23CF-44E3-9099-C40C66FF867C}">
                  <a14:compatExt spid="_x0000_s170092"/>
                </a:ext>
                <a:ext uri="{FF2B5EF4-FFF2-40B4-BE49-F238E27FC236}">
                  <a16:creationId xmlns:a16="http://schemas.microsoft.com/office/drawing/2014/main" id="{00000000-0008-0000-0300-00006C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0</xdr:rowOff>
        </xdr:from>
        <xdr:to>
          <xdr:col>5</xdr:col>
          <xdr:colOff>0</xdr:colOff>
          <xdr:row>26</xdr:row>
          <xdr:rowOff>0</xdr:rowOff>
        </xdr:to>
        <xdr:sp macro="" textlink="">
          <xdr:nvSpPr>
            <xdr:cNvPr id="170093" name="Button 109" hidden="1">
              <a:extLst>
                <a:ext uri="{63B3BB69-23CF-44E3-9099-C40C66FF867C}">
                  <a14:compatExt spid="_x0000_s170093"/>
                </a:ext>
                <a:ext uri="{FF2B5EF4-FFF2-40B4-BE49-F238E27FC236}">
                  <a16:creationId xmlns:a16="http://schemas.microsoft.com/office/drawing/2014/main" id="{00000000-0008-0000-0300-00006D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70094" name="Button 110" hidden="1">
              <a:extLst>
                <a:ext uri="{63B3BB69-23CF-44E3-9099-C40C66FF867C}">
                  <a14:compatExt spid="_x0000_s170094"/>
                </a:ext>
                <a:ext uri="{FF2B5EF4-FFF2-40B4-BE49-F238E27FC236}">
                  <a16:creationId xmlns:a16="http://schemas.microsoft.com/office/drawing/2014/main" id="{00000000-0008-0000-0300-00006E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70095" name="Button 111" hidden="1">
              <a:extLst>
                <a:ext uri="{63B3BB69-23CF-44E3-9099-C40C66FF867C}">
                  <a14:compatExt spid="_x0000_s170095"/>
                </a:ext>
                <a:ext uri="{FF2B5EF4-FFF2-40B4-BE49-F238E27FC236}">
                  <a16:creationId xmlns:a16="http://schemas.microsoft.com/office/drawing/2014/main" id="{00000000-0008-0000-0300-00006F9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-1</xdr:colOff>
      <xdr:row>1</xdr:row>
      <xdr:rowOff>0</xdr:rowOff>
    </xdr:from>
    <xdr:to>
      <xdr:col>29</xdr:col>
      <xdr:colOff>0</xdr:colOff>
      <xdr:row>22</xdr:row>
      <xdr:rowOff>0</xdr:rowOff>
    </xdr:to>
    <xdr:graphicFrame macro="">
      <xdr:nvGraphicFramePr>
        <xdr:cNvPr id="2" name="Structure">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23" name="M1_Px">
          <a:extLst>
            <a:ext uri="{FF2B5EF4-FFF2-40B4-BE49-F238E27FC236}">
              <a16:creationId xmlns:a16="http://schemas.microsoft.com/office/drawing/2014/main" id="{9216661E-9473-42B5-8BE9-3F4E6794D6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24" name="M1_Vx">
          <a:extLst>
            <a:ext uri="{FF2B5EF4-FFF2-40B4-BE49-F238E27FC236}">
              <a16:creationId xmlns:a16="http://schemas.microsoft.com/office/drawing/2014/main" id="{4B28054B-3C59-495F-A158-78E0A3118F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25" name="M1_Mx">
          <a:extLst>
            <a:ext uri="{FF2B5EF4-FFF2-40B4-BE49-F238E27FC236}">
              <a16:creationId xmlns:a16="http://schemas.microsoft.com/office/drawing/2014/main" id="{DACB6AC4-6B25-4A90-8A3A-6CCB7E93C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26" name="M1_rotx">
          <a:extLst>
            <a:ext uri="{FF2B5EF4-FFF2-40B4-BE49-F238E27FC236}">
              <a16:creationId xmlns:a16="http://schemas.microsoft.com/office/drawing/2014/main" id="{47EA345D-1BD4-4486-B24E-D39C2E09E7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27" name="M1_defx">
          <a:extLst>
            <a:ext uri="{FF2B5EF4-FFF2-40B4-BE49-F238E27FC236}">
              <a16:creationId xmlns:a16="http://schemas.microsoft.com/office/drawing/2014/main" id="{033A7A8A-6FD4-4012-8739-B4F9DDD103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28" name="M2_Px">
          <a:extLst>
            <a:ext uri="{FF2B5EF4-FFF2-40B4-BE49-F238E27FC236}">
              <a16:creationId xmlns:a16="http://schemas.microsoft.com/office/drawing/2014/main" id="{DB6A1237-5D24-4F36-B668-81ABC089C3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29" name="M2_Vx">
          <a:extLst>
            <a:ext uri="{FF2B5EF4-FFF2-40B4-BE49-F238E27FC236}">
              <a16:creationId xmlns:a16="http://schemas.microsoft.com/office/drawing/2014/main" id="{9A687A2E-93FC-4D7E-8A6B-9B9B83CCF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30" name="M2_Mx">
          <a:extLst>
            <a:ext uri="{FF2B5EF4-FFF2-40B4-BE49-F238E27FC236}">
              <a16:creationId xmlns:a16="http://schemas.microsoft.com/office/drawing/2014/main" id="{489D24C6-55A0-4239-A9FF-8EF6DD249F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31" name="M2_rotx">
          <a:extLst>
            <a:ext uri="{FF2B5EF4-FFF2-40B4-BE49-F238E27FC236}">
              <a16:creationId xmlns:a16="http://schemas.microsoft.com/office/drawing/2014/main" id="{E8527483-F8E3-4EFC-8108-16F9227B31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70016" name="M2_defx">
          <a:extLst>
            <a:ext uri="{FF2B5EF4-FFF2-40B4-BE49-F238E27FC236}">
              <a16:creationId xmlns:a16="http://schemas.microsoft.com/office/drawing/2014/main" id="{21051852-D0C7-4D15-9892-35A6FC3373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5" name="Button 45" hidden="1">
              <a:extLst>
                <a:ext uri="{63B3BB69-23CF-44E3-9099-C40C66FF867C}">
                  <a14:compatExt spid="_x0000_s169005"/>
                </a:ext>
                <a:ext uri="{FF2B5EF4-FFF2-40B4-BE49-F238E27FC236}">
                  <a16:creationId xmlns:a16="http://schemas.microsoft.com/office/drawing/2014/main" id="{00000000-0008-0000-0400-00002D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6" name="Button 46" hidden="1">
              <a:extLst>
                <a:ext uri="{63B3BB69-23CF-44E3-9099-C40C66FF867C}">
                  <a14:compatExt spid="_x0000_s169006"/>
                </a:ext>
                <a:ext uri="{FF2B5EF4-FFF2-40B4-BE49-F238E27FC236}">
                  <a16:creationId xmlns:a16="http://schemas.microsoft.com/office/drawing/2014/main" id="{00000000-0008-0000-0400-00002E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7" name="Button 47" hidden="1">
              <a:extLst>
                <a:ext uri="{63B3BB69-23CF-44E3-9099-C40C66FF867C}">
                  <a14:compatExt spid="_x0000_s169007"/>
                </a:ext>
                <a:ext uri="{FF2B5EF4-FFF2-40B4-BE49-F238E27FC236}">
                  <a16:creationId xmlns:a16="http://schemas.microsoft.com/office/drawing/2014/main" id="{00000000-0008-0000-0400-00002F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08" name="Button 48" hidden="1">
              <a:extLst>
                <a:ext uri="{63B3BB69-23CF-44E3-9099-C40C66FF867C}">
                  <a14:compatExt spid="_x0000_s169008"/>
                </a:ext>
                <a:ext uri="{FF2B5EF4-FFF2-40B4-BE49-F238E27FC236}">
                  <a16:creationId xmlns:a16="http://schemas.microsoft.com/office/drawing/2014/main" id="{00000000-0008-0000-0400-000030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59" name="Button 99" hidden="1">
              <a:extLst>
                <a:ext uri="{63B3BB69-23CF-44E3-9099-C40C66FF867C}">
                  <a14:compatExt spid="_x0000_s169059"/>
                </a:ext>
                <a:ext uri="{FF2B5EF4-FFF2-40B4-BE49-F238E27FC236}">
                  <a16:creationId xmlns:a16="http://schemas.microsoft.com/office/drawing/2014/main" id="{00000000-0008-0000-0400-000063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0" name="Button 100" hidden="1">
              <a:extLst>
                <a:ext uri="{63B3BB69-23CF-44E3-9099-C40C66FF867C}">
                  <a14:compatExt spid="_x0000_s169060"/>
                </a:ext>
                <a:ext uri="{FF2B5EF4-FFF2-40B4-BE49-F238E27FC236}">
                  <a16:creationId xmlns:a16="http://schemas.microsoft.com/office/drawing/2014/main" id="{00000000-0008-0000-0400-000064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1" name="Button 101" hidden="1">
              <a:extLst>
                <a:ext uri="{63B3BB69-23CF-44E3-9099-C40C66FF867C}">
                  <a14:compatExt spid="_x0000_s169061"/>
                </a:ext>
                <a:ext uri="{FF2B5EF4-FFF2-40B4-BE49-F238E27FC236}">
                  <a16:creationId xmlns:a16="http://schemas.microsoft.com/office/drawing/2014/main" id="{00000000-0008-0000-0400-000065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0</xdr:row>
          <xdr:rowOff>0</xdr:rowOff>
        </xdr:to>
        <xdr:sp macro="" textlink="">
          <xdr:nvSpPr>
            <xdr:cNvPr id="169062" name="Button 102" hidden="1">
              <a:extLst>
                <a:ext uri="{63B3BB69-23CF-44E3-9099-C40C66FF867C}">
                  <a14:compatExt spid="_x0000_s169062"/>
                </a:ext>
                <a:ext uri="{FF2B5EF4-FFF2-40B4-BE49-F238E27FC236}">
                  <a16:creationId xmlns:a16="http://schemas.microsoft.com/office/drawing/2014/main" id="{00000000-0008-0000-0400-000066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69107" name="Button 147" hidden="1">
              <a:extLst>
                <a:ext uri="{63B3BB69-23CF-44E3-9099-C40C66FF867C}">
                  <a14:compatExt spid="_x0000_s169107"/>
                </a:ext>
                <a:ext uri="{FF2B5EF4-FFF2-40B4-BE49-F238E27FC236}">
                  <a16:creationId xmlns:a16="http://schemas.microsoft.com/office/drawing/2014/main" id="{00000000-0008-0000-0400-000093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17</xdr:row>
          <xdr:rowOff>0</xdr:rowOff>
        </xdr:to>
        <xdr:sp macro="" textlink="">
          <xdr:nvSpPr>
            <xdr:cNvPr id="169108" name="Button 148" hidden="1">
              <a:extLst>
                <a:ext uri="{63B3BB69-23CF-44E3-9099-C40C66FF867C}">
                  <a14:compatExt spid="_x0000_s169108"/>
                </a:ext>
                <a:ext uri="{FF2B5EF4-FFF2-40B4-BE49-F238E27FC236}">
                  <a16:creationId xmlns:a16="http://schemas.microsoft.com/office/drawing/2014/main" id="{00000000-0008-0000-0400-000094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5</xdr:col>
          <xdr:colOff>0</xdr:colOff>
          <xdr:row>17</xdr:row>
          <xdr:rowOff>0</xdr:rowOff>
        </xdr:to>
        <xdr:sp macro="" textlink="">
          <xdr:nvSpPr>
            <xdr:cNvPr id="169109" name="Button 149" hidden="1">
              <a:extLst>
                <a:ext uri="{63B3BB69-23CF-44E3-9099-C40C66FF867C}">
                  <a14:compatExt spid="_x0000_s169109"/>
                </a:ext>
                <a:ext uri="{FF2B5EF4-FFF2-40B4-BE49-F238E27FC236}">
                  <a16:creationId xmlns:a16="http://schemas.microsoft.com/office/drawing/2014/main" id="{00000000-0008-0000-0400-000095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7</xdr:col>
          <xdr:colOff>0</xdr:colOff>
          <xdr:row>17</xdr:row>
          <xdr:rowOff>0</xdr:rowOff>
        </xdr:to>
        <xdr:sp macro="" textlink="">
          <xdr:nvSpPr>
            <xdr:cNvPr id="169110" name="Button 150" hidden="1">
              <a:extLst>
                <a:ext uri="{63B3BB69-23CF-44E3-9099-C40C66FF867C}">
                  <a14:compatExt spid="_x0000_s169110"/>
                </a:ext>
                <a:ext uri="{FF2B5EF4-FFF2-40B4-BE49-F238E27FC236}">
                  <a16:creationId xmlns:a16="http://schemas.microsoft.com/office/drawing/2014/main" id="{00000000-0008-0000-0400-000096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9111" name="Button 151" hidden="1">
              <a:extLst>
                <a:ext uri="{63B3BB69-23CF-44E3-9099-C40C66FF867C}">
                  <a14:compatExt spid="_x0000_s169111"/>
                </a:ext>
                <a:ext uri="{FF2B5EF4-FFF2-40B4-BE49-F238E27FC236}">
                  <a16:creationId xmlns:a16="http://schemas.microsoft.com/office/drawing/2014/main" id="{00000000-0008-0000-0400-000097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69112" name="Button 152" hidden="1">
              <a:extLst>
                <a:ext uri="{63B3BB69-23CF-44E3-9099-C40C66FF867C}">
                  <a14:compatExt spid="_x0000_s169112"/>
                </a:ext>
                <a:ext uri="{FF2B5EF4-FFF2-40B4-BE49-F238E27FC236}">
                  <a16:creationId xmlns:a16="http://schemas.microsoft.com/office/drawing/2014/main" id="{00000000-0008-0000-0400-000098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xdr:row>
          <xdr:rowOff>0</xdr:rowOff>
        </xdr:from>
        <xdr:to>
          <xdr:col>1</xdr:col>
          <xdr:colOff>0</xdr:colOff>
          <xdr:row>43</xdr:row>
          <xdr:rowOff>0</xdr:rowOff>
        </xdr:to>
        <xdr:sp macro="" textlink="">
          <xdr:nvSpPr>
            <xdr:cNvPr id="169113" name="Button 153" hidden="1">
              <a:extLst>
                <a:ext uri="{63B3BB69-23CF-44E3-9099-C40C66FF867C}">
                  <a14:compatExt spid="_x0000_s169113"/>
                </a:ext>
                <a:ext uri="{FF2B5EF4-FFF2-40B4-BE49-F238E27FC236}">
                  <a16:creationId xmlns:a16="http://schemas.microsoft.com/office/drawing/2014/main" id="{00000000-0008-0000-0400-000099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47</xdr:row>
          <xdr:rowOff>0</xdr:rowOff>
        </xdr:from>
        <xdr:to>
          <xdr:col>1</xdr:col>
          <xdr:colOff>0</xdr:colOff>
          <xdr:row>48</xdr:row>
          <xdr:rowOff>0</xdr:rowOff>
        </xdr:to>
        <xdr:sp macro="" textlink="">
          <xdr:nvSpPr>
            <xdr:cNvPr id="169114" name="Button 154" hidden="1">
              <a:extLst>
                <a:ext uri="{63B3BB69-23CF-44E3-9099-C40C66FF867C}">
                  <a14:compatExt spid="_x0000_s169114"/>
                </a:ext>
                <a:ext uri="{FF2B5EF4-FFF2-40B4-BE49-F238E27FC236}">
                  <a16:creationId xmlns:a16="http://schemas.microsoft.com/office/drawing/2014/main" id="{00000000-0008-0000-0400-00009A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3</xdr:col>
          <xdr:colOff>0</xdr:colOff>
          <xdr:row>49</xdr:row>
          <xdr:rowOff>0</xdr:rowOff>
        </xdr:to>
        <xdr:sp macro="" textlink="">
          <xdr:nvSpPr>
            <xdr:cNvPr id="169115" name="Button 155" hidden="1">
              <a:extLst>
                <a:ext uri="{63B3BB69-23CF-44E3-9099-C40C66FF867C}">
                  <a14:compatExt spid="_x0000_s169115"/>
                </a:ext>
                <a:ext uri="{FF2B5EF4-FFF2-40B4-BE49-F238E27FC236}">
                  <a16:creationId xmlns:a16="http://schemas.microsoft.com/office/drawing/2014/main" id="{00000000-0008-0000-0400-00009B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0</xdr:rowOff>
        </xdr:from>
        <xdr:to>
          <xdr:col>5</xdr:col>
          <xdr:colOff>0</xdr:colOff>
          <xdr:row>49</xdr:row>
          <xdr:rowOff>0</xdr:rowOff>
        </xdr:to>
        <xdr:sp macro="" textlink="">
          <xdr:nvSpPr>
            <xdr:cNvPr id="169116" name="Button 156" hidden="1">
              <a:extLst>
                <a:ext uri="{63B3BB69-23CF-44E3-9099-C40C66FF867C}">
                  <a14:compatExt spid="_x0000_s169116"/>
                </a:ext>
                <a:ext uri="{FF2B5EF4-FFF2-40B4-BE49-F238E27FC236}">
                  <a16:creationId xmlns:a16="http://schemas.microsoft.com/office/drawing/2014/main" id="{00000000-0008-0000-0400-00009C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7</xdr:col>
          <xdr:colOff>0</xdr:colOff>
          <xdr:row>49</xdr:row>
          <xdr:rowOff>0</xdr:rowOff>
        </xdr:to>
        <xdr:sp macro="" textlink="">
          <xdr:nvSpPr>
            <xdr:cNvPr id="169117" name="Button 157" hidden="1">
              <a:extLst>
                <a:ext uri="{63B3BB69-23CF-44E3-9099-C40C66FF867C}">
                  <a14:compatExt spid="_x0000_s169117"/>
                </a:ext>
                <a:ext uri="{FF2B5EF4-FFF2-40B4-BE49-F238E27FC236}">
                  <a16:creationId xmlns:a16="http://schemas.microsoft.com/office/drawing/2014/main" id="{00000000-0008-0000-0400-00009D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48</xdr:row>
          <xdr:rowOff>0</xdr:rowOff>
        </xdr:from>
        <xdr:to>
          <xdr:col>9</xdr:col>
          <xdr:colOff>0</xdr:colOff>
          <xdr:row>49</xdr:row>
          <xdr:rowOff>0</xdr:rowOff>
        </xdr:to>
        <xdr:sp macro="" textlink="">
          <xdr:nvSpPr>
            <xdr:cNvPr id="169118" name="Button 158" hidden="1">
              <a:extLst>
                <a:ext uri="{63B3BB69-23CF-44E3-9099-C40C66FF867C}">
                  <a14:compatExt spid="_x0000_s169118"/>
                </a:ext>
                <a:ext uri="{FF2B5EF4-FFF2-40B4-BE49-F238E27FC236}">
                  <a16:creationId xmlns:a16="http://schemas.microsoft.com/office/drawing/2014/main" id="{00000000-0008-0000-0400-00009E9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0</xdr:colOff>
      <xdr:row>1</xdr:row>
      <xdr:rowOff>0</xdr:rowOff>
    </xdr:from>
    <xdr:to>
      <xdr:col>25</xdr:col>
      <xdr:colOff>0</xdr:colOff>
      <xdr:row>22</xdr:row>
      <xdr:rowOff>0</xdr:rowOff>
    </xdr:to>
    <xdr:graphicFrame macro="">
      <xdr:nvGraphicFramePr>
        <xdr:cNvPr id="13" name="Structure">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426</xdr:row>
      <xdr:rowOff>0</xdr:rowOff>
    </xdr:from>
    <xdr:to>
      <xdr:col>7</xdr:col>
      <xdr:colOff>0</xdr:colOff>
      <xdr:row>436</xdr:row>
      <xdr:rowOff>0</xdr:rowOff>
    </xdr:to>
    <xdr:graphicFrame macro="">
      <xdr:nvGraphicFramePr>
        <xdr:cNvPr id="14" name="M1_Px">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438</xdr:row>
      <xdr:rowOff>0</xdr:rowOff>
    </xdr:from>
    <xdr:to>
      <xdr:col>7</xdr:col>
      <xdr:colOff>0</xdr:colOff>
      <xdr:row>448</xdr:row>
      <xdr:rowOff>0</xdr:rowOff>
    </xdr:to>
    <xdr:graphicFrame macro="">
      <xdr:nvGraphicFramePr>
        <xdr:cNvPr id="15" name="M1_Vx">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450</xdr:row>
      <xdr:rowOff>0</xdr:rowOff>
    </xdr:from>
    <xdr:to>
      <xdr:col>7</xdr:col>
      <xdr:colOff>0</xdr:colOff>
      <xdr:row>460</xdr:row>
      <xdr:rowOff>0</xdr:rowOff>
    </xdr:to>
    <xdr:graphicFrame macro="">
      <xdr:nvGraphicFramePr>
        <xdr:cNvPr id="16" name="M1_Mx">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462</xdr:row>
      <xdr:rowOff>0</xdr:rowOff>
    </xdr:from>
    <xdr:to>
      <xdr:col>7</xdr:col>
      <xdr:colOff>0</xdr:colOff>
      <xdr:row>472</xdr:row>
      <xdr:rowOff>0</xdr:rowOff>
    </xdr:to>
    <xdr:graphicFrame macro="">
      <xdr:nvGraphicFramePr>
        <xdr:cNvPr id="17" name="M1_rotx">
          <a:extLst>
            <a:ext uri="{FF2B5EF4-FFF2-40B4-BE49-F238E27FC236}">
              <a16:creationId xmlns:a16="http://schemas.microsoft.com/office/drawing/2014/main" id="{00000000-0008-0000-05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474</xdr:row>
      <xdr:rowOff>0</xdr:rowOff>
    </xdr:from>
    <xdr:to>
      <xdr:col>7</xdr:col>
      <xdr:colOff>0</xdr:colOff>
      <xdr:row>484</xdr:row>
      <xdr:rowOff>0</xdr:rowOff>
    </xdr:to>
    <xdr:graphicFrame macro="">
      <xdr:nvGraphicFramePr>
        <xdr:cNvPr id="18" name="M1_defx">
          <a:extLst>
            <a:ext uri="{FF2B5EF4-FFF2-40B4-BE49-F238E27FC236}">
              <a16:creationId xmlns:a16="http://schemas.microsoft.com/office/drawing/2014/main" id="{00000000-0008-0000-05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426</xdr:row>
      <xdr:rowOff>0</xdr:rowOff>
    </xdr:from>
    <xdr:to>
      <xdr:col>13</xdr:col>
      <xdr:colOff>0</xdr:colOff>
      <xdr:row>436</xdr:row>
      <xdr:rowOff>0</xdr:rowOff>
    </xdr:to>
    <xdr:graphicFrame macro="">
      <xdr:nvGraphicFramePr>
        <xdr:cNvPr id="19" name="M2_Px">
          <a:extLst>
            <a:ext uri="{FF2B5EF4-FFF2-40B4-BE49-F238E27FC236}">
              <a16:creationId xmlns:a16="http://schemas.microsoft.com/office/drawing/2014/main" id="{00000000-0008-0000-05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438</xdr:row>
      <xdr:rowOff>0</xdr:rowOff>
    </xdr:from>
    <xdr:to>
      <xdr:col>13</xdr:col>
      <xdr:colOff>0</xdr:colOff>
      <xdr:row>448</xdr:row>
      <xdr:rowOff>0</xdr:rowOff>
    </xdr:to>
    <xdr:graphicFrame macro="">
      <xdr:nvGraphicFramePr>
        <xdr:cNvPr id="20" name="M2_Vx">
          <a:extLst>
            <a:ext uri="{FF2B5EF4-FFF2-40B4-BE49-F238E27FC236}">
              <a16:creationId xmlns:a16="http://schemas.microsoft.com/office/drawing/2014/main" id="{00000000-0008-0000-05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450</xdr:row>
      <xdr:rowOff>0</xdr:rowOff>
    </xdr:from>
    <xdr:to>
      <xdr:col>13</xdr:col>
      <xdr:colOff>0</xdr:colOff>
      <xdr:row>460</xdr:row>
      <xdr:rowOff>0</xdr:rowOff>
    </xdr:to>
    <xdr:graphicFrame macro="">
      <xdr:nvGraphicFramePr>
        <xdr:cNvPr id="21" name="M2_Mx">
          <a:extLst>
            <a:ext uri="{FF2B5EF4-FFF2-40B4-BE49-F238E27FC236}">
              <a16:creationId xmlns:a16="http://schemas.microsoft.com/office/drawing/2014/main" id="{00000000-0008-0000-05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462</xdr:row>
      <xdr:rowOff>0</xdr:rowOff>
    </xdr:from>
    <xdr:to>
      <xdr:col>13</xdr:col>
      <xdr:colOff>0</xdr:colOff>
      <xdr:row>472</xdr:row>
      <xdr:rowOff>0</xdr:rowOff>
    </xdr:to>
    <xdr:graphicFrame macro="">
      <xdr:nvGraphicFramePr>
        <xdr:cNvPr id="22" name="M2_rotx">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474</xdr:row>
      <xdr:rowOff>0</xdr:rowOff>
    </xdr:from>
    <xdr:to>
      <xdr:col>13</xdr:col>
      <xdr:colOff>0</xdr:colOff>
      <xdr:row>484</xdr:row>
      <xdr:rowOff>0</xdr:rowOff>
    </xdr:to>
    <xdr:graphicFrame macro="">
      <xdr:nvGraphicFramePr>
        <xdr:cNvPr id="23" name="M2_defx">
          <a:extLst>
            <a:ext uri="{FF2B5EF4-FFF2-40B4-BE49-F238E27FC236}">
              <a16:creationId xmlns:a16="http://schemas.microsoft.com/office/drawing/2014/main" id="{00000000-0008-0000-05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426</xdr:row>
      <xdr:rowOff>0</xdr:rowOff>
    </xdr:from>
    <xdr:to>
      <xdr:col>19</xdr:col>
      <xdr:colOff>0</xdr:colOff>
      <xdr:row>436</xdr:row>
      <xdr:rowOff>0</xdr:rowOff>
    </xdr:to>
    <xdr:graphicFrame macro="">
      <xdr:nvGraphicFramePr>
        <xdr:cNvPr id="24" name="M3_Px">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438</xdr:row>
      <xdr:rowOff>0</xdr:rowOff>
    </xdr:from>
    <xdr:to>
      <xdr:col>19</xdr:col>
      <xdr:colOff>0</xdr:colOff>
      <xdr:row>448</xdr:row>
      <xdr:rowOff>0</xdr:rowOff>
    </xdr:to>
    <xdr:graphicFrame macro="">
      <xdr:nvGraphicFramePr>
        <xdr:cNvPr id="25" name="M3_Vx">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450</xdr:row>
      <xdr:rowOff>0</xdr:rowOff>
    </xdr:from>
    <xdr:to>
      <xdr:col>19</xdr:col>
      <xdr:colOff>0</xdr:colOff>
      <xdr:row>460</xdr:row>
      <xdr:rowOff>0</xdr:rowOff>
    </xdr:to>
    <xdr:graphicFrame macro="">
      <xdr:nvGraphicFramePr>
        <xdr:cNvPr id="26" name="M3_Mx">
          <a:extLst>
            <a:ext uri="{FF2B5EF4-FFF2-40B4-BE49-F238E27FC236}">
              <a16:creationId xmlns:a16="http://schemas.microsoft.com/office/drawing/2014/main" id="{00000000-0008-0000-05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462</xdr:row>
      <xdr:rowOff>0</xdr:rowOff>
    </xdr:from>
    <xdr:to>
      <xdr:col>19</xdr:col>
      <xdr:colOff>0</xdr:colOff>
      <xdr:row>472</xdr:row>
      <xdr:rowOff>0</xdr:rowOff>
    </xdr:to>
    <xdr:graphicFrame macro="">
      <xdr:nvGraphicFramePr>
        <xdr:cNvPr id="27" name="M3_rotx">
          <a:extLst>
            <a:ext uri="{FF2B5EF4-FFF2-40B4-BE49-F238E27FC236}">
              <a16:creationId xmlns:a16="http://schemas.microsoft.com/office/drawing/2014/main" id="{00000000-0008-0000-0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474</xdr:row>
      <xdr:rowOff>0</xdr:rowOff>
    </xdr:from>
    <xdr:to>
      <xdr:col>19</xdr:col>
      <xdr:colOff>0</xdr:colOff>
      <xdr:row>484</xdr:row>
      <xdr:rowOff>0</xdr:rowOff>
    </xdr:to>
    <xdr:graphicFrame macro="">
      <xdr:nvGraphicFramePr>
        <xdr:cNvPr id="28" name="M3_defx">
          <a:extLst>
            <a:ext uri="{FF2B5EF4-FFF2-40B4-BE49-F238E27FC236}">
              <a16:creationId xmlns:a16="http://schemas.microsoft.com/office/drawing/2014/main" id="{00000000-0008-0000-05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0</xdr:colOff>
      <xdr:row>426</xdr:row>
      <xdr:rowOff>0</xdr:rowOff>
    </xdr:from>
    <xdr:to>
      <xdr:col>25</xdr:col>
      <xdr:colOff>0</xdr:colOff>
      <xdr:row>436</xdr:row>
      <xdr:rowOff>0</xdr:rowOff>
    </xdr:to>
    <xdr:graphicFrame macro="">
      <xdr:nvGraphicFramePr>
        <xdr:cNvPr id="29" name="M4_Px">
          <a:extLst>
            <a:ext uri="{FF2B5EF4-FFF2-40B4-BE49-F238E27FC236}">
              <a16:creationId xmlns:a16="http://schemas.microsoft.com/office/drawing/2014/main" id="{00000000-0008-0000-05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19</xdr:col>
      <xdr:colOff>0</xdr:colOff>
      <xdr:row>438</xdr:row>
      <xdr:rowOff>0</xdr:rowOff>
    </xdr:from>
    <xdr:to>
      <xdr:col>25</xdr:col>
      <xdr:colOff>0</xdr:colOff>
      <xdr:row>448</xdr:row>
      <xdr:rowOff>0</xdr:rowOff>
    </xdr:to>
    <xdr:graphicFrame macro="">
      <xdr:nvGraphicFramePr>
        <xdr:cNvPr id="30" name="M4_Vx">
          <a:extLst>
            <a:ext uri="{FF2B5EF4-FFF2-40B4-BE49-F238E27FC236}">
              <a16:creationId xmlns:a16="http://schemas.microsoft.com/office/drawing/2014/main" i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0</xdr:colOff>
      <xdr:row>450</xdr:row>
      <xdr:rowOff>0</xdr:rowOff>
    </xdr:from>
    <xdr:to>
      <xdr:col>25</xdr:col>
      <xdr:colOff>0</xdr:colOff>
      <xdr:row>460</xdr:row>
      <xdr:rowOff>0</xdr:rowOff>
    </xdr:to>
    <xdr:graphicFrame macro="">
      <xdr:nvGraphicFramePr>
        <xdr:cNvPr id="31" name="M4_Mx">
          <a:extLst>
            <a:ext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0</xdr:colOff>
      <xdr:row>462</xdr:row>
      <xdr:rowOff>0</xdr:rowOff>
    </xdr:from>
    <xdr:to>
      <xdr:col>25</xdr:col>
      <xdr:colOff>0</xdr:colOff>
      <xdr:row>472</xdr:row>
      <xdr:rowOff>0</xdr:rowOff>
    </xdr:to>
    <xdr:graphicFrame macro="">
      <xdr:nvGraphicFramePr>
        <xdr:cNvPr id="32" name="M4_rotx">
          <a:extLst>
            <a:ext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0</xdr:colOff>
      <xdr:row>474</xdr:row>
      <xdr:rowOff>0</xdr:rowOff>
    </xdr:from>
    <xdr:to>
      <xdr:col>25</xdr:col>
      <xdr:colOff>0</xdr:colOff>
      <xdr:row>484</xdr:row>
      <xdr:rowOff>0</xdr:rowOff>
    </xdr:to>
    <xdr:graphicFrame macro="">
      <xdr:nvGraphicFramePr>
        <xdr:cNvPr id="33" name="M4_defx">
          <a:extLst>
            <a:ext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0</xdr:colOff>
      <xdr:row>426</xdr:row>
      <xdr:rowOff>0</xdr:rowOff>
    </xdr:from>
    <xdr:to>
      <xdr:col>31</xdr:col>
      <xdr:colOff>0</xdr:colOff>
      <xdr:row>436</xdr:row>
      <xdr:rowOff>0</xdr:rowOff>
    </xdr:to>
    <xdr:graphicFrame macro="">
      <xdr:nvGraphicFramePr>
        <xdr:cNvPr id="34" name="M5_Px">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0</xdr:colOff>
      <xdr:row>438</xdr:row>
      <xdr:rowOff>0</xdr:rowOff>
    </xdr:from>
    <xdr:to>
      <xdr:col>31</xdr:col>
      <xdr:colOff>0</xdr:colOff>
      <xdr:row>448</xdr:row>
      <xdr:rowOff>0</xdr:rowOff>
    </xdr:to>
    <xdr:graphicFrame macro="">
      <xdr:nvGraphicFramePr>
        <xdr:cNvPr id="35" name="M5_Vx">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0</xdr:colOff>
      <xdr:row>450</xdr:row>
      <xdr:rowOff>0</xdr:rowOff>
    </xdr:from>
    <xdr:to>
      <xdr:col>31</xdr:col>
      <xdr:colOff>0</xdr:colOff>
      <xdr:row>460</xdr:row>
      <xdr:rowOff>0</xdr:rowOff>
    </xdr:to>
    <xdr:graphicFrame macro="">
      <xdr:nvGraphicFramePr>
        <xdr:cNvPr id="36" name="M5_Mx">
          <a:extLst>
            <a:ext uri="{FF2B5EF4-FFF2-40B4-BE49-F238E27FC236}">
              <a16:creationId xmlns:a16="http://schemas.microsoft.com/office/drawing/2014/main" id="{00000000-0008-0000-0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0</xdr:colOff>
      <xdr:row>462</xdr:row>
      <xdr:rowOff>0</xdr:rowOff>
    </xdr:from>
    <xdr:to>
      <xdr:col>31</xdr:col>
      <xdr:colOff>0</xdr:colOff>
      <xdr:row>472</xdr:row>
      <xdr:rowOff>0</xdr:rowOff>
    </xdr:to>
    <xdr:graphicFrame macro="">
      <xdr:nvGraphicFramePr>
        <xdr:cNvPr id="37" name="M5_rotx">
          <a:extLst>
            <a:ext uri="{FF2B5EF4-FFF2-40B4-BE49-F238E27FC236}">
              <a16:creationId xmlns:a16="http://schemas.microsoft.com/office/drawing/2014/main" id="{00000000-0008-0000-05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25</xdr:col>
      <xdr:colOff>0</xdr:colOff>
      <xdr:row>474</xdr:row>
      <xdr:rowOff>0</xdr:rowOff>
    </xdr:from>
    <xdr:to>
      <xdr:col>31</xdr:col>
      <xdr:colOff>0</xdr:colOff>
      <xdr:row>484</xdr:row>
      <xdr:rowOff>0</xdr:rowOff>
    </xdr:to>
    <xdr:graphicFrame macro="">
      <xdr:nvGraphicFramePr>
        <xdr:cNvPr id="38" name="M5_defx">
          <a:extLst>
            <a:ext uri="{FF2B5EF4-FFF2-40B4-BE49-F238E27FC236}">
              <a16:creationId xmlns:a16="http://schemas.microsoft.com/office/drawing/2014/main" id="{00000000-0008-0000-0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31</xdr:col>
      <xdr:colOff>0</xdr:colOff>
      <xdr:row>426</xdr:row>
      <xdr:rowOff>0</xdr:rowOff>
    </xdr:from>
    <xdr:to>
      <xdr:col>37</xdr:col>
      <xdr:colOff>0</xdr:colOff>
      <xdr:row>436</xdr:row>
      <xdr:rowOff>0</xdr:rowOff>
    </xdr:to>
    <xdr:graphicFrame macro="">
      <xdr:nvGraphicFramePr>
        <xdr:cNvPr id="39" name="M6_Px">
          <a:extLst>
            <a:ext uri="{FF2B5EF4-FFF2-40B4-BE49-F238E27FC236}">
              <a16:creationId xmlns:a16="http://schemas.microsoft.com/office/drawing/2014/main" id="{00000000-0008-0000-05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31</xdr:col>
      <xdr:colOff>0</xdr:colOff>
      <xdr:row>438</xdr:row>
      <xdr:rowOff>0</xdr:rowOff>
    </xdr:from>
    <xdr:to>
      <xdr:col>37</xdr:col>
      <xdr:colOff>0</xdr:colOff>
      <xdr:row>448</xdr:row>
      <xdr:rowOff>0</xdr:rowOff>
    </xdr:to>
    <xdr:graphicFrame macro="">
      <xdr:nvGraphicFramePr>
        <xdr:cNvPr id="40" name="M6_Vx">
          <a:extLst>
            <a:ext uri="{FF2B5EF4-FFF2-40B4-BE49-F238E27FC236}">
              <a16:creationId xmlns:a16="http://schemas.microsoft.com/office/drawing/2014/main" id="{00000000-0008-0000-05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31</xdr:col>
      <xdr:colOff>0</xdr:colOff>
      <xdr:row>450</xdr:row>
      <xdr:rowOff>0</xdr:rowOff>
    </xdr:from>
    <xdr:to>
      <xdr:col>37</xdr:col>
      <xdr:colOff>0</xdr:colOff>
      <xdr:row>460</xdr:row>
      <xdr:rowOff>0</xdr:rowOff>
    </xdr:to>
    <xdr:graphicFrame macro="">
      <xdr:nvGraphicFramePr>
        <xdr:cNvPr id="41" name="M6_Mx">
          <a:extLst>
            <a:ext uri="{FF2B5EF4-FFF2-40B4-BE49-F238E27FC236}">
              <a16:creationId xmlns:a16="http://schemas.microsoft.com/office/drawing/2014/main" id="{00000000-0008-0000-05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31</xdr:col>
      <xdr:colOff>0</xdr:colOff>
      <xdr:row>462</xdr:row>
      <xdr:rowOff>0</xdr:rowOff>
    </xdr:from>
    <xdr:to>
      <xdr:col>37</xdr:col>
      <xdr:colOff>0</xdr:colOff>
      <xdr:row>472</xdr:row>
      <xdr:rowOff>0</xdr:rowOff>
    </xdr:to>
    <xdr:graphicFrame macro="">
      <xdr:nvGraphicFramePr>
        <xdr:cNvPr id="42" name="M6_rotx">
          <a:extLst>
            <a:ext uri="{FF2B5EF4-FFF2-40B4-BE49-F238E27FC236}">
              <a16:creationId xmlns:a16="http://schemas.microsoft.com/office/drawing/2014/main" id="{00000000-0008-0000-0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31</xdr:col>
      <xdr:colOff>0</xdr:colOff>
      <xdr:row>474</xdr:row>
      <xdr:rowOff>0</xdr:rowOff>
    </xdr:from>
    <xdr:to>
      <xdr:col>37</xdr:col>
      <xdr:colOff>0</xdr:colOff>
      <xdr:row>484</xdr:row>
      <xdr:rowOff>0</xdr:rowOff>
    </xdr:to>
    <xdr:graphicFrame macro="">
      <xdr:nvGraphicFramePr>
        <xdr:cNvPr id="43" name="M6_defx">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37</xdr:col>
      <xdr:colOff>0</xdr:colOff>
      <xdr:row>426</xdr:row>
      <xdr:rowOff>0</xdr:rowOff>
    </xdr:from>
    <xdr:to>
      <xdr:col>43</xdr:col>
      <xdr:colOff>0</xdr:colOff>
      <xdr:row>436</xdr:row>
      <xdr:rowOff>0</xdr:rowOff>
    </xdr:to>
    <xdr:graphicFrame macro="">
      <xdr:nvGraphicFramePr>
        <xdr:cNvPr id="44" name="M7_Px">
          <a:extLst>
            <a:ext uri="{FF2B5EF4-FFF2-40B4-BE49-F238E27FC236}">
              <a16:creationId xmlns:a16="http://schemas.microsoft.com/office/drawing/2014/main" id="{00000000-0008-0000-05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37</xdr:col>
      <xdr:colOff>0</xdr:colOff>
      <xdr:row>438</xdr:row>
      <xdr:rowOff>0</xdr:rowOff>
    </xdr:from>
    <xdr:to>
      <xdr:col>43</xdr:col>
      <xdr:colOff>0</xdr:colOff>
      <xdr:row>448</xdr:row>
      <xdr:rowOff>0</xdr:rowOff>
    </xdr:to>
    <xdr:graphicFrame macro="">
      <xdr:nvGraphicFramePr>
        <xdr:cNvPr id="45" name="M7_Vx">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37</xdr:col>
      <xdr:colOff>0</xdr:colOff>
      <xdr:row>450</xdr:row>
      <xdr:rowOff>0</xdr:rowOff>
    </xdr:from>
    <xdr:to>
      <xdr:col>43</xdr:col>
      <xdr:colOff>0</xdr:colOff>
      <xdr:row>460</xdr:row>
      <xdr:rowOff>0</xdr:rowOff>
    </xdr:to>
    <xdr:graphicFrame macro="">
      <xdr:nvGraphicFramePr>
        <xdr:cNvPr id="46" name="M7_Mx">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37</xdr:col>
      <xdr:colOff>0</xdr:colOff>
      <xdr:row>462</xdr:row>
      <xdr:rowOff>0</xdr:rowOff>
    </xdr:from>
    <xdr:to>
      <xdr:col>43</xdr:col>
      <xdr:colOff>0</xdr:colOff>
      <xdr:row>472</xdr:row>
      <xdr:rowOff>0</xdr:rowOff>
    </xdr:to>
    <xdr:graphicFrame macro="">
      <xdr:nvGraphicFramePr>
        <xdr:cNvPr id="47" name="M7_rotx">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37</xdr:col>
      <xdr:colOff>0</xdr:colOff>
      <xdr:row>474</xdr:row>
      <xdr:rowOff>0</xdr:rowOff>
    </xdr:from>
    <xdr:to>
      <xdr:col>43</xdr:col>
      <xdr:colOff>0</xdr:colOff>
      <xdr:row>484</xdr:row>
      <xdr:rowOff>0</xdr:rowOff>
    </xdr:to>
    <xdr:graphicFrame macro="">
      <xdr:nvGraphicFramePr>
        <xdr:cNvPr id="48" name="M7_defx">
          <a:extLst>
            <a:ext uri="{FF2B5EF4-FFF2-40B4-BE49-F238E27FC236}">
              <a16:creationId xmlns:a16="http://schemas.microsoft.com/office/drawing/2014/main" id="{00000000-0008-0000-05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43</xdr:col>
      <xdr:colOff>0</xdr:colOff>
      <xdr:row>426</xdr:row>
      <xdr:rowOff>0</xdr:rowOff>
    </xdr:from>
    <xdr:to>
      <xdr:col>49</xdr:col>
      <xdr:colOff>0</xdr:colOff>
      <xdr:row>436</xdr:row>
      <xdr:rowOff>0</xdr:rowOff>
    </xdr:to>
    <xdr:graphicFrame macro="">
      <xdr:nvGraphicFramePr>
        <xdr:cNvPr id="49" name="M8_Px">
          <a:extLst>
            <a:ext uri="{FF2B5EF4-FFF2-40B4-BE49-F238E27FC236}">
              <a16:creationId xmlns:a16="http://schemas.microsoft.com/office/drawing/2014/main" id="{00000000-0008-0000-05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43</xdr:col>
      <xdr:colOff>0</xdr:colOff>
      <xdr:row>438</xdr:row>
      <xdr:rowOff>0</xdr:rowOff>
    </xdr:from>
    <xdr:to>
      <xdr:col>49</xdr:col>
      <xdr:colOff>0</xdr:colOff>
      <xdr:row>448</xdr:row>
      <xdr:rowOff>0</xdr:rowOff>
    </xdr:to>
    <xdr:graphicFrame macro="">
      <xdr:nvGraphicFramePr>
        <xdr:cNvPr id="50" name="M8_Vx">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43</xdr:col>
      <xdr:colOff>0</xdr:colOff>
      <xdr:row>450</xdr:row>
      <xdr:rowOff>0</xdr:rowOff>
    </xdr:from>
    <xdr:to>
      <xdr:col>49</xdr:col>
      <xdr:colOff>0</xdr:colOff>
      <xdr:row>460</xdr:row>
      <xdr:rowOff>0</xdr:rowOff>
    </xdr:to>
    <xdr:graphicFrame macro="">
      <xdr:nvGraphicFramePr>
        <xdr:cNvPr id="51" name="M8_Mx">
          <a:extLst>
            <a:ext uri="{FF2B5EF4-FFF2-40B4-BE49-F238E27FC236}">
              <a16:creationId xmlns:a16="http://schemas.microsoft.com/office/drawing/2014/main" id="{00000000-0008-0000-05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43</xdr:col>
      <xdr:colOff>0</xdr:colOff>
      <xdr:row>462</xdr:row>
      <xdr:rowOff>0</xdr:rowOff>
    </xdr:from>
    <xdr:to>
      <xdr:col>49</xdr:col>
      <xdr:colOff>0</xdr:colOff>
      <xdr:row>472</xdr:row>
      <xdr:rowOff>0</xdr:rowOff>
    </xdr:to>
    <xdr:graphicFrame macro="">
      <xdr:nvGraphicFramePr>
        <xdr:cNvPr id="52" name="M8_rotx">
          <a:extLst>
            <a:ext uri="{FF2B5EF4-FFF2-40B4-BE49-F238E27FC236}">
              <a16:creationId xmlns:a16="http://schemas.microsoft.com/office/drawing/2014/main" id="{00000000-0008-0000-05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43</xdr:col>
      <xdr:colOff>0</xdr:colOff>
      <xdr:row>474</xdr:row>
      <xdr:rowOff>0</xdr:rowOff>
    </xdr:from>
    <xdr:to>
      <xdr:col>49</xdr:col>
      <xdr:colOff>0</xdr:colOff>
      <xdr:row>484</xdr:row>
      <xdr:rowOff>0</xdr:rowOff>
    </xdr:to>
    <xdr:graphicFrame macro="">
      <xdr:nvGraphicFramePr>
        <xdr:cNvPr id="53" name="M8_defx">
          <a:extLst>
            <a:ext uri="{FF2B5EF4-FFF2-40B4-BE49-F238E27FC236}">
              <a16:creationId xmlns:a16="http://schemas.microsoft.com/office/drawing/2014/main" id="{00000000-0008-0000-05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49</xdr:col>
      <xdr:colOff>0</xdr:colOff>
      <xdr:row>426</xdr:row>
      <xdr:rowOff>0</xdr:rowOff>
    </xdr:from>
    <xdr:to>
      <xdr:col>55</xdr:col>
      <xdr:colOff>0</xdr:colOff>
      <xdr:row>436</xdr:row>
      <xdr:rowOff>0</xdr:rowOff>
    </xdr:to>
    <xdr:graphicFrame macro="">
      <xdr:nvGraphicFramePr>
        <xdr:cNvPr id="54" name="M9_Px">
          <a:extLst>
            <a:ext uri="{FF2B5EF4-FFF2-40B4-BE49-F238E27FC236}">
              <a16:creationId xmlns:a16="http://schemas.microsoft.com/office/drawing/2014/main" id="{00000000-0008-0000-05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49</xdr:col>
      <xdr:colOff>0</xdr:colOff>
      <xdr:row>438</xdr:row>
      <xdr:rowOff>0</xdr:rowOff>
    </xdr:from>
    <xdr:to>
      <xdr:col>55</xdr:col>
      <xdr:colOff>0</xdr:colOff>
      <xdr:row>448</xdr:row>
      <xdr:rowOff>0</xdr:rowOff>
    </xdr:to>
    <xdr:graphicFrame macro="">
      <xdr:nvGraphicFramePr>
        <xdr:cNvPr id="55" name="M9_Vx">
          <a:extLst>
            <a:ext uri="{FF2B5EF4-FFF2-40B4-BE49-F238E27FC236}">
              <a16:creationId xmlns:a16="http://schemas.microsoft.com/office/drawing/2014/main" id="{00000000-0008-0000-05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49</xdr:col>
      <xdr:colOff>0</xdr:colOff>
      <xdr:row>450</xdr:row>
      <xdr:rowOff>0</xdr:rowOff>
    </xdr:from>
    <xdr:to>
      <xdr:col>55</xdr:col>
      <xdr:colOff>0</xdr:colOff>
      <xdr:row>460</xdr:row>
      <xdr:rowOff>0</xdr:rowOff>
    </xdr:to>
    <xdr:graphicFrame macro="">
      <xdr:nvGraphicFramePr>
        <xdr:cNvPr id="56" name="M9_Mx">
          <a:extLst>
            <a:ext uri="{FF2B5EF4-FFF2-40B4-BE49-F238E27FC236}">
              <a16:creationId xmlns:a16="http://schemas.microsoft.com/office/drawing/2014/main" id="{00000000-0008-0000-05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49</xdr:col>
      <xdr:colOff>0</xdr:colOff>
      <xdr:row>462</xdr:row>
      <xdr:rowOff>0</xdr:rowOff>
    </xdr:from>
    <xdr:to>
      <xdr:col>55</xdr:col>
      <xdr:colOff>0</xdr:colOff>
      <xdr:row>472</xdr:row>
      <xdr:rowOff>0</xdr:rowOff>
    </xdr:to>
    <xdr:graphicFrame macro="">
      <xdr:nvGraphicFramePr>
        <xdr:cNvPr id="57" name="M9_rotx">
          <a:extLst>
            <a:ext uri="{FF2B5EF4-FFF2-40B4-BE49-F238E27FC236}">
              <a16:creationId xmlns:a16="http://schemas.microsoft.com/office/drawing/2014/main" id="{00000000-0008-0000-05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49</xdr:col>
      <xdr:colOff>0</xdr:colOff>
      <xdr:row>474</xdr:row>
      <xdr:rowOff>0</xdr:rowOff>
    </xdr:from>
    <xdr:to>
      <xdr:col>55</xdr:col>
      <xdr:colOff>0</xdr:colOff>
      <xdr:row>484</xdr:row>
      <xdr:rowOff>0</xdr:rowOff>
    </xdr:to>
    <xdr:graphicFrame macro="">
      <xdr:nvGraphicFramePr>
        <xdr:cNvPr id="58" name="M9_defx">
          <a:extLst>
            <a:ext uri="{FF2B5EF4-FFF2-40B4-BE49-F238E27FC236}">
              <a16:creationId xmlns:a16="http://schemas.microsoft.com/office/drawing/2014/main" id="{00000000-0008-0000-05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55</xdr:col>
      <xdr:colOff>0</xdr:colOff>
      <xdr:row>426</xdr:row>
      <xdr:rowOff>0</xdr:rowOff>
    </xdr:from>
    <xdr:to>
      <xdr:col>61</xdr:col>
      <xdr:colOff>0</xdr:colOff>
      <xdr:row>436</xdr:row>
      <xdr:rowOff>0</xdr:rowOff>
    </xdr:to>
    <xdr:graphicFrame macro="">
      <xdr:nvGraphicFramePr>
        <xdr:cNvPr id="59" name="M10_Px">
          <a:extLst>
            <a:ext uri="{FF2B5EF4-FFF2-40B4-BE49-F238E27FC236}">
              <a16:creationId xmlns:a16="http://schemas.microsoft.com/office/drawing/2014/main" id="{00000000-0008-0000-05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55</xdr:col>
      <xdr:colOff>0</xdr:colOff>
      <xdr:row>438</xdr:row>
      <xdr:rowOff>0</xdr:rowOff>
    </xdr:from>
    <xdr:to>
      <xdr:col>61</xdr:col>
      <xdr:colOff>0</xdr:colOff>
      <xdr:row>448</xdr:row>
      <xdr:rowOff>0</xdr:rowOff>
    </xdr:to>
    <xdr:graphicFrame macro="">
      <xdr:nvGraphicFramePr>
        <xdr:cNvPr id="60" name="M10_Vx">
          <a:extLst>
            <a:ext uri="{FF2B5EF4-FFF2-40B4-BE49-F238E27FC236}">
              <a16:creationId xmlns:a16="http://schemas.microsoft.com/office/drawing/2014/main" id="{00000000-0008-0000-05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55</xdr:col>
      <xdr:colOff>0</xdr:colOff>
      <xdr:row>450</xdr:row>
      <xdr:rowOff>0</xdr:rowOff>
    </xdr:from>
    <xdr:to>
      <xdr:col>61</xdr:col>
      <xdr:colOff>0</xdr:colOff>
      <xdr:row>460</xdr:row>
      <xdr:rowOff>0</xdr:rowOff>
    </xdr:to>
    <xdr:graphicFrame macro="">
      <xdr:nvGraphicFramePr>
        <xdr:cNvPr id="61" name="M10_Mx">
          <a:extLst>
            <a:ext uri="{FF2B5EF4-FFF2-40B4-BE49-F238E27FC236}">
              <a16:creationId xmlns:a16="http://schemas.microsoft.com/office/drawing/2014/main" id="{00000000-0008-0000-05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55</xdr:col>
      <xdr:colOff>0</xdr:colOff>
      <xdr:row>462</xdr:row>
      <xdr:rowOff>0</xdr:rowOff>
    </xdr:from>
    <xdr:to>
      <xdr:col>61</xdr:col>
      <xdr:colOff>0</xdr:colOff>
      <xdr:row>472</xdr:row>
      <xdr:rowOff>0</xdr:rowOff>
    </xdr:to>
    <xdr:graphicFrame macro="">
      <xdr:nvGraphicFramePr>
        <xdr:cNvPr id="62" name="M10_rotx">
          <a:extLst>
            <a:ext uri="{FF2B5EF4-FFF2-40B4-BE49-F238E27FC236}">
              <a16:creationId xmlns:a16="http://schemas.microsoft.com/office/drawing/2014/main" id="{00000000-0008-0000-05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55</xdr:col>
      <xdr:colOff>0</xdr:colOff>
      <xdr:row>474</xdr:row>
      <xdr:rowOff>0</xdr:rowOff>
    </xdr:from>
    <xdr:to>
      <xdr:col>61</xdr:col>
      <xdr:colOff>0</xdr:colOff>
      <xdr:row>484</xdr:row>
      <xdr:rowOff>0</xdr:rowOff>
    </xdr:to>
    <xdr:graphicFrame macro="">
      <xdr:nvGraphicFramePr>
        <xdr:cNvPr id="63" name="M10_defx">
          <a:extLst>
            <a:ext uri="{FF2B5EF4-FFF2-40B4-BE49-F238E27FC236}">
              <a16:creationId xmlns:a16="http://schemas.microsoft.com/office/drawing/2014/main" id="{00000000-0008-0000-05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48</xdr:row>
          <xdr:rowOff>0</xdr:rowOff>
        </xdr:from>
        <xdr:to>
          <xdr:col>3</xdr:col>
          <xdr:colOff>0</xdr:colOff>
          <xdr:row>49</xdr:row>
          <xdr:rowOff>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500-000035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48</xdr:row>
          <xdr:rowOff>0</xdr:rowOff>
        </xdr:from>
        <xdr:to>
          <xdr:col>5</xdr:col>
          <xdr:colOff>0</xdr:colOff>
          <xdr:row>49</xdr:row>
          <xdr:rowOff>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500-000036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7</xdr:col>
          <xdr:colOff>0</xdr:colOff>
          <xdr:row>49</xdr:row>
          <xdr:rowOff>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500-000037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48</xdr:row>
          <xdr:rowOff>0</xdr:rowOff>
        </xdr:from>
        <xdr:to>
          <xdr:col>9</xdr:col>
          <xdr:colOff>0</xdr:colOff>
          <xdr:row>49</xdr:row>
          <xdr:rowOff>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500-000038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500-000039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17</xdr:row>
          <xdr:rowOff>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500-00003A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5</xdr:col>
          <xdr:colOff>0</xdr:colOff>
          <xdr:row>17</xdr:row>
          <xdr:rowOff>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500-00003B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7</xdr:col>
          <xdr:colOff>0</xdr:colOff>
          <xdr:row>17</xdr:row>
          <xdr:rowOff>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500-00003C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500-00003D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500-00003E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xdr:row>
          <xdr:rowOff>0</xdr:rowOff>
        </xdr:from>
        <xdr:to>
          <xdr:col>1</xdr:col>
          <xdr:colOff>0</xdr:colOff>
          <xdr:row>43</xdr:row>
          <xdr:rowOff>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500-00003F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47</xdr:row>
          <xdr:rowOff>0</xdr:rowOff>
        </xdr:from>
        <xdr:to>
          <xdr:col>1</xdr:col>
          <xdr:colOff>0</xdr:colOff>
          <xdr:row>48</xdr:row>
          <xdr:rowOff>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500-0000408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84365" name="Button 45" hidden="1">
              <a:extLst>
                <a:ext uri="{63B3BB69-23CF-44E3-9099-C40C66FF867C}">
                  <a14:compatExt spid="_x0000_s184365"/>
                </a:ext>
                <a:ext uri="{FF2B5EF4-FFF2-40B4-BE49-F238E27FC236}">
                  <a16:creationId xmlns:a16="http://schemas.microsoft.com/office/drawing/2014/main" id="{00000000-0008-0000-0600-00002D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84366" name="Button 46" hidden="1">
              <a:extLst>
                <a:ext uri="{63B3BB69-23CF-44E3-9099-C40C66FF867C}">
                  <a14:compatExt spid="_x0000_s184366"/>
                </a:ext>
                <a:ext uri="{FF2B5EF4-FFF2-40B4-BE49-F238E27FC236}">
                  <a16:creationId xmlns:a16="http://schemas.microsoft.com/office/drawing/2014/main" id="{00000000-0008-0000-0600-00002E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84367" name="Button 47" hidden="1">
              <a:extLst>
                <a:ext uri="{63B3BB69-23CF-44E3-9099-C40C66FF867C}">
                  <a14:compatExt spid="_x0000_s184367"/>
                </a:ext>
                <a:ext uri="{FF2B5EF4-FFF2-40B4-BE49-F238E27FC236}">
                  <a16:creationId xmlns:a16="http://schemas.microsoft.com/office/drawing/2014/main" id="{00000000-0008-0000-0600-00002F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9</xdr:row>
          <xdr:rowOff>0</xdr:rowOff>
        </xdr:to>
        <xdr:sp macro="" textlink="">
          <xdr:nvSpPr>
            <xdr:cNvPr id="184368" name="Button 48" hidden="1">
              <a:extLst>
                <a:ext uri="{63B3BB69-23CF-44E3-9099-C40C66FF867C}">
                  <a14:compatExt spid="_x0000_s184368"/>
                </a:ext>
                <a:ext uri="{FF2B5EF4-FFF2-40B4-BE49-F238E27FC236}">
                  <a16:creationId xmlns:a16="http://schemas.microsoft.com/office/drawing/2014/main" id="{00000000-0008-0000-0600-000030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84369" name="Button 49" hidden="1">
              <a:extLst>
                <a:ext uri="{63B3BB69-23CF-44E3-9099-C40C66FF867C}">
                  <a14:compatExt spid="_x0000_s184369"/>
                </a:ext>
                <a:ext uri="{FF2B5EF4-FFF2-40B4-BE49-F238E27FC236}">
                  <a16:creationId xmlns:a16="http://schemas.microsoft.com/office/drawing/2014/main" id="{00000000-0008-0000-0600-000031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84370" name="Button 50" hidden="1">
              <a:extLst>
                <a:ext uri="{63B3BB69-23CF-44E3-9099-C40C66FF867C}">
                  <a14:compatExt spid="_x0000_s184370"/>
                </a:ext>
                <a:ext uri="{FF2B5EF4-FFF2-40B4-BE49-F238E27FC236}">
                  <a16:creationId xmlns:a16="http://schemas.microsoft.com/office/drawing/2014/main" id="{00000000-0008-0000-0600-000032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84371" name="Button 51" hidden="1">
              <a:extLst>
                <a:ext uri="{63B3BB69-23CF-44E3-9099-C40C66FF867C}">
                  <a14:compatExt spid="_x0000_s184371"/>
                </a:ext>
                <a:ext uri="{FF2B5EF4-FFF2-40B4-BE49-F238E27FC236}">
                  <a16:creationId xmlns:a16="http://schemas.microsoft.com/office/drawing/2014/main" id="{00000000-0008-0000-0600-000033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84372" name="Button 52" hidden="1">
              <a:extLst>
                <a:ext uri="{63B3BB69-23CF-44E3-9099-C40C66FF867C}">
                  <a14:compatExt spid="_x0000_s184372"/>
                </a:ext>
                <a:ext uri="{FF2B5EF4-FFF2-40B4-BE49-F238E27FC236}">
                  <a16:creationId xmlns:a16="http://schemas.microsoft.com/office/drawing/2014/main" id="{00000000-0008-0000-0600-000034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84373" name="Button 53" hidden="1">
              <a:extLst>
                <a:ext uri="{63B3BB69-23CF-44E3-9099-C40C66FF867C}">
                  <a14:compatExt spid="_x0000_s184373"/>
                </a:ext>
                <a:ext uri="{FF2B5EF4-FFF2-40B4-BE49-F238E27FC236}">
                  <a16:creationId xmlns:a16="http://schemas.microsoft.com/office/drawing/2014/main" id="{00000000-0008-0000-0600-000035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84374" name="Button 54" hidden="1">
              <a:extLst>
                <a:ext uri="{63B3BB69-23CF-44E3-9099-C40C66FF867C}">
                  <a14:compatExt spid="_x0000_s184374"/>
                </a:ext>
                <a:ext uri="{FF2B5EF4-FFF2-40B4-BE49-F238E27FC236}">
                  <a16:creationId xmlns:a16="http://schemas.microsoft.com/office/drawing/2014/main" id="{00000000-0008-0000-0600-000036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84375" name="Button 55" hidden="1">
              <a:extLst>
                <a:ext uri="{63B3BB69-23CF-44E3-9099-C40C66FF867C}">
                  <a14:compatExt spid="_x0000_s184375"/>
                </a:ext>
                <a:ext uri="{FF2B5EF4-FFF2-40B4-BE49-F238E27FC236}">
                  <a16:creationId xmlns:a16="http://schemas.microsoft.com/office/drawing/2014/main" id="{00000000-0008-0000-0600-000037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84376" name="Button 56" hidden="1">
              <a:extLst>
                <a:ext uri="{63B3BB69-23CF-44E3-9099-C40C66FF867C}">
                  <a14:compatExt spid="_x0000_s184376"/>
                </a:ext>
                <a:ext uri="{FF2B5EF4-FFF2-40B4-BE49-F238E27FC236}">
                  <a16:creationId xmlns:a16="http://schemas.microsoft.com/office/drawing/2014/main" id="{00000000-0008-0000-0600-000038D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xdr:twoCellAnchor>
    <xdr:from>
      <xdr:col>16</xdr:col>
      <xdr:colOff>0</xdr:colOff>
      <xdr:row>1</xdr:row>
      <xdr:rowOff>0</xdr:rowOff>
    </xdr:from>
    <xdr:to>
      <xdr:col>25</xdr:col>
      <xdr:colOff>0</xdr:colOff>
      <xdr:row>20</xdr:row>
      <xdr:rowOff>0</xdr:rowOff>
    </xdr:to>
    <xdr:graphicFrame macro="">
      <xdr:nvGraphicFramePr>
        <xdr:cNvPr id="3" name="Structur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59</xdr:row>
      <xdr:rowOff>0</xdr:rowOff>
    </xdr:from>
    <xdr:to>
      <xdr:col>7</xdr:col>
      <xdr:colOff>0</xdr:colOff>
      <xdr:row>69</xdr:row>
      <xdr:rowOff>0</xdr:rowOff>
    </xdr:to>
    <xdr:graphicFrame macro="">
      <xdr:nvGraphicFramePr>
        <xdr:cNvPr id="2" name="M1_Px">
          <a:extLst>
            <a:ext uri="{FF2B5EF4-FFF2-40B4-BE49-F238E27FC236}">
              <a16:creationId xmlns:a16="http://schemas.microsoft.com/office/drawing/2014/main" id="{12282A19-41BC-4BB0-BF62-B2579A9CB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71</xdr:row>
      <xdr:rowOff>0</xdr:rowOff>
    </xdr:from>
    <xdr:to>
      <xdr:col>7</xdr:col>
      <xdr:colOff>0</xdr:colOff>
      <xdr:row>81</xdr:row>
      <xdr:rowOff>0</xdr:rowOff>
    </xdr:to>
    <xdr:graphicFrame macro="">
      <xdr:nvGraphicFramePr>
        <xdr:cNvPr id="4" name="M1_Vx">
          <a:extLst>
            <a:ext uri="{FF2B5EF4-FFF2-40B4-BE49-F238E27FC236}">
              <a16:creationId xmlns:a16="http://schemas.microsoft.com/office/drawing/2014/main" id="{18B47AC0-974E-4792-A3A9-B3AE9B7728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83</xdr:row>
      <xdr:rowOff>0</xdr:rowOff>
    </xdr:from>
    <xdr:to>
      <xdr:col>7</xdr:col>
      <xdr:colOff>0</xdr:colOff>
      <xdr:row>93</xdr:row>
      <xdr:rowOff>0</xdr:rowOff>
    </xdr:to>
    <xdr:graphicFrame macro="">
      <xdr:nvGraphicFramePr>
        <xdr:cNvPr id="5" name="M1_Mx">
          <a:extLst>
            <a:ext uri="{FF2B5EF4-FFF2-40B4-BE49-F238E27FC236}">
              <a16:creationId xmlns:a16="http://schemas.microsoft.com/office/drawing/2014/main" id="{E0F6AAC7-58D0-4541-8429-48525F5B73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95</xdr:row>
      <xdr:rowOff>0</xdr:rowOff>
    </xdr:from>
    <xdr:to>
      <xdr:col>7</xdr:col>
      <xdr:colOff>0</xdr:colOff>
      <xdr:row>105</xdr:row>
      <xdr:rowOff>0</xdr:rowOff>
    </xdr:to>
    <xdr:graphicFrame macro="">
      <xdr:nvGraphicFramePr>
        <xdr:cNvPr id="6" name="M1_rotx">
          <a:extLst>
            <a:ext uri="{FF2B5EF4-FFF2-40B4-BE49-F238E27FC236}">
              <a16:creationId xmlns:a16="http://schemas.microsoft.com/office/drawing/2014/main" id="{CB54A0F4-D524-4409-92C5-AAD14B445E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107</xdr:row>
      <xdr:rowOff>0</xdr:rowOff>
    </xdr:from>
    <xdr:to>
      <xdr:col>7</xdr:col>
      <xdr:colOff>0</xdr:colOff>
      <xdr:row>117</xdr:row>
      <xdr:rowOff>0</xdr:rowOff>
    </xdr:to>
    <xdr:graphicFrame macro="">
      <xdr:nvGraphicFramePr>
        <xdr:cNvPr id="7" name="M1_defx">
          <a:extLst>
            <a:ext uri="{FF2B5EF4-FFF2-40B4-BE49-F238E27FC236}">
              <a16:creationId xmlns:a16="http://schemas.microsoft.com/office/drawing/2014/main" id="{7A82DDFF-AF22-40F1-AB02-4808A2F27E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59</xdr:row>
      <xdr:rowOff>0</xdr:rowOff>
    </xdr:from>
    <xdr:to>
      <xdr:col>13</xdr:col>
      <xdr:colOff>0</xdr:colOff>
      <xdr:row>69</xdr:row>
      <xdr:rowOff>0</xdr:rowOff>
    </xdr:to>
    <xdr:graphicFrame macro="">
      <xdr:nvGraphicFramePr>
        <xdr:cNvPr id="8" name="M2_Px">
          <a:extLst>
            <a:ext uri="{FF2B5EF4-FFF2-40B4-BE49-F238E27FC236}">
              <a16:creationId xmlns:a16="http://schemas.microsoft.com/office/drawing/2014/main" id="{11B1DEF6-7E22-4AA1-A387-AA4314100F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71</xdr:row>
      <xdr:rowOff>0</xdr:rowOff>
    </xdr:from>
    <xdr:to>
      <xdr:col>13</xdr:col>
      <xdr:colOff>0</xdr:colOff>
      <xdr:row>81</xdr:row>
      <xdr:rowOff>0</xdr:rowOff>
    </xdr:to>
    <xdr:graphicFrame macro="">
      <xdr:nvGraphicFramePr>
        <xdr:cNvPr id="9" name="M2_Vx">
          <a:extLst>
            <a:ext uri="{FF2B5EF4-FFF2-40B4-BE49-F238E27FC236}">
              <a16:creationId xmlns:a16="http://schemas.microsoft.com/office/drawing/2014/main" id="{D67B807A-8B2A-487E-A535-28698F172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83</xdr:row>
      <xdr:rowOff>0</xdr:rowOff>
    </xdr:from>
    <xdr:to>
      <xdr:col>13</xdr:col>
      <xdr:colOff>0</xdr:colOff>
      <xdr:row>93</xdr:row>
      <xdr:rowOff>0</xdr:rowOff>
    </xdr:to>
    <xdr:graphicFrame macro="">
      <xdr:nvGraphicFramePr>
        <xdr:cNvPr id="10" name="M2_Mx">
          <a:extLst>
            <a:ext uri="{FF2B5EF4-FFF2-40B4-BE49-F238E27FC236}">
              <a16:creationId xmlns:a16="http://schemas.microsoft.com/office/drawing/2014/main" id="{777150C7-831E-4364-9ECD-4E92D1B917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95</xdr:row>
      <xdr:rowOff>0</xdr:rowOff>
    </xdr:from>
    <xdr:to>
      <xdr:col>13</xdr:col>
      <xdr:colOff>0</xdr:colOff>
      <xdr:row>105</xdr:row>
      <xdr:rowOff>0</xdr:rowOff>
    </xdr:to>
    <xdr:graphicFrame macro="">
      <xdr:nvGraphicFramePr>
        <xdr:cNvPr id="11" name="M2_rotx">
          <a:extLst>
            <a:ext uri="{FF2B5EF4-FFF2-40B4-BE49-F238E27FC236}">
              <a16:creationId xmlns:a16="http://schemas.microsoft.com/office/drawing/2014/main" id="{5F22438C-BBA5-4EBD-9293-1CE7F6AC84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107</xdr:row>
      <xdr:rowOff>0</xdr:rowOff>
    </xdr:from>
    <xdr:to>
      <xdr:col>13</xdr:col>
      <xdr:colOff>0</xdr:colOff>
      <xdr:row>117</xdr:row>
      <xdr:rowOff>0</xdr:rowOff>
    </xdr:to>
    <xdr:graphicFrame macro="">
      <xdr:nvGraphicFramePr>
        <xdr:cNvPr id="12" name="M2_defx">
          <a:extLst>
            <a:ext uri="{FF2B5EF4-FFF2-40B4-BE49-F238E27FC236}">
              <a16:creationId xmlns:a16="http://schemas.microsoft.com/office/drawing/2014/main" id="{DD180B00-6FF9-452F-974A-9E3B9995D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3643" name="Button 43" hidden="1">
              <a:extLst>
                <a:ext uri="{63B3BB69-23CF-44E3-9099-C40C66FF867C}">
                  <a14:compatExt spid="_x0000_s153643"/>
                </a:ext>
                <a:ext uri="{FF2B5EF4-FFF2-40B4-BE49-F238E27FC236}">
                  <a16:creationId xmlns:a16="http://schemas.microsoft.com/office/drawing/2014/main" id="{00000000-0008-0000-0700-00002B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3644" name="Button 44" hidden="1">
              <a:extLst>
                <a:ext uri="{63B3BB69-23CF-44E3-9099-C40C66FF867C}">
                  <a14:compatExt spid="_x0000_s153644"/>
                </a:ext>
                <a:ext uri="{FF2B5EF4-FFF2-40B4-BE49-F238E27FC236}">
                  <a16:creationId xmlns:a16="http://schemas.microsoft.com/office/drawing/2014/main" id="{00000000-0008-0000-0700-00002C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3645" name="Button 45" hidden="1">
              <a:extLst>
                <a:ext uri="{63B3BB69-23CF-44E3-9099-C40C66FF867C}">
                  <a14:compatExt spid="_x0000_s153645"/>
                </a:ext>
                <a:ext uri="{FF2B5EF4-FFF2-40B4-BE49-F238E27FC236}">
                  <a16:creationId xmlns:a16="http://schemas.microsoft.com/office/drawing/2014/main" id="{00000000-0008-0000-0700-00002D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3646" name="Button 46" hidden="1">
              <a:extLst>
                <a:ext uri="{63B3BB69-23CF-44E3-9099-C40C66FF867C}">
                  <a14:compatExt spid="_x0000_s153646"/>
                </a:ext>
                <a:ext uri="{FF2B5EF4-FFF2-40B4-BE49-F238E27FC236}">
                  <a16:creationId xmlns:a16="http://schemas.microsoft.com/office/drawing/2014/main" id="{00000000-0008-0000-0700-00002E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3647" name="Button 47" hidden="1">
              <a:extLst>
                <a:ext uri="{63B3BB69-23CF-44E3-9099-C40C66FF867C}">
                  <a14:compatExt spid="_x0000_s153647"/>
                </a:ext>
                <a:ext uri="{FF2B5EF4-FFF2-40B4-BE49-F238E27FC236}">
                  <a16:creationId xmlns:a16="http://schemas.microsoft.com/office/drawing/2014/main" id="{00000000-0008-0000-0700-00002F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3648" name="Button 48" hidden="1">
              <a:extLst>
                <a:ext uri="{63B3BB69-23CF-44E3-9099-C40C66FF867C}">
                  <a14:compatExt spid="_x0000_s153648"/>
                </a:ext>
                <a:ext uri="{FF2B5EF4-FFF2-40B4-BE49-F238E27FC236}">
                  <a16:creationId xmlns:a16="http://schemas.microsoft.com/office/drawing/2014/main" id="{00000000-0008-0000-0700-000030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53649" name="Button 49" hidden="1">
              <a:extLst>
                <a:ext uri="{63B3BB69-23CF-44E3-9099-C40C66FF867C}">
                  <a14:compatExt spid="_x0000_s153649"/>
                </a:ext>
                <a:ext uri="{FF2B5EF4-FFF2-40B4-BE49-F238E27FC236}">
                  <a16:creationId xmlns:a16="http://schemas.microsoft.com/office/drawing/2014/main" id="{00000000-0008-0000-0700-00003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1</xdr:colOff>
          <xdr:row>8</xdr:row>
          <xdr:rowOff>190500</xdr:rowOff>
        </xdr:to>
        <xdr:sp macro="" textlink="">
          <xdr:nvSpPr>
            <xdr:cNvPr id="153650" name="Button 50" hidden="1">
              <a:extLst>
                <a:ext uri="{63B3BB69-23CF-44E3-9099-C40C66FF867C}">
                  <a14:compatExt spid="_x0000_s153650"/>
                </a:ext>
                <a:ext uri="{FF2B5EF4-FFF2-40B4-BE49-F238E27FC236}">
                  <a16:creationId xmlns:a16="http://schemas.microsoft.com/office/drawing/2014/main" id="{00000000-0008-0000-0700-00003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53651" name="Button 51" hidden="1">
              <a:extLst>
                <a:ext uri="{63B3BB69-23CF-44E3-9099-C40C66FF867C}">
                  <a14:compatExt spid="_x0000_s153651"/>
                </a:ext>
                <a:ext uri="{FF2B5EF4-FFF2-40B4-BE49-F238E27FC236}">
                  <a16:creationId xmlns:a16="http://schemas.microsoft.com/office/drawing/2014/main" id="{00000000-0008-0000-0700-000033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53652" name="Button 52" hidden="1">
              <a:extLst>
                <a:ext uri="{63B3BB69-23CF-44E3-9099-C40C66FF867C}">
                  <a14:compatExt spid="_x0000_s153652"/>
                </a:ext>
                <a:ext uri="{FF2B5EF4-FFF2-40B4-BE49-F238E27FC236}">
                  <a16:creationId xmlns:a16="http://schemas.microsoft.com/office/drawing/2014/main" id="{00000000-0008-0000-0700-000034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0</xdr:rowOff>
        </xdr:from>
        <xdr:to>
          <xdr:col>11</xdr:col>
          <xdr:colOff>0</xdr:colOff>
          <xdr:row>26</xdr:row>
          <xdr:rowOff>0</xdr:rowOff>
        </xdr:to>
        <xdr:sp macro="" textlink="">
          <xdr:nvSpPr>
            <xdr:cNvPr id="153653" name="Button 53" hidden="1">
              <a:extLst>
                <a:ext uri="{63B3BB69-23CF-44E3-9099-C40C66FF867C}">
                  <a14:compatExt spid="_x0000_s153653"/>
                </a:ext>
                <a:ext uri="{FF2B5EF4-FFF2-40B4-BE49-F238E27FC236}">
                  <a16:creationId xmlns:a16="http://schemas.microsoft.com/office/drawing/2014/main" id="{00000000-0008-0000-0700-000035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4" name="M1_Px">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5" name="M1_Vx">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6" name="M1_Mx">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7" name="M1_rotx">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8" name="M1_defx">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9" name="M2_Px">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10" name="M2_Vx">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11" name="M2_Mx">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12" name="M2_rotx">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3" name="M2_defx">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3</xdr:col>
          <xdr:colOff>0</xdr:colOff>
          <xdr:row>25</xdr:row>
          <xdr:rowOff>9525</xdr:rowOff>
        </xdr:from>
        <xdr:to>
          <xdr:col>5</xdr:col>
          <xdr:colOff>0</xdr:colOff>
          <xdr:row>26</xdr:row>
          <xdr:rowOff>9525</xdr:rowOff>
        </xdr:to>
        <xdr:sp macro="" textlink="">
          <xdr:nvSpPr>
            <xdr:cNvPr id="153654" name="Button 54" hidden="1">
              <a:extLst>
                <a:ext uri="{63B3BB69-23CF-44E3-9099-C40C66FF867C}">
                  <a14:compatExt spid="_x0000_s153654"/>
                </a:ext>
                <a:ext uri="{FF2B5EF4-FFF2-40B4-BE49-F238E27FC236}">
                  <a16:creationId xmlns:a16="http://schemas.microsoft.com/office/drawing/2014/main" id="{03970603-9E28-4FED-8232-0D16AD90FCE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4667" name="Button 43" hidden="1">
              <a:extLst>
                <a:ext uri="{63B3BB69-23CF-44E3-9099-C40C66FF867C}">
                  <a14:compatExt spid="_x0000_s154667"/>
                </a:ext>
                <a:ext uri="{FF2B5EF4-FFF2-40B4-BE49-F238E27FC236}">
                  <a16:creationId xmlns:a16="http://schemas.microsoft.com/office/drawing/2014/main" id="{00000000-0008-0000-0800-00002B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4668" name="Button 44" hidden="1">
              <a:extLst>
                <a:ext uri="{63B3BB69-23CF-44E3-9099-C40C66FF867C}">
                  <a14:compatExt spid="_x0000_s154668"/>
                </a:ext>
                <a:ext uri="{FF2B5EF4-FFF2-40B4-BE49-F238E27FC236}">
                  <a16:creationId xmlns:a16="http://schemas.microsoft.com/office/drawing/2014/main" id="{00000000-0008-0000-0800-00002C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4669" name="Button 45" hidden="1">
              <a:extLst>
                <a:ext uri="{63B3BB69-23CF-44E3-9099-C40C66FF867C}">
                  <a14:compatExt spid="_x0000_s154669"/>
                </a:ext>
                <a:ext uri="{FF2B5EF4-FFF2-40B4-BE49-F238E27FC236}">
                  <a16:creationId xmlns:a16="http://schemas.microsoft.com/office/drawing/2014/main" id="{00000000-0008-0000-0800-00002D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4670" name="Button 46" hidden="1">
              <a:extLst>
                <a:ext uri="{63B3BB69-23CF-44E3-9099-C40C66FF867C}">
                  <a14:compatExt spid="_x0000_s154670"/>
                </a:ext>
                <a:ext uri="{FF2B5EF4-FFF2-40B4-BE49-F238E27FC236}">
                  <a16:creationId xmlns:a16="http://schemas.microsoft.com/office/drawing/2014/main" id="{00000000-0008-0000-0800-00002E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4671" name="Button 47" hidden="1">
              <a:extLst>
                <a:ext uri="{63B3BB69-23CF-44E3-9099-C40C66FF867C}">
                  <a14:compatExt spid="_x0000_s154671"/>
                </a:ext>
                <a:ext uri="{FF2B5EF4-FFF2-40B4-BE49-F238E27FC236}">
                  <a16:creationId xmlns:a16="http://schemas.microsoft.com/office/drawing/2014/main" id="{00000000-0008-0000-0800-00002F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4672" name="Button 48" hidden="1">
              <a:extLst>
                <a:ext uri="{63B3BB69-23CF-44E3-9099-C40C66FF867C}">
                  <a14:compatExt spid="_x0000_s154672"/>
                </a:ext>
                <a:ext uri="{FF2B5EF4-FFF2-40B4-BE49-F238E27FC236}">
                  <a16:creationId xmlns:a16="http://schemas.microsoft.com/office/drawing/2014/main" id="{00000000-0008-0000-0800-000030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4673" name="Button 49" hidden="1">
              <a:extLst>
                <a:ext uri="{63B3BB69-23CF-44E3-9099-C40C66FF867C}">
                  <a14:compatExt spid="_x0000_s154673"/>
                </a:ext>
                <a:ext uri="{FF2B5EF4-FFF2-40B4-BE49-F238E27FC236}">
                  <a16:creationId xmlns:a16="http://schemas.microsoft.com/office/drawing/2014/main" id="{00000000-0008-0000-0800-000031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4675" name="Button 51" hidden="1">
              <a:extLst>
                <a:ext uri="{63B3BB69-23CF-44E3-9099-C40C66FF867C}">
                  <a14:compatExt spid="_x0000_s154675"/>
                </a:ext>
                <a:ext uri="{FF2B5EF4-FFF2-40B4-BE49-F238E27FC236}">
                  <a16:creationId xmlns:a16="http://schemas.microsoft.com/office/drawing/2014/main" id="{00000000-0008-0000-0800-000033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4676" name="Button 52" hidden="1">
              <a:extLst>
                <a:ext uri="{63B3BB69-23CF-44E3-9099-C40C66FF867C}">
                  <a14:compatExt spid="_x0000_s154676"/>
                </a:ext>
                <a:ext uri="{FF2B5EF4-FFF2-40B4-BE49-F238E27FC236}">
                  <a16:creationId xmlns:a16="http://schemas.microsoft.com/office/drawing/2014/main" id="{00000000-0008-0000-0800-000034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4677" name="Button 53" hidden="1">
              <a:extLst>
                <a:ext uri="{63B3BB69-23CF-44E3-9099-C40C66FF867C}">
                  <a14:compatExt spid="_x0000_s154677"/>
                </a:ext>
                <a:ext uri="{FF2B5EF4-FFF2-40B4-BE49-F238E27FC236}">
                  <a16:creationId xmlns:a16="http://schemas.microsoft.com/office/drawing/2014/main" id="{00000000-0008-0000-0800-0000355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4" name="Structure">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23" name="M1_Px">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24" name="M1_Vx">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25" name="M1_Mx">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26" name="M1_rotx">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27" name="M1_defx">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28" name="M2_Px">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29" name="M2_Vx">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30" name="M2_Mx">
          <a:extLst>
            <a:ext uri="{FF2B5EF4-FFF2-40B4-BE49-F238E27FC236}">
              <a16:creationId xmlns:a16="http://schemas.microsoft.com/office/drawing/2014/main" id="{00000000-0008-0000-08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31" name="M2_rotx">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54656" name="M2_defx">
          <a:extLst>
            <a:ext uri="{FF2B5EF4-FFF2-40B4-BE49-F238E27FC236}">
              <a16:creationId xmlns:a16="http://schemas.microsoft.com/office/drawing/2014/main" id="{00000000-0008-0000-0800-0000205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8</xdr:row>
          <xdr:rowOff>190500</xdr:rowOff>
        </xdr:to>
        <xdr:sp macro="" textlink="">
          <xdr:nvSpPr>
            <xdr:cNvPr id="154678" name="Button 54" hidden="1">
              <a:extLst>
                <a:ext uri="{63B3BB69-23CF-44E3-9099-C40C66FF867C}">
                  <a14:compatExt spid="_x0000_s154678"/>
                </a:ext>
                <a:ext uri="{FF2B5EF4-FFF2-40B4-BE49-F238E27FC236}">
                  <a16:creationId xmlns:a16="http://schemas.microsoft.com/office/drawing/2014/main" id="{1B7D759B-7F99-423A-A6DF-81AF9E6ED03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4679" name="Button 55" hidden="1">
              <a:extLst>
                <a:ext uri="{63B3BB69-23CF-44E3-9099-C40C66FF867C}">
                  <a14:compatExt spid="_x0000_s154679"/>
                </a:ext>
                <a:ext uri="{FF2B5EF4-FFF2-40B4-BE49-F238E27FC236}">
                  <a16:creationId xmlns:a16="http://schemas.microsoft.com/office/drawing/2014/main" id="{0E4D62CE-83E5-41A9-92E0-1DDC477F5B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5691" name="Button 43" hidden="1">
              <a:extLst>
                <a:ext uri="{63B3BB69-23CF-44E3-9099-C40C66FF867C}">
                  <a14:compatExt spid="_x0000_s155691"/>
                </a:ext>
                <a:ext uri="{FF2B5EF4-FFF2-40B4-BE49-F238E27FC236}">
                  <a16:creationId xmlns:a16="http://schemas.microsoft.com/office/drawing/2014/main" id="{00000000-0008-0000-0900-00002B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5692" name="Button 44" hidden="1">
              <a:extLst>
                <a:ext uri="{63B3BB69-23CF-44E3-9099-C40C66FF867C}">
                  <a14:compatExt spid="_x0000_s155692"/>
                </a:ext>
                <a:ext uri="{FF2B5EF4-FFF2-40B4-BE49-F238E27FC236}">
                  <a16:creationId xmlns:a16="http://schemas.microsoft.com/office/drawing/2014/main" id="{00000000-0008-0000-0900-00002C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5693" name="Button 45" hidden="1">
              <a:extLst>
                <a:ext uri="{63B3BB69-23CF-44E3-9099-C40C66FF867C}">
                  <a14:compatExt spid="_x0000_s155693"/>
                </a:ext>
                <a:ext uri="{FF2B5EF4-FFF2-40B4-BE49-F238E27FC236}">
                  <a16:creationId xmlns:a16="http://schemas.microsoft.com/office/drawing/2014/main" id="{00000000-0008-0000-0900-00002D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5694" name="Button 46" hidden="1">
              <a:extLst>
                <a:ext uri="{63B3BB69-23CF-44E3-9099-C40C66FF867C}">
                  <a14:compatExt spid="_x0000_s155694"/>
                </a:ext>
                <a:ext uri="{FF2B5EF4-FFF2-40B4-BE49-F238E27FC236}">
                  <a16:creationId xmlns:a16="http://schemas.microsoft.com/office/drawing/2014/main" id="{00000000-0008-0000-0900-00002E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5695" name="Button 47" hidden="1">
              <a:extLst>
                <a:ext uri="{63B3BB69-23CF-44E3-9099-C40C66FF867C}">
                  <a14:compatExt spid="_x0000_s155695"/>
                </a:ext>
                <a:ext uri="{FF2B5EF4-FFF2-40B4-BE49-F238E27FC236}">
                  <a16:creationId xmlns:a16="http://schemas.microsoft.com/office/drawing/2014/main" id="{00000000-0008-0000-0900-00002F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5696" name="Button 48" hidden="1">
              <a:extLst>
                <a:ext uri="{63B3BB69-23CF-44E3-9099-C40C66FF867C}">
                  <a14:compatExt spid="_x0000_s155696"/>
                </a:ext>
                <a:ext uri="{FF2B5EF4-FFF2-40B4-BE49-F238E27FC236}">
                  <a16:creationId xmlns:a16="http://schemas.microsoft.com/office/drawing/2014/main" id="{00000000-0008-0000-0900-000030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3</xdr:col>
          <xdr:colOff>0</xdr:colOff>
          <xdr:row>26</xdr:row>
          <xdr:rowOff>0</xdr:rowOff>
        </xdr:to>
        <xdr:sp macro="" textlink="">
          <xdr:nvSpPr>
            <xdr:cNvPr id="155697" name="Button 49" hidden="1">
              <a:extLst>
                <a:ext uri="{63B3BB69-23CF-44E3-9099-C40C66FF867C}">
                  <a14:compatExt spid="_x0000_s155697"/>
                </a:ext>
                <a:ext uri="{FF2B5EF4-FFF2-40B4-BE49-F238E27FC236}">
                  <a16:creationId xmlns:a16="http://schemas.microsoft.com/office/drawing/2014/main" id="{00000000-0008-0000-0900-000031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25</xdr:row>
          <xdr:rowOff>0</xdr:rowOff>
        </xdr:from>
        <xdr:to>
          <xdr:col>7</xdr:col>
          <xdr:colOff>0</xdr:colOff>
          <xdr:row>26</xdr:row>
          <xdr:rowOff>0</xdr:rowOff>
        </xdr:to>
        <xdr:sp macro="" textlink="">
          <xdr:nvSpPr>
            <xdr:cNvPr id="155699" name="Button 51" hidden="1">
              <a:extLst>
                <a:ext uri="{63B3BB69-23CF-44E3-9099-C40C66FF867C}">
                  <a14:compatExt spid="_x0000_s155699"/>
                </a:ext>
                <a:ext uri="{FF2B5EF4-FFF2-40B4-BE49-F238E27FC236}">
                  <a16:creationId xmlns:a16="http://schemas.microsoft.com/office/drawing/2014/main" id="{00000000-0008-0000-0900-000033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0</xdr:rowOff>
        </xdr:from>
        <xdr:to>
          <xdr:col>9</xdr:col>
          <xdr:colOff>0</xdr:colOff>
          <xdr:row>26</xdr:row>
          <xdr:rowOff>0</xdr:rowOff>
        </xdr:to>
        <xdr:sp macro="" textlink="">
          <xdr:nvSpPr>
            <xdr:cNvPr id="155700" name="Button 52" hidden="1">
              <a:extLst>
                <a:ext uri="{63B3BB69-23CF-44E3-9099-C40C66FF867C}">
                  <a14:compatExt spid="_x0000_s155700"/>
                </a:ext>
                <a:ext uri="{FF2B5EF4-FFF2-40B4-BE49-F238E27FC236}">
                  <a16:creationId xmlns:a16="http://schemas.microsoft.com/office/drawing/2014/main" id="{00000000-0008-0000-0900-000034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0</xdr:rowOff>
        </xdr:from>
        <xdr:to>
          <xdr:col>11</xdr:col>
          <xdr:colOff>0</xdr:colOff>
          <xdr:row>26</xdr:row>
          <xdr:rowOff>0</xdr:rowOff>
        </xdr:to>
        <xdr:sp macro="" textlink="">
          <xdr:nvSpPr>
            <xdr:cNvPr id="155701" name="Button 53" hidden="1">
              <a:extLst>
                <a:ext uri="{63B3BB69-23CF-44E3-9099-C40C66FF867C}">
                  <a14:compatExt spid="_x0000_s155701"/>
                </a:ext>
                <a:ext uri="{FF2B5EF4-FFF2-40B4-BE49-F238E27FC236}">
                  <a16:creationId xmlns:a16="http://schemas.microsoft.com/office/drawing/2014/main" id="{00000000-0008-0000-0900-0000356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58</xdr:row>
      <xdr:rowOff>0</xdr:rowOff>
    </xdr:from>
    <xdr:to>
      <xdr:col>7</xdr:col>
      <xdr:colOff>0</xdr:colOff>
      <xdr:row>68</xdr:row>
      <xdr:rowOff>0</xdr:rowOff>
    </xdr:to>
    <xdr:graphicFrame macro="">
      <xdr:nvGraphicFramePr>
        <xdr:cNvPr id="4" name="M1_Px">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70</xdr:row>
      <xdr:rowOff>0</xdr:rowOff>
    </xdr:from>
    <xdr:to>
      <xdr:col>7</xdr:col>
      <xdr:colOff>0</xdr:colOff>
      <xdr:row>80</xdr:row>
      <xdr:rowOff>0</xdr:rowOff>
    </xdr:to>
    <xdr:graphicFrame macro="">
      <xdr:nvGraphicFramePr>
        <xdr:cNvPr id="5" name="M1_Vx">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82</xdr:row>
      <xdr:rowOff>0</xdr:rowOff>
    </xdr:from>
    <xdr:to>
      <xdr:col>7</xdr:col>
      <xdr:colOff>0</xdr:colOff>
      <xdr:row>92</xdr:row>
      <xdr:rowOff>0</xdr:rowOff>
    </xdr:to>
    <xdr:graphicFrame macro="">
      <xdr:nvGraphicFramePr>
        <xdr:cNvPr id="6" name="M1_Mx">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94</xdr:row>
      <xdr:rowOff>0</xdr:rowOff>
    </xdr:from>
    <xdr:to>
      <xdr:col>7</xdr:col>
      <xdr:colOff>0</xdr:colOff>
      <xdr:row>104</xdr:row>
      <xdr:rowOff>0</xdr:rowOff>
    </xdr:to>
    <xdr:graphicFrame macro="">
      <xdr:nvGraphicFramePr>
        <xdr:cNvPr id="7" name="M1_rotx">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106</xdr:row>
      <xdr:rowOff>0</xdr:rowOff>
    </xdr:from>
    <xdr:to>
      <xdr:col>7</xdr:col>
      <xdr:colOff>0</xdr:colOff>
      <xdr:row>116</xdr:row>
      <xdr:rowOff>0</xdr:rowOff>
    </xdr:to>
    <xdr:graphicFrame macro="">
      <xdr:nvGraphicFramePr>
        <xdr:cNvPr id="8" name="M1_defx">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58</xdr:row>
      <xdr:rowOff>0</xdr:rowOff>
    </xdr:from>
    <xdr:to>
      <xdr:col>13</xdr:col>
      <xdr:colOff>0</xdr:colOff>
      <xdr:row>68</xdr:row>
      <xdr:rowOff>0</xdr:rowOff>
    </xdr:to>
    <xdr:graphicFrame macro="">
      <xdr:nvGraphicFramePr>
        <xdr:cNvPr id="9" name="M2_Px">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70</xdr:row>
      <xdr:rowOff>0</xdr:rowOff>
    </xdr:from>
    <xdr:to>
      <xdr:col>13</xdr:col>
      <xdr:colOff>0</xdr:colOff>
      <xdr:row>80</xdr:row>
      <xdr:rowOff>0</xdr:rowOff>
    </xdr:to>
    <xdr:graphicFrame macro="">
      <xdr:nvGraphicFramePr>
        <xdr:cNvPr id="10" name="M2_Vx">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82</xdr:row>
      <xdr:rowOff>0</xdr:rowOff>
    </xdr:from>
    <xdr:to>
      <xdr:col>13</xdr:col>
      <xdr:colOff>0</xdr:colOff>
      <xdr:row>92</xdr:row>
      <xdr:rowOff>0</xdr:rowOff>
    </xdr:to>
    <xdr:graphicFrame macro="">
      <xdr:nvGraphicFramePr>
        <xdr:cNvPr id="11" name="M2_Mx">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94</xdr:row>
      <xdr:rowOff>0</xdr:rowOff>
    </xdr:from>
    <xdr:to>
      <xdr:col>13</xdr:col>
      <xdr:colOff>0</xdr:colOff>
      <xdr:row>104</xdr:row>
      <xdr:rowOff>0</xdr:rowOff>
    </xdr:to>
    <xdr:graphicFrame macro="">
      <xdr:nvGraphicFramePr>
        <xdr:cNvPr id="12" name="M2_rotx">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106</xdr:row>
      <xdr:rowOff>0</xdr:rowOff>
    </xdr:from>
    <xdr:to>
      <xdr:col>13</xdr:col>
      <xdr:colOff>0</xdr:colOff>
      <xdr:row>116</xdr:row>
      <xdr:rowOff>0</xdr:rowOff>
    </xdr:to>
    <xdr:graphicFrame macro="">
      <xdr:nvGraphicFramePr>
        <xdr:cNvPr id="13" name="M2_defx">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8</xdr:row>
          <xdr:rowOff>9525</xdr:rowOff>
        </xdr:from>
        <xdr:to>
          <xdr:col>7</xdr:col>
          <xdr:colOff>0</xdr:colOff>
          <xdr:row>9</xdr:row>
          <xdr:rowOff>0</xdr:rowOff>
        </xdr:to>
        <xdr:sp macro="" textlink="">
          <xdr:nvSpPr>
            <xdr:cNvPr id="155702" name="Button 54" hidden="1">
              <a:extLst>
                <a:ext uri="{63B3BB69-23CF-44E3-9099-C40C66FF867C}">
                  <a14:compatExt spid="_x0000_s155702"/>
                </a:ext>
                <a:ext uri="{FF2B5EF4-FFF2-40B4-BE49-F238E27FC236}">
                  <a16:creationId xmlns:a16="http://schemas.microsoft.com/office/drawing/2014/main" id="{91DD0790-49D0-4B4A-80DB-27C478E849E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5</xdr:col>
          <xdr:colOff>0</xdr:colOff>
          <xdr:row>26</xdr:row>
          <xdr:rowOff>9525</xdr:rowOff>
        </xdr:to>
        <xdr:sp macro="" textlink="">
          <xdr:nvSpPr>
            <xdr:cNvPr id="155703" name="Button 55" hidden="1">
              <a:extLst>
                <a:ext uri="{63B3BB69-23CF-44E3-9099-C40C66FF867C}">
                  <a14:compatExt spid="_x0000_s155703"/>
                </a:ext>
                <a:ext uri="{FF2B5EF4-FFF2-40B4-BE49-F238E27FC236}">
                  <a16:creationId xmlns:a16="http://schemas.microsoft.com/office/drawing/2014/main" id="{1E8CB420-71E3-4BFB-9F0D-72A62B0AC5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6715" name="Button 43" hidden="1">
              <a:extLst>
                <a:ext uri="{63B3BB69-23CF-44E3-9099-C40C66FF867C}">
                  <a14:compatExt spid="_x0000_s156715"/>
                </a:ext>
                <a:ext uri="{FF2B5EF4-FFF2-40B4-BE49-F238E27FC236}">
                  <a16:creationId xmlns:a16="http://schemas.microsoft.com/office/drawing/2014/main" id="{00000000-0008-0000-0A00-00002B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6716" name="Button 44" hidden="1">
              <a:extLst>
                <a:ext uri="{63B3BB69-23CF-44E3-9099-C40C66FF867C}">
                  <a14:compatExt spid="_x0000_s156716"/>
                </a:ext>
                <a:ext uri="{FF2B5EF4-FFF2-40B4-BE49-F238E27FC236}">
                  <a16:creationId xmlns:a16="http://schemas.microsoft.com/office/drawing/2014/main" id="{00000000-0008-0000-0A00-00002C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6717" name="Button 45" hidden="1">
              <a:extLst>
                <a:ext uri="{63B3BB69-23CF-44E3-9099-C40C66FF867C}">
                  <a14:compatExt spid="_x0000_s156717"/>
                </a:ext>
                <a:ext uri="{FF2B5EF4-FFF2-40B4-BE49-F238E27FC236}">
                  <a16:creationId xmlns:a16="http://schemas.microsoft.com/office/drawing/2014/main" id="{00000000-0008-0000-0A00-00002D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6718" name="Button 46" hidden="1">
              <a:extLst>
                <a:ext uri="{63B3BB69-23CF-44E3-9099-C40C66FF867C}">
                  <a14:compatExt spid="_x0000_s156718"/>
                </a:ext>
                <a:ext uri="{FF2B5EF4-FFF2-40B4-BE49-F238E27FC236}">
                  <a16:creationId xmlns:a16="http://schemas.microsoft.com/office/drawing/2014/main" id="{00000000-0008-0000-0A00-00002E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6719" name="Button 47" hidden="1">
              <a:extLst>
                <a:ext uri="{63B3BB69-23CF-44E3-9099-C40C66FF867C}">
                  <a14:compatExt spid="_x0000_s156719"/>
                </a:ext>
                <a:ext uri="{FF2B5EF4-FFF2-40B4-BE49-F238E27FC236}">
                  <a16:creationId xmlns:a16="http://schemas.microsoft.com/office/drawing/2014/main" id="{00000000-0008-0000-0A00-00002F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6720" name="Button 48" hidden="1">
              <a:extLst>
                <a:ext uri="{63B3BB69-23CF-44E3-9099-C40C66FF867C}">
                  <a14:compatExt spid="_x0000_s156720"/>
                </a:ext>
                <a:ext uri="{FF2B5EF4-FFF2-40B4-BE49-F238E27FC236}">
                  <a16:creationId xmlns:a16="http://schemas.microsoft.com/office/drawing/2014/main" id="{00000000-0008-0000-0A00-000030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6721" name="Button 49" hidden="1">
              <a:extLst>
                <a:ext uri="{63B3BB69-23CF-44E3-9099-C40C66FF867C}">
                  <a14:compatExt spid="_x0000_s156721"/>
                </a:ext>
                <a:ext uri="{FF2B5EF4-FFF2-40B4-BE49-F238E27FC236}">
                  <a16:creationId xmlns:a16="http://schemas.microsoft.com/office/drawing/2014/main" id="{00000000-0008-0000-0A00-000031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6723" name="Button 51" hidden="1">
              <a:extLst>
                <a:ext uri="{63B3BB69-23CF-44E3-9099-C40C66FF867C}">
                  <a14:compatExt spid="_x0000_s156723"/>
                </a:ext>
                <a:ext uri="{FF2B5EF4-FFF2-40B4-BE49-F238E27FC236}">
                  <a16:creationId xmlns:a16="http://schemas.microsoft.com/office/drawing/2014/main" id="{00000000-0008-0000-0A00-000033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6724" name="Button 52" hidden="1">
              <a:extLst>
                <a:ext uri="{63B3BB69-23CF-44E3-9099-C40C66FF867C}">
                  <a14:compatExt spid="_x0000_s156724"/>
                </a:ext>
                <a:ext uri="{FF2B5EF4-FFF2-40B4-BE49-F238E27FC236}">
                  <a16:creationId xmlns:a16="http://schemas.microsoft.com/office/drawing/2014/main" id="{00000000-0008-0000-0A00-000034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6725" name="Button 53" hidden="1">
              <a:extLst>
                <a:ext uri="{63B3BB69-23CF-44E3-9099-C40C66FF867C}">
                  <a14:compatExt spid="_x0000_s156725"/>
                </a:ext>
                <a:ext uri="{FF2B5EF4-FFF2-40B4-BE49-F238E27FC236}">
                  <a16:creationId xmlns:a16="http://schemas.microsoft.com/office/drawing/2014/main" id="{00000000-0008-0000-0A00-0000356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4" name="M1_Px">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5" name="M1_Vx">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6" name="M1_Mx">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7" name="M1_rotx">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8" name="M1_defx">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9" name="M2_Px">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10" name="M2_Vx">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11" name="M2_Mx">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12" name="M2_rotx">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3" name="M2_defx">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8</xdr:row>
          <xdr:rowOff>190500</xdr:rowOff>
        </xdr:to>
        <xdr:sp macro="" textlink="">
          <xdr:nvSpPr>
            <xdr:cNvPr id="156726" name="Button 54" hidden="1">
              <a:extLst>
                <a:ext uri="{63B3BB69-23CF-44E3-9099-C40C66FF867C}">
                  <a14:compatExt spid="_x0000_s156726"/>
                </a:ext>
                <a:ext uri="{FF2B5EF4-FFF2-40B4-BE49-F238E27FC236}">
                  <a16:creationId xmlns:a16="http://schemas.microsoft.com/office/drawing/2014/main" id="{498B4615-D057-434D-B2BD-AE8AA607623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6727" name="Button 55" hidden="1">
              <a:extLst>
                <a:ext uri="{63B3BB69-23CF-44E3-9099-C40C66FF867C}">
                  <a14:compatExt spid="_x0000_s156727"/>
                </a:ext>
                <a:ext uri="{FF2B5EF4-FFF2-40B4-BE49-F238E27FC236}">
                  <a16:creationId xmlns:a16="http://schemas.microsoft.com/office/drawing/2014/main" id="{D6BAEA9F-6119-4E4E-BF17-BB70984922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57739" name="Button 43" hidden="1">
              <a:extLst>
                <a:ext uri="{63B3BB69-23CF-44E3-9099-C40C66FF867C}">
                  <a14:compatExt spid="_x0000_s157739"/>
                </a:ext>
                <a:ext uri="{FF2B5EF4-FFF2-40B4-BE49-F238E27FC236}">
                  <a16:creationId xmlns:a16="http://schemas.microsoft.com/office/drawing/2014/main" id="{00000000-0008-0000-0B00-00002B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57740" name="Button 44" hidden="1">
              <a:extLst>
                <a:ext uri="{63B3BB69-23CF-44E3-9099-C40C66FF867C}">
                  <a14:compatExt spid="_x0000_s157740"/>
                </a:ext>
                <a:ext uri="{FF2B5EF4-FFF2-40B4-BE49-F238E27FC236}">
                  <a16:creationId xmlns:a16="http://schemas.microsoft.com/office/drawing/2014/main" id="{00000000-0008-0000-0B00-00002C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57741" name="Button 45" hidden="1">
              <a:extLst>
                <a:ext uri="{63B3BB69-23CF-44E3-9099-C40C66FF867C}">
                  <a14:compatExt spid="_x0000_s157741"/>
                </a:ext>
                <a:ext uri="{FF2B5EF4-FFF2-40B4-BE49-F238E27FC236}">
                  <a16:creationId xmlns:a16="http://schemas.microsoft.com/office/drawing/2014/main" id="{00000000-0008-0000-0B00-00002D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57742" name="Button 46" hidden="1">
              <a:extLst>
                <a:ext uri="{63B3BB69-23CF-44E3-9099-C40C66FF867C}">
                  <a14:compatExt spid="_x0000_s157742"/>
                </a:ext>
                <a:ext uri="{FF2B5EF4-FFF2-40B4-BE49-F238E27FC236}">
                  <a16:creationId xmlns:a16="http://schemas.microsoft.com/office/drawing/2014/main" id="{00000000-0008-0000-0B00-00002E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7743" name="Button 47" hidden="1">
              <a:extLst>
                <a:ext uri="{63B3BB69-23CF-44E3-9099-C40C66FF867C}">
                  <a14:compatExt spid="_x0000_s157743"/>
                </a:ext>
                <a:ext uri="{FF2B5EF4-FFF2-40B4-BE49-F238E27FC236}">
                  <a16:creationId xmlns:a16="http://schemas.microsoft.com/office/drawing/2014/main" id="{00000000-0008-0000-0B00-00002F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xdr:row>
          <xdr:rowOff>0</xdr:rowOff>
        </xdr:from>
        <xdr:to>
          <xdr:col>1</xdr:col>
          <xdr:colOff>0</xdr:colOff>
          <xdr:row>24</xdr:row>
          <xdr:rowOff>0</xdr:rowOff>
        </xdr:to>
        <xdr:sp macro="" textlink="">
          <xdr:nvSpPr>
            <xdr:cNvPr id="157744" name="Button 48" hidden="1">
              <a:extLst>
                <a:ext uri="{63B3BB69-23CF-44E3-9099-C40C66FF867C}">
                  <a14:compatExt spid="_x0000_s157744"/>
                </a:ext>
                <a:ext uri="{FF2B5EF4-FFF2-40B4-BE49-F238E27FC236}">
                  <a16:creationId xmlns:a16="http://schemas.microsoft.com/office/drawing/2014/main" id="{00000000-0008-0000-0B00-000030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3</xdr:col>
          <xdr:colOff>0</xdr:colOff>
          <xdr:row>25</xdr:row>
          <xdr:rowOff>0</xdr:rowOff>
        </xdr:to>
        <xdr:sp macro="" textlink="">
          <xdr:nvSpPr>
            <xdr:cNvPr id="157745" name="Button 49" hidden="1">
              <a:extLst>
                <a:ext uri="{63B3BB69-23CF-44E3-9099-C40C66FF867C}">
                  <a14:compatExt spid="_x0000_s157745"/>
                </a:ext>
                <a:ext uri="{FF2B5EF4-FFF2-40B4-BE49-F238E27FC236}">
                  <a16:creationId xmlns:a16="http://schemas.microsoft.com/office/drawing/2014/main" id="{00000000-0008-0000-0B00-000031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7</xdr:col>
          <xdr:colOff>0</xdr:colOff>
          <xdr:row>25</xdr:row>
          <xdr:rowOff>0</xdr:rowOff>
        </xdr:to>
        <xdr:sp macro="" textlink="">
          <xdr:nvSpPr>
            <xdr:cNvPr id="157747" name="Button 51" hidden="1">
              <a:extLst>
                <a:ext uri="{63B3BB69-23CF-44E3-9099-C40C66FF867C}">
                  <a14:compatExt spid="_x0000_s157747"/>
                </a:ext>
                <a:ext uri="{FF2B5EF4-FFF2-40B4-BE49-F238E27FC236}">
                  <a16:creationId xmlns:a16="http://schemas.microsoft.com/office/drawing/2014/main" id="{00000000-0008-0000-0B00-000033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24</xdr:row>
          <xdr:rowOff>0</xdr:rowOff>
        </xdr:from>
        <xdr:to>
          <xdr:col>9</xdr:col>
          <xdr:colOff>0</xdr:colOff>
          <xdr:row>25</xdr:row>
          <xdr:rowOff>0</xdr:rowOff>
        </xdr:to>
        <xdr:sp macro="" textlink="">
          <xdr:nvSpPr>
            <xdr:cNvPr id="157748" name="Button 52" hidden="1">
              <a:extLst>
                <a:ext uri="{63B3BB69-23CF-44E3-9099-C40C66FF867C}">
                  <a14:compatExt spid="_x0000_s157748"/>
                </a:ext>
                <a:ext uri="{FF2B5EF4-FFF2-40B4-BE49-F238E27FC236}">
                  <a16:creationId xmlns:a16="http://schemas.microsoft.com/office/drawing/2014/main" id="{00000000-0008-0000-0B00-000034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24</xdr:row>
          <xdr:rowOff>0</xdr:rowOff>
        </xdr:from>
        <xdr:to>
          <xdr:col>11</xdr:col>
          <xdr:colOff>0</xdr:colOff>
          <xdr:row>25</xdr:row>
          <xdr:rowOff>0</xdr:rowOff>
        </xdr:to>
        <xdr:sp macro="" textlink="">
          <xdr:nvSpPr>
            <xdr:cNvPr id="157749" name="Button 53" hidden="1">
              <a:extLst>
                <a:ext uri="{63B3BB69-23CF-44E3-9099-C40C66FF867C}">
                  <a14:compatExt spid="_x0000_s157749"/>
                </a:ext>
                <a:ext uri="{FF2B5EF4-FFF2-40B4-BE49-F238E27FC236}">
                  <a16:creationId xmlns:a16="http://schemas.microsoft.com/office/drawing/2014/main" id="{00000000-0008-0000-0B00-0000356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57</xdr:row>
      <xdr:rowOff>0</xdr:rowOff>
    </xdr:from>
    <xdr:to>
      <xdr:col>7</xdr:col>
      <xdr:colOff>0</xdr:colOff>
      <xdr:row>67</xdr:row>
      <xdr:rowOff>0</xdr:rowOff>
    </xdr:to>
    <xdr:graphicFrame macro="">
      <xdr:nvGraphicFramePr>
        <xdr:cNvPr id="13" name="M1_Px">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69</xdr:row>
      <xdr:rowOff>0</xdr:rowOff>
    </xdr:from>
    <xdr:to>
      <xdr:col>7</xdr:col>
      <xdr:colOff>0</xdr:colOff>
      <xdr:row>79</xdr:row>
      <xdr:rowOff>0</xdr:rowOff>
    </xdr:to>
    <xdr:graphicFrame macro="">
      <xdr:nvGraphicFramePr>
        <xdr:cNvPr id="14" name="M1_Vx">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15" name="M1_Mx">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16" name="M1_rotx">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17" name="M1_defx">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57</xdr:row>
      <xdr:rowOff>0</xdr:rowOff>
    </xdr:from>
    <xdr:to>
      <xdr:col>13</xdr:col>
      <xdr:colOff>0</xdr:colOff>
      <xdr:row>67</xdr:row>
      <xdr:rowOff>0</xdr:rowOff>
    </xdr:to>
    <xdr:graphicFrame macro="">
      <xdr:nvGraphicFramePr>
        <xdr:cNvPr id="18" name="M2_Px">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69</xdr:row>
      <xdr:rowOff>0</xdr:rowOff>
    </xdr:from>
    <xdr:to>
      <xdr:col>13</xdr:col>
      <xdr:colOff>0</xdr:colOff>
      <xdr:row>79</xdr:row>
      <xdr:rowOff>0</xdr:rowOff>
    </xdr:to>
    <xdr:graphicFrame macro="">
      <xdr:nvGraphicFramePr>
        <xdr:cNvPr id="19" name="M2_Vx">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20" name="M2_Mx">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21" name="M2_rotx">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22" name="M2_defx">
          <a:extLst>
            <a:ext uri="{FF2B5EF4-FFF2-40B4-BE49-F238E27FC236}">
              <a16:creationId xmlns:a16="http://schemas.microsoft.com/office/drawing/2014/main" id="{00000000-0008-0000-0B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8</xdr:row>
          <xdr:rowOff>0</xdr:rowOff>
        </xdr:from>
        <xdr:to>
          <xdr:col>7</xdr:col>
          <xdr:colOff>0</xdr:colOff>
          <xdr:row>8</xdr:row>
          <xdr:rowOff>190500</xdr:rowOff>
        </xdr:to>
        <xdr:sp macro="" textlink="">
          <xdr:nvSpPr>
            <xdr:cNvPr id="157750" name="Button 54" hidden="1">
              <a:extLst>
                <a:ext uri="{63B3BB69-23CF-44E3-9099-C40C66FF867C}">
                  <a14:compatExt spid="_x0000_s157750"/>
                </a:ext>
                <a:ext uri="{FF2B5EF4-FFF2-40B4-BE49-F238E27FC236}">
                  <a16:creationId xmlns:a16="http://schemas.microsoft.com/office/drawing/2014/main" id="{50567315-3FB3-4809-9F5A-9BC0002DE72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5</xdr:col>
          <xdr:colOff>0</xdr:colOff>
          <xdr:row>25</xdr:row>
          <xdr:rowOff>0</xdr:rowOff>
        </xdr:to>
        <xdr:sp macro="" textlink="">
          <xdr:nvSpPr>
            <xdr:cNvPr id="157751" name="Button 55" hidden="1">
              <a:extLst>
                <a:ext uri="{63B3BB69-23CF-44E3-9099-C40C66FF867C}">
                  <a14:compatExt spid="_x0000_s157751"/>
                </a:ext>
                <a:ext uri="{FF2B5EF4-FFF2-40B4-BE49-F238E27FC236}">
                  <a16:creationId xmlns:a16="http://schemas.microsoft.com/office/drawing/2014/main" id="{C3E7EC82-16F6-437D-ADEB-071757DD53F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10</xdr:row>
          <xdr:rowOff>0</xdr:rowOff>
        </xdr:from>
        <xdr:to>
          <xdr:col>3</xdr:col>
          <xdr:colOff>0</xdr:colOff>
          <xdr:row>11</xdr:row>
          <xdr:rowOff>0</xdr:rowOff>
        </xdr:to>
        <xdr:sp macro="" textlink="">
          <xdr:nvSpPr>
            <xdr:cNvPr id="158763" name="Button 43" hidden="1">
              <a:extLst>
                <a:ext uri="{63B3BB69-23CF-44E3-9099-C40C66FF867C}">
                  <a14:compatExt spid="_x0000_s158763"/>
                </a:ext>
                <a:ext uri="{FF2B5EF4-FFF2-40B4-BE49-F238E27FC236}">
                  <a16:creationId xmlns:a16="http://schemas.microsoft.com/office/drawing/2014/main" id="{00000000-0008-0000-0C00-00002B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5</xdr:col>
          <xdr:colOff>0</xdr:colOff>
          <xdr:row>11</xdr:row>
          <xdr:rowOff>0</xdr:rowOff>
        </xdr:to>
        <xdr:sp macro="" textlink="">
          <xdr:nvSpPr>
            <xdr:cNvPr id="158764" name="Button 44" hidden="1">
              <a:extLst>
                <a:ext uri="{63B3BB69-23CF-44E3-9099-C40C66FF867C}">
                  <a14:compatExt spid="_x0000_s158764"/>
                </a:ext>
                <a:ext uri="{FF2B5EF4-FFF2-40B4-BE49-F238E27FC236}">
                  <a16:creationId xmlns:a16="http://schemas.microsoft.com/office/drawing/2014/main" id="{00000000-0008-0000-0C00-00002C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0</xdr:rowOff>
        </xdr:from>
        <xdr:to>
          <xdr:col>1</xdr:col>
          <xdr:colOff>0</xdr:colOff>
          <xdr:row>10</xdr:row>
          <xdr:rowOff>0</xdr:rowOff>
        </xdr:to>
        <xdr:sp macro="" textlink="">
          <xdr:nvSpPr>
            <xdr:cNvPr id="158765" name="Button 45" hidden="1">
              <a:extLst>
                <a:ext uri="{63B3BB69-23CF-44E3-9099-C40C66FF867C}">
                  <a14:compatExt spid="_x0000_s158765"/>
                </a:ext>
                <a:ext uri="{FF2B5EF4-FFF2-40B4-BE49-F238E27FC236}">
                  <a16:creationId xmlns:a16="http://schemas.microsoft.com/office/drawing/2014/main" id="{00000000-0008-0000-0C00-00002D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xdr:row>
          <xdr:rowOff>0</xdr:rowOff>
        </xdr:from>
        <xdr:to>
          <xdr:col>1</xdr:col>
          <xdr:colOff>0</xdr:colOff>
          <xdr:row>19</xdr:row>
          <xdr:rowOff>0</xdr:rowOff>
        </xdr:to>
        <xdr:sp macro="" textlink="">
          <xdr:nvSpPr>
            <xdr:cNvPr id="158766" name="Button 46" hidden="1">
              <a:extLst>
                <a:ext uri="{63B3BB69-23CF-44E3-9099-C40C66FF867C}">
                  <a14:compatExt spid="_x0000_s158766"/>
                </a:ext>
                <a:ext uri="{FF2B5EF4-FFF2-40B4-BE49-F238E27FC236}">
                  <a16:creationId xmlns:a16="http://schemas.microsoft.com/office/drawing/2014/main" id="{00000000-0008-0000-0C00-00002E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0</xdr:rowOff>
        </xdr:from>
        <xdr:to>
          <xdr:col>1</xdr:col>
          <xdr:colOff>0</xdr:colOff>
          <xdr:row>25</xdr:row>
          <xdr:rowOff>0</xdr:rowOff>
        </xdr:to>
        <xdr:sp macro="" textlink="">
          <xdr:nvSpPr>
            <xdr:cNvPr id="158767" name="Button 47" hidden="1">
              <a:extLst>
                <a:ext uri="{63B3BB69-23CF-44E3-9099-C40C66FF867C}">
                  <a14:compatExt spid="_x0000_s158767"/>
                </a:ext>
                <a:ext uri="{FF2B5EF4-FFF2-40B4-BE49-F238E27FC236}">
                  <a16:creationId xmlns:a16="http://schemas.microsoft.com/office/drawing/2014/main" id="{00000000-0008-0000-0C00-00002F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1</xdr:col>
          <xdr:colOff>0</xdr:colOff>
          <xdr:row>30</xdr:row>
          <xdr:rowOff>0</xdr:rowOff>
        </xdr:to>
        <xdr:sp macro="" textlink="">
          <xdr:nvSpPr>
            <xdr:cNvPr id="158768" name="Button 48" hidden="1">
              <a:extLst>
                <a:ext uri="{63B3BB69-23CF-44E3-9099-C40C66FF867C}">
                  <a14:compatExt spid="_x0000_s158768"/>
                </a:ext>
                <a:ext uri="{FF2B5EF4-FFF2-40B4-BE49-F238E27FC236}">
                  <a16:creationId xmlns:a16="http://schemas.microsoft.com/office/drawing/2014/main" id="{00000000-0008-0000-0C00-000030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3</xdr:col>
          <xdr:colOff>0</xdr:colOff>
          <xdr:row>31</xdr:row>
          <xdr:rowOff>0</xdr:rowOff>
        </xdr:to>
        <xdr:sp macro="" textlink="">
          <xdr:nvSpPr>
            <xdr:cNvPr id="158769" name="Button 49" hidden="1">
              <a:extLst>
                <a:ext uri="{63B3BB69-23CF-44E3-9099-C40C66FF867C}">
                  <a14:compatExt spid="_x0000_s158769"/>
                </a:ext>
                <a:ext uri="{FF2B5EF4-FFF2-40B4-BE49-F238E27FC236}">
                  <a16:creationId xmlns:a16="http://schemas.microsoft.com/office/drawing/2014/main" id="{00000000-0008-0000-0C00-000031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30</xdr:row>
          <xdr:rowOff>0</xdr:rowOff>
        </xdr:from>
        <xdr:to>
          <xdr:col>7</xdr:col>
          <xdr:colOff>0</xdr:colOff>
          <xdr:row>31</xdr:row>
          <xdr:rowOff>0</xdr:rowOff>
        </xdr:to>
        <xdr:sp macro="" textlink="">
          <xdr:nvSpPr>
            <xdr:cNvPr id="158771" name="Button 51" hidden="1">
              <a:extLst>
                <a:ext uri="{63B3BB69-23CF-44E3-9099-C40C66FF867C}">
                  <a14:compatExt spid="_x0000_s158771"/>
                </a:ext>
                <a:ext uri="{FF2B5EF4-FFF2-40B4-BE49-F238E27FC236}">
                  <a16:creationId xmlns:a16="http://schemas.microsoft.com/office/drawing/2014/main" id="{00000000-0008-0000-0C00-000033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30</xdr:row>
          <xdr:rowOff>0</xdr:rowOff>
        </xdr:from>
        <xdr:to>
          <xdr:col>9</xdr:col>
          <xdr:colOff>0</xdr:colOff>
          <xdr:row>31</xdr:row>
          <xdr:rowOff>0</xdr:rowOff>
        </xdr:to>
        <xdr:sp macro="" textlink="">
          <xdr:nvSpPr>
            <xdr:cNvPr id="158772" name="Button 52" hidden="1">
              <a:extLst>
                <a:ext uri="{63B3BB69-23CF-44E3-9099-C40C66FF867C}">
                  <a14:compatExt spid="_x0000_s158772"/>
                </a:ext>
                <a:ext uri="{FF2B5EF4-FFF2-40B4-BE49-F238E27FC236}">
                  <a16:creationId xmlns:a16="http://schemas.microsoft.com/office/drawing/2014/main" id="{00000000-0008-0000-0C00-000034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30</xdr:row>
          <xdr:rowOff>0</xdr:rowOff>
        </xdr:from>
        <xdr:to>
          <xdr:col>11</xdr:col>
          <xdr:colOff>0</xdr:colOff>
          <xdr:row>31</xdr:row>
          <xdr:rowOff>0</xdr:rowOff>
        </xdr:to>
        <xdr:sp macro="" textlink="">
          <xdr:nvSpPr>
            <xdr:cNvPr id="158773" name="Button 53" hidden="1">
              <a:extLst>
                <a:ext uri="{63B3BB69-23CF-44E3-9099-C40C66FF867C}">
                  <a14:compatExt spid="_x0000_s158773"/>
                </a:ext>
                <a:ext uri="{FF2B5EF4-FFF2-40B4-BE49-F238E27FC236}">
                  <a16:creationId xmlns:a16="http://schemas.microsoft.com/office/drawing/2014/main" id="{00000000-0008-0000-0C00-0000356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126</xdr:row>
      <xdr:rowOff>0</xdr:rowOff>
    </xdr:from>
    <xdr:to>
      <xdr:col>7</xdr:col>
      <xdr:colOff>0</xdr:colOff>
      <xdr:row>136</xdr:row>
      <xdr:rowOff>0</xdr:rowOff>
    </xdr:to>
    <xdr:graphicFrame macro="">
      <xdr:nvGraphicFramePr>
        <xdr:cNvPr id="31" name="M1_Px">
          <a:extLst>
            <a:ext uri="{FF2B5EF4-FFF2-40B4-BE49-F238E27FC236}">
              <a16:creationId xmlns:a16="http://schemas.microsoft.com/office/drawing/2014/main" id="{00000000-0008-0000-0C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138</xdr:row>
      <xdr:rowOff>0</xdr:rowOff>
    </xdr:from>
    <xdr:to>
      <xdr:col>7</xdr:col>
      <xdr:colOff>0</xdr:colOff>
      <xdr:row>148</xdr:row>
      <xdr:rowOff>0</xdr:rowOff>
    </xdr:to>
    <xdr:graphicFrame macro="">
      <xdr:nvGraphicFramePr>
        <xdr:cNvPr id="158752" name="M1_Vx">
          <a:extLst>
            <a:ext uri="{FF2B5EF4-FFF2-40B4-BE49-F238E27FC236}">
              <a16:creationId xmlns:a16="http://schemas.microsoft.com/office/drawing/2014/main" id="{00000000-0008-0000-0C00-000020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150</xdr:row>
      <xdr:rowOff>0</xdr:rowOff>
    </xdr:from>
    <xdr:to>
      <xdr:col>7</xdr:col>
      <xdr:colOff>0</xdr:colOff>
      <xdr:row>160</xdr:row>
      <xdr:rowOff>0</xdr:rowOff>
    </xdr:to>
    <xdr:graphicFrame macro="">
      <xdr:nvGraphicFramePr>
        <xdr:cNvPr id="158753" name="M1_Mx">
          <a:extLst>
            <a:ext uri="{FF2B5EF4-FFF2-40B4-BE49-F238E27FC236}">
              <a16:creationId xmlns:a16="http://schemas.microsoft.com/office/drawing/2014/main" id="{00000000-0008-0000-0C00-000021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162</xdr:row>
      <xdr:rowOff>0</xdr:rowOff>
    </xdr:from>
    <xdr:to>
      <xdr:col>7</xdr:col>
      <xdr:colOff>0</xdr:colOff>
      <xdr:row>172</xdr:row>
      <xdr:rowOff>0</xdr:rowOff>
    </xdr:to>
    <xdr:graphicFrame macro="">
      <xdr:nvGraphicFramePr>
        <xdr:cNvPr id="158754" name="M1_rotx">
          <a:extLst>
            <a:ext uri="{FF2B5EF4-FFF2-40B4-BE49-F238E27FC236}">
              <a16:creationId xmlns:a16="http://schemas.microsoft.com/office/drawing/2014/main" id="{00000000-0008-0000-0C00-000022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0</xdr:rowOff>
    </xdr:from>
    <xdr:to>
      <xdr:col>7</xdr:col>
      <xdr:colOff>0</xdr:colOff>
      <xdr:row>184</xdr:row>
      <xdr:rowOff>0</xdr:rowOff>
    </xdr:to>
    <xdr:graphicFrame macro="">
      <xdr:nvGraphicFramePr>
        <xdr:cNvPr id="158755" name="M1_defx">
          <a:extLst>
            <a:ext uri="{FF2B5EF4-FFF2-40B4-BE49-F238E27FC236}">
              <a16:creationId xmlns:a16="http://schemas.microsoft.com/office/drawing/2014/main" id="{00000000-0008-0000-0C00-000023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126</xdr:row>
      <xdr:rowOff>0</xdr:rowOff>
    </xdr:from>
    <xdr:to>
      <xdr:col>13</xdr:col>
      <xdr:colOff>0</xdr:colOff>
      <xdr:row>136</xdr:row>
      <xdr:rowOff>0</xdr:rowOff>
    </xdr:to>
    <xdr:graphicFrame macro="">
      <xdr:nvGraphicFramePr>
        <xdr:cNvPr id="158756" name="M2_Px">
          <a:extLst>
            <a:ext uri="{FF2B5EF4-FFF2-40B4-BE49-F238E27FC236}">
              <a16:creationId xmlns:a16="http://schemas.microsoft.com/office/drawing/2014/main" id="{00000000-0008-0000-0C00-000024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138</xdr:row>
      <xdr:rowOff>0</xdr:rowOff>
    </xdr:from>
    <xdr:to>
      <xdr:col>13</xdr:col>
      <xdr:colOff>0</xdr:colOff>
      <xdr:row>148</xdr:row>
      <xdr:rowOff>0</xdr:rowOff>
    </xdr:to>
    <xdr:graphicFrame macro="">
      <xdr:nvGraphicFramePr>
        <xdr:cNvPr id="158757" name="M2_Vx">
          <a:extLst>
            <a:ext uri="{FF2B5EF4-FFF2-40B4-BE49-F238E27FC236}">
              <a16:creationId xmlns:a16="http://schemas.microsoft.com/office/drawing/2014/main" id="{00000000-0008-0000-0C00-000025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150</xdr:row>
      <xdr:rowOff>0</xdr:rowOff>
    </xdr:from>
    <xdr:to>
      <xdr:col>13</xdr:col>
      <xdr:colOff>0</xdr:colOff>
      <xdr:row>160</xdr:row>
      <xdr:rowOff>0</xdr:rowOff>
    </xdr:to>
    <xdr:graphicFrame macro="">
      <xdr:nvGraphicFramePr>
        <xdr:cNvPr id="158758" name="M2_Mx">
          <a:extLst>
            <a:ext uri="{FF2B5EF4-FFF2-40B4-BE49-F238E27FC236}">
              <a16:creationId xmlns:a16="http://schemas.microsoft.com/office/drawing/2014/main" id="{00000000-0008-0000-0C00-000026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162</xdr:row>
      <xdr:rowOff>0</xdr:rowOff>
    </xdr:from>
    <xdr:to>
      <xdr:col>13</xdr:col>
      <xdr:colOff>0</xdr:colOff>
      <xdr:row>172</xdr:row>
      <xdr:rowOff>0</xdr:rowOff>
    </xdr:to>
    <xdr:graphicFrame macro="">
      <xdr:nvGraphicFramePr>
        <xdr:cNvPr id="158759" name="M2_rotx">
          <a:extLst>
            <a:ext uri="{FF2B5EF4-FFF2-40B4-BE49-F238E27FC236}">
              <a16:creationId xmlns:a16="http://schemas.microsoft.com/office/drawing/2014/main" id="{00000000-0008-0000-0C00-000027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174</xdr:row>
      <xdr:rowOff>0</xdr:rowOff>
    </xdr:from>
    <xdr:to>
      <xdr:col>13</xdr:col>
      <xdr:colOff>0</xdr:colOff>
      <xdr:row>184</xdr:row>
      <xdr:rowOff>0</xdr:rowOff>
    </xdr:to>
    <xdr:graphicFrame macro="">
      <xdr:nvGraphicFramePr>
        <xdr:cNvPr id="158760" name="M2_defx">
          <a:extLst>
            <a:ext uri="{FF2B5EF4-FFF2-40B4-BE49-F238E27FC236}">
              <a16:creationId xmlns:a16="http://schemas.microsoft.com/office/drawing/2014/main" id="{00000000-0008-0000-0C00-000028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126</xdr:row>
      <xdr:rowOff>0</xdr:rowOff>
    </xdr:from>
    <xdr:to>
      <xdr:col>19</xdr:col>
      <xdr:colOff>0</xdr:colOff>
      <xdr:row>136</xdr:row>
      <xdr:rowOff>0</xdr:rowOff>
    </xdr:to>
    <xdr:graphicFrame macro="">
      <xdr:nvGraphicFramePr>
        <xdr:cNvPr id="158761" name="M3_Px">
          <a:extLst>
            <a:ext uri="{FF2B5EF4-FFF2-40B4-BE49-F238E27FC236}">
              <a16:creationId xmlns:a16="http://schemas.microsoft.com/office/drawing/2014/main" id="{00000000-0008-0000-0C00-000029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138</xdr:row>
      <xdr:rowOff>0</xdr:rowOff>
    </xdr:from>
    <xdr:to>
      <xdr:col>19</xdr:col>
      <xdr:colOff>0</xdr:colOff>
      <xdr:row>148</xdr:row>
      <xdr:rowOff>0</xdr:rowOff>
    </xdr:to>
    <xdr:graphicFrame macro="">
      <xdr:nvGraphicFramePr>
        <xdr:cNvPr id="158762" name="M3_Vx">
          <a:extLst>
            <a:ext uri="{FF2B5EF4-FFF2-40B4-BE49-F238E27FC236}">
              <a16:creationId xmlns:a16="http://schemas.microsoft.com/office/drawing/2014/main" id="{00000000-0008-0000-0C00-00002A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150</xdr:row>
      <xdr:rowOff>0</xdr:rowOff>
    </xdr:from>
    <xdr:to>
      <xdr:col>19</xdr:col>
      <xdr:colOff>0</xdr:colOff>
      <xdr:row>160</xdr:row>
      <xdr:rowOff>0</xdr:rowOff>
    </xdr:to>
    <xdr:graphicFrame macro="">
      <xdr:nvGraphicFramePr>
        <xdr:cNvPr id="158774" name="M3_Mx">
          <a:extLst>
            <a:ext uri="{FF2B5EF4-FFF2-40B4-BE49-F238E27FC236}">
              <a16:creationId xmlns:a16="http://schemas.microsoft.com/office/drawing/2014/main" id="{00000000-0008-0000-0C00-000036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162</xdr:row>
      <xdr:rowOff>0</xdr:rowOff>
    </xdr:from>
    <xdr:to>
      <xdr:col>19</xdr:col>
      <xdr:colOff>0</xdr:colOff>
      <xdr:row>172</xdr:row>
      <xdr:rowOff>0</xdr:rowOff>
    </xdr:to>
    <xdr:graphicFrame macro="">
      <xdr:nvGraphicFramePr>
        <xdr:cNvPr id="158775" name="M3_rotx">
          <a:extLst>
            <a:ext uri="{FF2B5EF4-FFF2-40B4-BE49-F238E27FC236}">
              <a16:creationId xmlns:a16="http://schemas.microsoft.com/office/drawing/2014/main" id="{00000000-0008-0000-0C00-000037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174</xdr:row>
      <xdr:rowOff>0</xdr:rowOff>
    </xdr:from>
    <xdr:to>
      <xdr:col>19</xdr:col>
      <xdr:colOff>0</xdr:colOff>
      <xdr:row>184</xdr:row>
      <xdr:rowOff>0</xdr:rowOff>
    </xdr:to>
    <xdr:graphicFrame macro="">
      <xdr:nvGraphicFramePr>
        <xdr:cNvPr id="158776" name="M3_defx">
          <a:extLst>
            <a:ext uri="{FF2B5EF4-FFF2-40B4-BE49-F238E27FC236}">
              <a16:creationId xmlns:a16="http://schemas.microsoft.com/office/drawing/2014/main" id="{00000000-0008-0000-0C00-000038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0</xdr:colOff>
      <xdr:row>126</xdr:row>
      <xdr:rowOff>0</xdr:rowOff>
    </xdr:from>
    <xdr:to>
      <xdr:col>25</xdr:col>
      <xdr:colOff>0</xdr:colOff>
      <xdr:row>136</xdr:row>
      <xdr:rowOff>0</xdr:rowOff>
    </xdr:to>
    <xdr:graphicFrame macro="">
      <xdr:nvGraphicFramePr>
        <xdr:cNvPr id="158777" name="M4_Px">
          <a:extLst>
            <a:ext uri="{FF2B5EF4-FFF2-40B4-BE49-F238E27FC236}">
              <a16:creationId xmlns:a16="http://schemas.microsoft.com/office/drawing/2014/main" id="{00000000-0008-0000-0C00-000039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19</xdr:col>
      <xdr:colOff>0</xdr:colOff>
      <xdr:row>138</xdr:row>
      <xdr:rowOff>0</xdr:rowOff>
    </xdr:from>
    <xdr:to>
      <xdr:col>25</xdr:col>
      <xdr:colOff>0</xdr:colOff>
      <xdr:row>148</xdr:row>
      <xdr:rowOff>0</xdr:rowOff>
    </xdr:to>
    <xdr:graphicFrame macro="">
      <xdr:nvGraphicFramePr>
        <xdr:cNvPr id="158778" name="M4_Vx">
          <a:extLst>
            <a:ext uri="{FF2B5EF4-FFF2-40B4-BE49-F238E27FC236}">
              <a16:creationId xmlns:a16="http://schemas.microsoft.com/office/drawing/2014/main" id="{00000000-0008-0000-0C00-00003A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0</xdr:colOff>
      <xdr:row>150</xdr:row>
      <xdr:rowOff>0</xdr:rowOff>
    </xdr:from>
    <xdr:to>
      <xdr:col>25</xdr:col>
      <xdr:colOff>0</xdr:colOff>
      <xdr:row>160</xdr:row>
      <xdr:rowOff>0</xdr:rowOff>
    </xdr:to>
    <xdr:graphicFrame macro="">
      <xdr:nvGraphicFramePr>
        <xdr:cNvPr id="158779" name="M4_Mx">
          <a:extLst>
            <a:ext uri="{FF2B5EF4-FFF2-40B4-BE49-F238E27FC236}">
              <a16:creationId xmlns:a16="http://schemas.microsoft.com/office/drawing/2014/main" id="{00000000-0008-0000-0C00-00003B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19</xdr:col>
      <xdr:colOff>0</xdr:colOff>
      <xdr:row>162</xdr:row>
      <xdr:rowOff>0</xdr:rowOff>
    </xdr:from>
    <xdr:to>
      <xdr:col>25</xdr:col>
      <xdr:colOff>0</xdr:colOff>
      <xdr:row>172</xdr:row>
      <xdr:rowOff>0</xdr:rowOff>
    </xdr:to>
    <xdr:graphicFrame macro="">
      <xdr:nvGraphicFramePr>
        <xdr:cNvPr id="158780" name="M4_rotx">
          <a:extLst>
            <a:ext uri="{FF2B5EF4-FFF2-40B4-BE49-F238E27FC236}">
              <a16:creationId xmlns:a16="http://schemas.microsoft.com/office/drawing/2014/main" id="{00000000-0008-0000-0C00-00003C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0</xdr:colOff>
      <xdr:row>174</xdr:row>
      <xdr:rowOff>0</xdr:rowOff>
    </xdr:from>
    <xdr:to>
      <xdr:col>25</xdr:col>
      <xdr:colOff>0</xdr:colOff>
      <xdr:row>184</xdr:row>
      <xdr:rowOff>0</xdr:rowOff>
    </xdr:to>
    <xdr:graphicFrame macro="">
      <xdr:nvGraphicFramePr>
        <xdr:cNvPr id="158781" name="M4_defx">
          <a:extLst>
            <a:ext uri="{FF2B5EF4-FFF2-40B4-BE49-F238E27FC236}">
              <a16:creationId xmlns:a16="http://schemas.microsoft.com/office/drawing/2014/main" id="{00000000-0008-0000-0C00-00003D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0</xdr:colOff>
      <xdr:row>126</xdr:row>
      <xdr:rowOff>0</xdr:rowOff>
    </xdr:from>
    <xdr:to>
      <xdr:col>31</xdr:col>
      <xdr:colOff>0</xdr:colOff>
      <xdr:row>136</xdr:row>
      <xdr:rowOff>0</xdr:rowOff>
    </xdr:to>
    <xdr:graphicFrame macro="">
      <xdr:nvGraphicFramePr>
        <xdr:cNvPr id="158782" name="M5_Px">
          <a:extLst>
            <a:ext uri="{FF2B5EF4-FFF2-40B4-BE49-F238E27FC236}">
              <a16:creationId xmlns:a16="http://schemas.microsoft.com/office/drawing/2014/main" id="{00000000-0008-0000-0C00-00003E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0</xdr:colOff>
      <xdr:row>138</xdr:row>
      <xdr:rowOff>0</xdr:rowOff>
    </xdr:from>
    <xdr:to>
      <xdr:col>31</xdr:col>
      <xdr:colOff>0</xdr:colOff>
      <xdr:row>148</xdr:row>
      <xdr:rowOff>0</xdr:rowOff>
    </xdr:to>
    <xdr:graphicFrame macro="">
      <xdr:nvGraphicFramePr>
        <xdr:cNvPr id="158783" name="M5_Vx">
          <a:extLst>
            <a:ext uri="{FF2B5EF4-FFF2-40B4-BE49-F238E27FC236}">
              <a16:creationId xmlns:a16="http://schemas.microsoft.com/office/drawing/2014/main" id="{00000000-0008-0000-0C00-00003F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25</xdr:col>
      <xdr:colOff>0</xdr:colOff>
      <xdr:row>150</xdr:row>
      <xdr:rowOff>0</xdr:rowOff>
    </xdr:from>
    <xdr:to>
      <xdr:col>31</xdr:col>
      <xdr:colOff>0</xdr:colOff>
      <xdr:row>160</xdr:row>
      <xdr:rowOff>0</xdr:rowOff>
    </xdr:to>
    <xdr:graphicFrame macro="">
      <xdr:nvGraphicFramePr>
        <xdr:cNvPr id="158784" name="M5_Mx">
          <a:extLst>
            <a:ext uri="{FF2B5EF4-FFF2-40B4-BE49-F238E27FC236}">
              <a16:creationId xmlns:a16="http://schemas.microsoft.com/office/drawing/2014/main" id="{00000000-0008-0000-0C00-000040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25</xdr:col>
      <xdr:colOff>0</xdr:colOff>
      <xdr:row>162</xdr:row>
      <xdr:rowOff>0</xdr:rowOff>
    </xdr:from>
    <xdr:to>
      <xdr:col>31</xdr:col>
      <xdr:colOff>0</xdr:colOff>
      <xdr:row>172</xdr:row>
      <xdr:rowOff>0</xdr:rowOff>
    </xdr:to>
    <xdr:graphicFrame macro="">
      <xdr:nvGraphicFramePr>
        <xdr:cNvPr id="158785" name="M5_rotx">
          <a:extLst>
            <a:ext uri="{FF2B5EF4-FFF2-40B4-BE49-F238E27FC236}">
              <a16:creationId xmlns:a16="http://schemas.microsoft.com/office/drawing/2014/main" id="{00000000-0008-0000-0C00-000041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25</xdr:col>
      <xdr:colOff>0</xdr:colOff>
      <xdr:row>174</xdr:row>
      <xdr:rowOff>0</xdr:rowOff>
    </xdr:from>
    <xdr:to>
      <xdr:col>31</xdr:col>
      <xdr:colOff>0</xdr:colOff>
      <xdr:row>184</xdr:row>
      <xdr:rowOff>0</xdr:rowOff>
    </xdr:to>
    <xdr:graphicFrame macro="">
      <xdr:nvGraphicFramePr>
        <xdr:cNvPr id="158786" name="M5_defx">
          <a:extLst>
            <a:ext uri="{FF2B5EF4-FFF2-40B4-BE49-F238E27FC236}">
              <a16:creationId xmlns:a16="http://schemas.microsoft.com/office/drawing/2014/main" id="{00000000-0008-0000-0C00-0000426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10</xdr:row>
          <xdr:rowOff>0</xdr:rowOff>
        </xdr:from>
        <xdr:to>
          <xdr:col>7</xdr:col>
          <xdr:colOff>0</xdr:colOff>
          <xdr:row>10</xdr:row>
          <xdr:rowOff>198293</xdr:rowOff>
        </xdr:to>
        <xdr:sp macro="" textlink="">
          <xdr:nvSpPr>
            <xdr:cNvPr id="2" name="Button 54" hidden="1">
              <a:extLst>
                <a:ext uri="{63B3BB69-23CF-44E3-9099-C40C66FF867C}">
                  <a14:compatExt spid="_x0000_s158774"/>
                </a:ext>
                <a:ext uri="{FF2B5EF4-FFF2-40B4-BE49-F238E27FC236}">
                  <a16:creationId xmlns:a16="http://schemas.microsoft.com/office/drawing/2014/main" id="{C7F4218C-535A-4EF5-92F8-8478D1634D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0</xdr:rowOff>
        </xdr:from>
        <xdr:to>
          <xdr:col>5</xdr:col>
          <xdr:colOff>0</xdr:colOff>
          <xdr:row>31</xdr:row>
          <xdr:rowOff>0</xdr:rowOff>
        </xdr:to>
        <xdr:sp macro="" textlink="">
          <xdr:nvSpPr>
            <xdr:cNvPr id="3" name="Button 55" hidden="1">
              <a:extLst>
                <a:ext uri="{63B3BB69-23CF-44E3-9099-C40C66FF867C}">
                  <a14:compatExt spid="_x0000_s158775"/>
                </a:ext>
                <a:ext uri="{FF2B5EF4-FFF2-40B4-BE49-F238E27FC236}">
                  <a16:creationId xmlns:a16="http://schemas.microsoft.com/office/drawing/2014/main" id="{99FC12AE-CACC-46C5-A00A-E49D85CB1D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59787" name="Button 43" hidden="1">
              <a:extLst>
                <a:ext uri="{63B3BB69-23CF-44E3-9099-C40C66FF867C}">
                  <a14:compatExt spid="_x0000_s159787"/>
                </a:ext>
                <a:ext uri="{FF2B5EF4-FFF2-40B4-BE49-F238E27FC236}">
                  <a16:creationId xmlns:a16="http://schemas.microsoft.com/office/drawing/2014/main" id="{00000000-0008-0000-0D00-00002B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59788" name="Button 44" hidden="1">
              <a:extLst>
                <a:ext uri="{63B3BB69-23CF-44E3-9099-C40C66FF867C}">
                  <a14:compatExt spid="_x0000_s159788"/>
                </a:ext>
                <a:ext uri="{FF2B5EF4-FFF2-40B4-BE49-F238E27FC236}">
                  <a16:creationId xmlns:a16="http://schemas.microsoft.com/office/drawing/2014/main" id="{00000000-0008-0000-0D00-00002C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59789" name="Button 45" hidden="1">
              <a:extLst>
                <a:ext uri="{63B3BB69-23CF-44E3-9099-C40C66FF867C}">
                  <a14:compatExt spid="_x0000_s159789"/>
                </a:ext>
                <a:ext uri="{FF2B5EF4-FFF2-40B4-BE49-F238E27FC236}">
                  <a16:creationId xmlns:a16="http://schemas.microsoft.com/office/drawing/2014/main" id="{00000000-0008-0000-0D00-00002D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59790" name="Button 46" hidden="1">
              <a:extLst>
                <a:ext uri="{63B3BB69-23CF-44E3-9099-C40C66FF867C}">
                  <a14:compatExt spid="_x0000_s159790"/>
                </a:ext>
                <a:ext uri="{FF2B5EF4-FFF2-40B4-BE49-F238E27FC236}">
                  <a16:creationId xmlns:a16="http://schemas.microsoft.com/office/drawing/2014/main" id="{00000000-0008-0000-0D00-00002E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59791" name="Button 47" hidden="1">
              <a:extLst>
                <a:ext uri="{63B3BB69-23CF-44E3-9099-C40C66FF867C}">
                  <a14:compatExt spid="_x0000_s159791"/>
                </a:ext>
                <a:ext uri="{FF2B5EF4-FFF2-40B4-BE49-F238E27FC236}">
                  <a16:creationId xmlns:a16="http://schemas.microsoft.com/office/drawing/2014/main" id="{00000000-0008-0000-0D00-00002F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26</xdr:row>
          <xdr:rowOff>0</xdr:rowOff>
        </xdr:from>
        <xdr:to>
          <xdr:col>1</xdr:col>
          <xdr:colOff>0</xdr:colOff>
          <xdr:row>27</xdr:row>
          <xdr:rowOff>0</xdr:rowOff>
        </xdr:to>
        <xdr:sp macro="" textlink="">
          <xdr:nvSpPr>
            <xdr:cNvPr id="159792" name="Button 48" hidden="1">
              <a:extLst>
                <a:ext uri="{63B3BB69-23CF-44E3-9099-C40C66FF867C}">
                  <a14:compatExt spid="_x0000_s159792"/>
                </a:ext>
                <a:ext uri="{FF2B5EF4-FFF2-40B4-BE49-F238E27FC236}">
                  <a16:creationId xmlns:a16="http://schemas.microsoft.com/office/drawing/2014/main" id="{00000000-0008-0000-0D00-000030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3</xdr:col>
          <xdr:colOff>0</xdr:colOff>
          <xdr:row>28</xdr:row>
          <xdr:rowOff>0</xdr:rowOff>
        </xdr:to>
        <xdr:sp macro="" textlink="">
          <xdr:nvSpPr>
            <xdr:cNvPr id="159793" name="Button 49" hidden="1">
              <a:extLst>
                <a:ext uri="{63B3BB69-23CF-44E3-9099-C40C66FF867C}">
                  <a14:compatExt spid="_x0000_s159793"/>
                </a:ext>
                <a:ext uri="{FF2B5EF4-FFF2-40B4-BE49-F238E27FC236}">
                  <a16:creationId xmlns:a16="http://schemas.microsoft.com/office/drawing/2014/main" id="{00000000-0008-0000-0D00-000031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27</xdr:row>
          <xdr:rowOff>0</xdr:rowOff>
        </xdr:from>
        <xdr:to>
          <xdr:col>7</xdr:col>
          <xdr:colOff>0</xdr:colOff>
          <xdr:row>28</xdr:row>
          <xdr:rowOff>0</xdr:rowOff>
        </xdr:to>
        <xdr:sp macro="" textlink="">
          <xdr:nvSpPr>
            <xdr:cNvPr id="159795" name="Button 51" hidden="1">
              <a:extLst>
                <a:ext uri="{63B3BB69-23CF-44E3-9099-C40C66FF867C}">
                  <a14:compatExt spid="_x0000_s159795"/>
                </a:ext>
                <a:ext uri="{FF2B5EF4-FFF2-40B4-BE49-F238E27FC236}">
                  <a16:creationId xmlns:a16="http://schemas.microsoft.com/office/drawing/2014/main" id="{00000000-0008-0000-0D00-000033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27</xdr:row>
          <xdr:rowOff>0</xdr:rowOff>
        </xdr:from>
        <xdr:to>
          <xdr:col>9</xdr:col>
          <xdr:colOff>0</xdr:colOff>
          <xdr:row>28</xdr:row>
          <xdr:rowOff>0</xdr:rowOff>
        </xdr:to>
        <xdr:sp macro="" textlink="">
          <xdr:nvSpPr>
            <xdr:cNvPr id="159796" name="Button 52" hidden="1">
              <a:extLst>
                <a:ext uri="{63B3BB69-23CF-44E3-9099-C40C66FF867C}">
                  <a14:compatExt spid="_x0000_s159796"/>
                </a:ext>
                <a:ext uri="{FF2B5EF4-FFF2-40B4-BE49-F238E27FC236}">
                  <a16:creationId xmlns:a16="http://schemas.microsoft.com/office/drawing/2014/main" id="{00000000-0008-0000-0D00-000034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0</xdr:rowOff>
        </xdr:from>
        <xdr:to>
          <xdr:col>11</xdr:col>
          <xdr:colOff>0</xdr:colOff>
          <xdr:row>28</xdr:row>
          <xdr:rowOff>0</xdr:rowOff>
        </xdr:to>
        <xdr:sp macro="" textlink="">
          <xdr:nvSpPr>
            <xdr:cNvPr id="159797" name="Button 53" hidden="1">
              <a:extLst>
                <a:ext uri="{63B3BB69-23CF-44E3-9099-C40C66FF867C}">
                  <a14:compatExt spid="_x0000_s159797"/>
                </a:ext>
                <a:ext uri="{FF2B5EF4-FFF2-40B4-BE49-F238E27FC236}">
                  <a16:creationId xmlns:a16="http://schemas.microsoft.com/office/drawing/2014/main" id="{00000000-0008-0000-0D00-000035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5" name="Structure">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81</xdr:row>
      <xdr:rowOff>0</xdr:rowOff>
    </xdr:from>
    <xdr:to>
      <xdr:col>7</xdr:col>
      <xdr:colOff>0</xdr:colOff>
      <xdr:row>91</xdr:row>
      <xdr:rowOff>0</xdr:rowOff>
    </xdr:to>
    <xdr:graphicFrame macro="">
      <xdr:nvGraphicFramePr>
        <xdr:cNvPr id="6" name="M1_Px">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93</xdr:row>
      <xdr:rowOff>0</xdr:rowOff>
    </xdr:from>
    <xdr:to>
      <xdr:col>7</xdr:col>
      <xdr:colOff>0</xdr:colOff>
      <xdr:row>103</xdr:row>
      <xdr:rowOff>0</xdr:rowOff>
    </xdr:to>
    <xdr:graphicFrame macro="">
      <xdr:nvGraphicFramePr>
        <xdr:cNvPr id="7" name="M1_Vx">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105</xdr:row>
      <xdr:rowOff>0</xdr:rowOff>
    </xdr:from>
    <xdr:to>
      <xdr:col>7</xdr:col>
      <xdr:colOff>0</xdr:colOff>
      <xdr:row>115</xdr:row>
      <xdr:rowOff>0</xdr:rowOff>
    </xdr:to>
    <xdr:graphicFrame macro="">
      <xdr:nvGraphicFramePr>
        <xdr:cNvPr id="8" name="M1_Mx">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117</xdr:row>
      <xdr:rowOff>0</xdr:rowOff>
    </xdr:from>
    <xdr:to>
      <xdr:col>7</xdr:col>
      <xdr:colOff>0</xdr:colOff>
      <xdr:row>127</xdr:row>
      <xdr:rowOff>0</xdr:rowOff>
    </xdr:to>
    <xdr:graphicFrame macro="">
      <xdr:nvGraphicFramePr>
        <xdr:cNvPr id="9" name="M1_rotx">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129</xdr:row>
      <xdr:rowOff>0</xdr:rowOff>
    </xdr:from>
    <xdr:to>
      <xdr:col>7</xdr:col>
      <xdr:colOff>0</xdr:colOff>
      <xdr:row>139</xdr:row>
      <xdr:rowOff>0</xdr:rowOff>
    </xdr:to>
    <xdr:graphicFrame macro="">
      <xdr:nvGraphicFramePr>
        <xdr:cNvPr id="10" name="M1_defx">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81</xdr:row>
      <xdr:rowOff>0</xdr:rowOff>
    </xdr:from>
    <xdr:to>
      <xdr:col>13</xdr:col>
      <xdr:colOff>0</xdr:colOff>
      <xdr:row>91</xdr:row>
      <xdr:rowOff>0</xdr:rowOff>
    </xdr:to>
    <xdr:graphicFrame macro="">
      <xdr:nvGraphicFramePr>
        <xdr:cNvPr id="11" name="M2_Px">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93</xdr:row>
      <xdr:rowOff>0</xdr:rowOff>
    </xdr:from>
    <xdr:to>
      <xdr:col>13</xdr:col>
      <xdr:colOff>0</xdr:colOff>
      <xdr:row>103</xdr:row>
      <xdr:rowOff>0</xdr:rowOff>
    </xdr:to>
    <xdr:graphicFrame macro="">
      <xdr:nvGraphicFramePr>
        <xdr:cNvPr id="12" name="M2_Vx">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105</xdr:row>
      <xdr:rowOff>0</xdr:rowOff>
    </xdr:from>
    <xdr:to>
      <xdr:col>13</xdr:col>
      <xdr:colOff>0</xdr:colOff>
      <xdr:row>115</xdr:row>
      <xdr:rowOff>0</xdr:rowOff>
    </xdr:to>
    <xdr:graphicFrame macro="">
      <xdr:nvGraphicFramePr>
        <xdr:cNvPr id="13" name="M2_Mx">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117</xdr:row>
      <xdr:rowOff>0</xdr:rowOff>
    </xdr:from>
    <xdr:to>
      <xdr:col>13</xdr:col>
      <xdr:colOff>0</xdr:colOff>
      <xdr:row>127</xdr:row>
      <xdr:rowOff>0</xdr:rowOff>
    </xdr:to>
    <xdr:graphicFrame macro="">
      <xdr:nvGraphicFramePr>
        <xdr:cNvPr id="14" name="M2_rotx">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129</xdr:row>
      <xdr:rowOff>0</xdr:rowOff>
    </xdr:from>
    <xdr:to>
      <xdr:col>13</xdr:col>
      <xdr:colOff>0</xdr:colOff>
      <xdr:row>139</xdr:row>
      <xdr:rowOff>0</xdr:rowOff>
    </xdr:to>
    <xdr:graphicFrame macro="">
      <xdr:nvGraphicFramePr>
        <xdr:cNvPr id="15" name="M2_defx">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81</xdr:row>
      <xdr:rowOff>0</xdr:rowOff>
    </xdr:from>
    <xdr:to>
      <xdr:col>19</xdr:col>
      <xdr:colOff>0</xdr:colOff>
      <xdr:row>91</xdr:row>
      <xdr:rowOff>0</xdr:rowOff>
    </xdr:to>
    <xdr:graphicFrame macro="">
      <xdr:nvGraphicFramePr>
        <xdr:cNvPr id="16" name="M3_Px">
          <a:extLst>
            <a:ext uri="{FF2B5EF4-FFF2-40B4-BE49-F238E27FC236}">
              <a16:creationId xmlns:a16="http://schemas.microsoft.com/office/drawing/2014/main" id="{00000000-0008-0000-0D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93</xdr:row>
      <xdr:rowOff>0</xdr:rowOff>
    </xdr:from>
    <xdr:to>
      <xdr:col>19</xdr:col>
      <xdr:colOff>0</xdr:colOff>
      <xdr:row>103</xdr:row>
      <xdr:rowOff>0</xdr:rowOff>
    </xdr:to>
    <xdr:graphicFrame macro="">
      <xdr:nvGraphicFramePr>
        <xdr:cNvPr id="17" name="M3_Vx">
          <a:extLst>
            <a:ext uri="{FF2B5EF4-FFF2-40B4-BE49-F238E27FC236}">
              <a16:creationId xmlns:a16="http://schemas.microsoft.com/office/drawing/2014/main" id="{00000000-0008-0000-0D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105</xdr:row>
      <xdr:rowOff>0</xdr:rowOff>
    </xdr:from>
    <xdr:to>
      <xdr:col>19</xdr:col>
      <xdr:colOff>0</xdr:colOff>
      <xdr:row>115</xdr:row>
      <xdr:rowOff>0</xdr:rowOff>
    </xdr:to>
    <xdr:graphicFrame macro="">
      <xdr:nvGraphicFramePr>
        <xdr:cNvPr id="18" name="M3_Mx">
          <a:extLst>
            <a:ext uri="{FF2B5EF4-FFF2-40B4-BE49-F238E27FC236}">
              <a16:creationId xmlns:a16="http://schemas.microsoft.com/office/drawing/2014/main" id="{00000000-0008-0000-0D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117</xdr:row>
      <xdr:rowOff>0</xdr:rowOff>
    </xdr:from>
    <xdr:to>
      <xdr:col>19</xdr:col>
      <xdr:colOff>0</xdr:colOff>
      <xdr:row>127</xdr:row>
      <xdr:rowOff>0</xdr:rowOff>
    </xdr:to>
    <xdr:graphicFrame macro="">
      <xdr:nvGraphicFramePr>
        <xdr:cNvPr id="19" name="M3_rotx">
          <a:extLst>
            <a:ext uri="{FF2B5EF4-FFF2-40B4-BE49-F238E27FC236}">
              <a16:creationId xmlns:a16="http://schemas.microsoft.com/office/drawing/2014/main" id="{00000000-0008-0000-0D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129</xdr:row>
      <xdr:rowOff>0</xdr:rowOff>
    </xdr:from>
    <xdr:to>
      <xdr:col>19</xdr:col>
      <xdr:colOff>0</xdr:colOff>
      <xdr:row>139</xdr:row>
      <xdr:rowOff>0</xdr:rowOff>
    </xdr:to>
    <xdr:graphicFrame macro="">
      <xdr:nvGraphicFramePr>
        <xdr:cNvPr id="20" name="M3_defx">
          <a:extLst>
            <a:ext uri="{FF2B5EF4-FFF2-40B4-BE49-F238E27FC236}">
              <a16:creationId xmlns:a16="http://schemas.microsoft.com/office/drawing/2014/main" id="{00000000-0008-0000-0D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9</xdr:row>
          <xdr:rowOff>9525</xdr:rowOff>
        </xdr:from>
        <xdr:to>
          <xdr:col>7</xdr:col>
          <xdr:colOff>0</xdr:colOff>
          <xdr:row>10</xdr:row>
          <xdr:rowOff>0</xdr:rowOff>
        </xdr:to>
        <xdr:sp macro="" textlink="">
          <xdr:nvSpPr>
            <xdr:cNvPr id="159800" name="Button 56" hidden="1">
              <a:extLst>
                <a:ext uri="{63B3BB69-23CF-44E3-9099-C40C66FF867C}">
                  <a14:compatExt spid="_x0000_s159800"/>
                </a:ext>
                <a:ext uri="{FF2B5EF4-FFF2-40B4-BE49-F238E27FC236}">
                  <a16:creationId xmlns:a16="http://schemas.microsoft.com/office/drawing/2014/main" id="{325266A2-1B63-40B5-AFA0-6D8381FE2CA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5</xdr:col>
          <xdr:colOff>0</xdr:colOff>
          <xdr:row>28</xdr:row>
          <xdr:rowOff>9525</xdr:rowOff>
        </xdr:to>
        <xdr:sp macro="" textlink="">
          <xdr:nvSpPr>
            <xdr:cNvPr id="159801" name="Button 57" hidden="1">
              <a:extLst>
                <a:ext uri="{63B3BB69-23CF-44E3-9099-C40C66FF867C}">
                  <a14:compatExt spid="_x0000_s159801"/>
                </a:ext>
                <a:ext uri="{FF2B5EF4-FFF2-40B4-BE49-F238E27FC236}">
                  <a16:creationId xmlns:a16="http://schemas.microsoft.com/office/drawing/2014/main" id="{A854AC6A-E47F-4AC4-9153-73927B765A1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0811" name="Button 43" hidden="1">
              <a:extLst>
                <a:ext uri="{63B3BB69-23CF-44E3-9099-C40C66FF867C}">
                  <a14:compatExt spid="_x0000_s160811"/>
                </a:ext>
                <a:ext uri="{FF2B5EF4-FFF2-40B4-BE49-F238E27FC236}">
                  <a16:creationId xmlns:a16="http://schemas.microsoft.com/office/drawing/2014/main" id="{00000000-0008-0000-0E00-00002B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0812" name="Button 44" hidden="1">
              <a:extLst>
                <a:ext uri="{63B3BB69-23CF-44E3-9099-C40C66FF867C}">
                  <a14:compatExt spid="_x0000_s160812"/>
                </a:ext>
                <a:ext uri="{FF2B5EF4-FFF2-40B4-BE49-F238E27FC236}">
                  <a16:creationId xmlns:a16="http://schemas.microsoft.com/office/drawing/2014/main" id="{00000000-0008-0000-0E00-00002C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0813" name="Button 45" hidden="1">
              <a:extLst>
                <a:ext uri="{63B3BB69-23CF-44E3-9099-C40C66FF867C}">
                  <a14:compatExt spid="_x0000_s160813"/>
                </a:ext>
                <a:ext uri="{FF2B5EF4-FFF2-40B4-BE49-F238E27FC236}">
                  <a16:creationId xmlns:a16="http://schemas.microsoft.com/office/drawing/2014/main" id="{00000000-0008-0000-0E00-00002D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0814" name="Button 46" hidden="1">
              <a:extLst>
                <a:ext uri="{63B3BB69-23CF-44E3-9099-C40C66FF867C}">
                  <a14:compatExt spid="_x0000_s160814"/>
                </a:ext>
                <a:ext uri="{FF2B5EF4-FFF2-40B4-BE49-F238E27FC236}">
                  <a16:creationId xmlns:a16="http://schemas.microsoft.com/office/drawing/2014/main" id="{00000000-0008-0000-0E00-00002E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60815" name="Button 47" hidden="1">
              <a:extLst>
                <a:ext uri="{63B3BB69-23CF-44E3-9099-C40C66FF867C}">
                  <a14:compatExt spid="_x0000_s160815"/>
                </a:ext>
                <a:ext uri="{FF2B5EF4-FFF2-40B4-BE49-F238E27FC236}">
                  <a16:creationId xmlns:a16="http://schemas.microsoft.com/office/drawing/2014/main" id="{00000000-0008-0000-0E00-00002F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0816" name="Button 48" hidden="1">
              <a:extLst>
                <a:ext uri="{63B3BB69-23CF-44E3-9099-C40C66FF867C}">
                  <a14:compatExt spid="_x0000_s160816"/>
                </a:ext>
                <a:ext uri="{FF2B5EF4-FFF2-40B4-BE49-F238E27FC236}">
                  <a16:creationId xmlns:a16="http://schemas.microsoft.com/office/drawing/2014/main" id="{00000000-0008-0000-0E00-000030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0817" name="Button 49" hidden="1">
              <a:extLst>
                <a:ext uri="{63B3BB69-23CF-44E3-9099-C40C66FF867C}">
                  <a14:compatExt spid="_x0000_s160817"/>
                </a:ext>
                <a:ext uri="{FF2B5EF4-FFF2-40B4-BE49-F238E27FC236}">
                  <a16:creationId xmlns:a16="http://schemas.microsoft.com/office/drawing/2014/main" id="{00000000-0008-0000-0E00-000031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0819" name="Button 51" hidden="1">
              <a:extLst>
                <a:ext uri="{63B3BB69-23CF-44E3-9099-C40C66FF867C}">
                  <a14:compatExt spid="_x0000_s160819"/>
                </a:ext>
                <a:ext uri="{FF2B5EF4-FFF2-40B4-BE49-F238E27FC236}">
                  <a16:creationId xmlns:a16="http://schemas.microsoft.com/office/drawing/2014/main" id="{00000000-0008-0000-0E00-000033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0820" name="Button 52" hidden="1">
              <a:extLst>
                <a:ext uri="{63B3BB69-23CF-44E3-9099-C40C66FF867C}">
                  <a14:compatExt spid="_x0000_s160820"/>
                </a:ext>
                <a:ext uri="{FF2B5EF4-FFF2-40B4-BE49-F238E27FC236}">
                  <a16:creationId xmlns:a16="http://schemas.microsoft.com/office/drawing/2014/main" id="{00000000-0008-0000-0E00-000034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0821" name="Button 53" hidden="1">
              <a:extLst>
                <a:ext uri="{63B3BB69-23CF-44E3-9099-C40C66FF867C}">
                  <a14:compatExt spid="_x0000_s160821"/>
                </a:ext>
                <a:ext uri="{FF2B5EF4-FFF2-40B4-BE49-F238E27FC236}">
                  <a16:creationId xmlns:a16="http://schemas.microsoft.com/office/drawing/2014/main" id="{00000000-0008-0000-0E00-0000357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3" name="Structure">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9</xdr:row>
          <xdr:rowOff>9525</xdr:rowOff>
        </xdr:from>
        <xdr:to>
          <xdr:col>7</xdr:col>
          <xdr:colOff>0</xdr:colOff>
          <xdr:row>10</xdr:row>
          <xdr:rowOff>0</xdr:rowOff>
        </xdr:to>
        <xdr:sp macro="" textlink="">
          <xdr:nvSpPr>
            <xdr:cNvPr id="160824" name="Button 56" hidden="1">
              <a:extLst>
                <a:ext uri="{63B3BB69-23CF-44E3-9099-C40C66FF867C}">
                  <a14:compatExt spid="_x0000_s160824"/>
                </a:ext>
                <a:ext uri="{FF2B5EF4-FFF2-40B4-BE49-F238E27FC236}">
                  <a16:creationId xmlns:a16="http://schemas.microsoft.com/office/drawing/2014/main" id="{FF95B28B-2179-4E84-99AB-AA4287B21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9525</xdr:rowOff>
        </xdr:from>
        <xdr:to>
          <xdr:col>5</xdr:col>
          <xdr:colOff>0</xdr:colOff>
          <xdr:row>27</xdr:row>
          <xdr:rowOff>9525</xdr:rowOff>
        </xdr:to>
        <xdr:sp macro="" textlink="">
          <xdr:nvSpPr>
            <xdr:cNvPr id="160825" name="Button 57" hidden="1">
              <a:extLst>
                <a:ext uri="{63B3BB69-23CF-44E3-9099-C40C66FF867C}">
                  <a14:compatExt spid="_x0000_s160825"/>
                </a:ext>
                <a:ext uri="{FF2B5EF4-FFF2-40B4-BE49-F238E27FC236}">
                  <a16:creationId xmlns:a16="http://schemas.microsoft.com/office/drawing/2014/main" id="{A2193992-9BA4-475E-B374-982A2F5C76B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F00-000001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F00-000002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F00-000003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2820" name="Button 4" hidden="1">
              <a:extLst>
                <a:ext uri="{63B3BB69-23CF-44E3-9099-C40C66FF867C}">
                  <a14:compatExt spid="_x0000_s162820"/>
                </a:ext>
                <a:ext uri="{FF2B5EF4-FFF2-40B4-BE49-F238E27FC236}">
                  <a16:creationId xmlns:a16="http://schemas.microsoft.com/office/drawing/2014/main" id="{00000000-0008-0000-0F00-000004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0</xdr:rowOff>
        </xdr:from>
        <xdr:to>
          <xdr:col>1</xdr:col>
          <xdr:colOff>0</xdr:colOff>
          <xdr:row>21</xdr:row>
          <xdr:rowOff>0</xdr:rowOff>
        </xdr:to>
        <xdr:sp macro="" textlink="">
          <xdr:nvSpPr>
            <xdr:cNvPr id="162821" name="Button 5" hidden="1">
              <a:extLst>
                <a:ext uri="{63B3BB69-23CF-44E3-9099-C40C66FF867C}">
                  <a14:compatExt spid="_x0000_s162821"/>
                </a:ext>
                <a:ext uri="{FF2B5EF4-FFF2-40B4-BE49-F238E27FC236}">
                  <a16:creationId xmlns:a16="http://schemas.microsoft.com/office/drawing/2014/main" id="{00000000-0008-0000-0F00-000005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F00-000006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2823" name="Button 7" hidden="1">
              <a:extLst>
                <a:ext uri="{63B3BB69-23CF-44E3-9099-C40C66FF867C}">
                  <a14:compatExt spid="_x0000_s162823"/>
                </a:ext>
                <a:ext uri="{FF2B5EF4-FFF2-40B4-BE49-F238E27FC236}">
                  <a16:creationId xmlns:a16="http://schemas.microsoft.com/office/drawing/2014/main" id="{00000000-0008-0000-0F00-000007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2825" name="Button 9" hidden="1">
              <a:extLst>
                <a:ext uri="{63B3BB69-23CF-44E3-9099-C40C66FF867C}">
                  <a14:compatExt spid="_x0000_s162825"/>
                </a:ext>
                <a:ext uri="{FF2B5EF4-FFF2-40B4-BE49-F238E27FC236}">
                  <a16:creationId xmlns:a16="http://schemas.microsoft.com/office/drawing/2014/main" id="{00000000-0008-0000-0F00-000009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2826" name="Button 10" hidden="1">
              <a:extLst>
                <a:ext uri="{63B3BB69-23CF-44E3-9099-C40C66FF867C}">
                  <a14:compatExt spid="_x0000_s162826"/>
                </a:ext>
                <a:ext uri="{FF2B5EF4-FFF2-40B4-BE49-F238E27FC236}">
                  <a16:creationId xmlns:a16="http://schemas.microsoft.com/office/drawing/2014/main" id="{00000000-0008-0000-0F00-00000A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2827" name="Button 11" hidden="1">
              <a:extLst>
                <a:ext uri="{63B3BB69-23CF-44E3-9099-C40C66FF867C}">
                  <a14:compatExt spid="_x0000_s162827"/>
                </a:ext>
                <a:ext uri="{FF2B5EF4-FFF2-40B4-BE49-F238E27FC236}">
                  <a16:creationId xmlns:a16="http://schemas.microsoft.com/office/drawing/2014/main" id="{00000000-0008-0000-0F00-00000B7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2" name="Structure">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80</xdr:row>
      <xdr:rowOff>0</xdr:rowOff>
    </xdr:from>
    <xdr:to>
      <xdr:col>7</xdr:col>
      <xdr:colOff>0</xdr:colOff>
      <xdr:row>90</xdr:row>
      <xdr:rowOff>0</xdr:rowOff>
    </xdr:to>
    <xdr:graphicFrame macro="">
      <xdr:nvGraphicFramePr>
        <xdr:cNvPr id="162829" name="M1_Px">
          <a:extLst>
            <a:ext uri="{FF2B5EF4-FFF2-40B4-BE49-F238E27FC236}">
              <a16:creationId xmlns:a16="http://schemas.microsoft.com/office/drawing/2014/main" id="{00000000-0008-0000-0F00-00000D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92</xdr:row>
      <xdr:rowOff>0</xdr:rowOff>
    </xdr:from>
    <xdr:to>
      <xdr:col>7</xdr:col>
      <xdr:colOff>0</xdr:colOff>
      <xdr:row>102</xdr:row>
      <xdr:rowOff>0</xdr:rowOff>
    </xdr:to>
    <xdr:graphicFrame macro="">
      <xdr:nvGraphicFramePr>
        <xdr:cNvPr id="162830" name="M1_Vx">
          <a:extLst>
            <a:ext uri="{FF2B5EF4-FFF2-40B4-BE49-F238E27FC236}">
              <a16:creationId xmlns:a16="http://schemas.microsoft.com/office/drawing/2014/main" id="{00000000-0008-0000-0F00-00000E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104</xdr:row>
      <xdr:rowOff>0</xdr:rowOff>
    </xdr:from>
    <xdr:to>
      <xdr:col>7</xdr:col>
      <xdr:colOff>0</xdr:colOff>
      <xdr:row>114</xdr:row>
      <xdr:rowOff>0</xdr:rowOff>
    </xdr:to>
    <xdr:graphicFrame macro="">
      <xdr:nvGraphicFramePr>
        <xdr:cNvPr id="162831" name="M1_Mx">
          <a:extLst>
            <a:ext uri="{FF2B5EF4-FFF2-40B4-BE49-F238E27FC236}">
              <a16:creationId xmlns:a16="http://schemas.microsoft.com/office/drawing/2014/main" id="{00000000-0008-0000-0F00-00000F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116</xdr:row>
      <xdr:rowOff>0</xdr:rowOff>
    </xdr:from>
    <xdr:to>
      <xdr:col>7</xdr:col>
      <xdr:colOff>0</xdr:colOff>
      <xdr:row>126</xdr:row>
      <xdr:rowOff>0</xdr:rowOff>
    </xdr:to>
    <xdr:graphicFrame macro="">
      <xdr:nvGraphicFramePr>
        <xdr:cNvPr id="162832" name="M1_rotx">
          <a:extLst>
            <a:ext uri="{FF2B5EF4-FFF2-40B4-BE49-F238E27FC236}">
              <a16:creationId xmlns:a16="http://schemas.microsoft.com/office/drawing/2014/main" id="{00000000-0008-0000-0F00-000010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128</xdr:row>
      <xdr:rowOff>0</xdr:rowOff>
    </xdr:from>
    <xdr:to>
      <xdr:col>7</xdr:col>
      <xdr:colOff>0</xdr:colOff>
      <xdr:row>138</xdr:row>
      <xdr:rowOff>0</xdr:rowOff>
    </xdr:to>
    <xdr:graphicFrame macro="">
      <xdr:nvGraphicFramePr>
        <xdr:cNvPr id="162833" name="M1_defx">
          <a:extLst>
            <a:ext uri="{FF2B5EF4-FFF2-40B4-BE49-F238E27FC236}">
              <a16:creationId xmlns:a16="http://schemas.microsoft.com/office/drawing/2014/main" id="{00000000-0008-0000-0F00-000011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13</xdr:col>
      <xdr:colOff>0</xdr:colOff>
      <xdr:row>90</xdr:row>
      <xdr:rowOff>0</xdr:rowOff>
    </xdr:to>
    <xdr:graphicFrame macro="">
      <xdr:nvGraphicFramePr>
        <xdr:cNvPr id="162834" name="M2_Px">
          <a:extLst>
            <a:ext uri="{FF2B5EF4-FFF2-40B4-BE49-F238E27FC236}">
              <a16:creationId xmlns:a16="http://schemas.microsoft.com/office/drawing/2014/main" id="{00000000-0008-0000-0F00-000012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92</xdr:row>
      <xdr:rowOff>0</xdr:rowOff>
    </xdr:from>
    <xdr:to>
      <xdr:col>13</xdr:col>
      <xdr:colOff>0</xdr:colOff>
      <xdr:row>102</xdr:row>
      <xdr:rowOff>0</xdr:rowOff>
    </xdr:to>
    <xdr:graphicFrame macro="">
      <xdr:nvGraphicFramePr>
        <xdr:cNvPr id="162835" name="M2_Vx">
          <a:extLst>
            <a:ext uri="{FF2B5EF4-FFF2-40B4-BE49-F238E27FC236}">
              <a16:creationId xmlns:a16="http://schemas.microsoft.com/office/drawing/2014/main" id="{00000000-0008-0000-0F00-000013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104</xdr:row>
      <xdr:rowOff>0</xdr:rowOff>
    </xdr:from>
    <xdr:to>
      <xdr:col>13</xdr:col>
      <xdr:colOff>0</xdr:colOff>
      <xdr:row>114</xdr:row>
      <xdr:rowOff>0</xdr:rowOff>
    </xdr:to>
    <xdr:graphicFrame macro="">
      <xdr:nvGraphicFramePr>
        <xdr:cNvPr id="162836" name="M2_Mx">
          <a:extLst>
            <a:ext uri="{FF2B5EF4-FFF2-40B4-BE49-F238E27FC236}">
              <a16:creationId xmlns:a16="http://schemas.microsoft.com/office/drawing/2014/main" id="{00000000-0008-0000-0F00-000014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116</xdr:row>
      <xdr:rowOff>0</xdr:rowOff>
    </xdr:from>
    <xdr:to>
      <xdr:col>13</xdr:col>
      <xdr:colOff>0</xdr:colOff>
      <xdr:row>126</xdr:row>
      <xdr:rowOff>0</xdr:rowOff>
    </xdr:to>
    <xdr:graphicFrame macro="">
      <xdr:nvGraphicFramePr>
        <xdr:cNvPr id="162837" name="M2_rotx">
          <a:extLst>
            <a:ext uri="{FF2B5EF4-FFF2-40B4-BE49-F238E27FC236}">
              <a16:creationId xmlns:a16="http://schemas.microsoft.com/office/drawing/2014/main" id="{00000000-0008-0000-0F00-000015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128</xdr:row>
      <xdr:rowOff>0</xdr:rowOff>
    </xdr:from>
    <xdr:to>
      <xdr:col>13</xdr:col>
      <xdr:colOff>0</xdr:colOff>
      <xdr:row>138</xdr:row>
      <xdr:rowOff>0</xdr:rowOff>
    </xdr:to>
    <xdr:graphicFrame macro="">
      <xdr:nvGraphicFramePr>
        <xdr:cNvPr id="162838" name="M2_defx">
          <a:extLst>
            <a:ext uri="{FF2B5EF4-FFF2-40B4-BE49-F238E27FC236}">
              <a16:creationId xmlns:a16="http://schemas.microsoft.com/office/drawing/2014/main" id="{00000000-0008-0000-0F00-000016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80</xdr:row>
      <xdr:rowOff>0</xdr:rowOff>
    </xdr:from>
    <xdr:to>
      <xdr:col>19</xdr:col>
      <xdr:colOff>0</xdr:colOff>
      <xdr:row>90</xdr:row>
      <xdr:rowOff>0</xdr:rowOff>
    </xdr:to>
    <xdr:graphicFrame macro="">
      <xdr:nvGraphicFramePr>
        <xdr:cNvPr id="162839" name="M3_Px">
          <a:extLst>
            <a:ext uri="{FF2B5EF4-FFF2-40B4-BE49-F238E27FC236}">
              <a16:creationId xmlns:a16="http://schemas.microsoft.com/office/drawing/2014/main" id="{00000000-0008-0000-0F00-000017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92</xdr:row>
      <xdr:rowOff>0</xdr:rowOff>
    </xdr:from>
    <xdr:to>
      <xdr:col>19</xdr:col>
      <xdr:colOff>0</xdr:colOff>
      <xdr:row>102</xdr:row>
      <xdr:rowOff>0</xdr:rowOff>
    </xdr:to>
    <xdr:graphicFrame macro="">
      <xdr:nvGraphicFramePr>
        <xdr:cNvPr id="162840" name="M3_Vx">
          <a:extLst>
            <a:ext uri="{FF2B5EF4-FFF2-40B4-BE49-F238E27FC236}">
              <a16:creationId xmlns:a16="http://schemas.microsoft.com/office/drawing/2014/main" id="{00000000-0008-0000-0F00-000018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104</xdr:row>
      <xdr:rowOff>0</xdr:rowOff>
    </xdr:from>
    <xdr:to>
      <xdr:col>19</xdr:col>
      <xdr:colOff>0</xdr:colOff>
      <xdr:row>114</xdr:row>
      <xdr:rowOff>0</xdr:rowOff>
    </xdr:to>
    <xdr:graphicFrame macro="">
      <xdr:nvGraphicFramePr>
        <xdr:cNvPr id="162841" name="M3_Mx">
          <a:extLst>
            <a:ext uri="{FF2B5EF4-FFF2-40B4-BE49-F238E27FC236}">
              <a16:creationId xmlns:a16="http://schemas.microsoft.com/office/drawing/2014/main" id="{00000000-0008-0000-0F00-000019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116</xdr:row>
      <xdr:rowOff>0</xdr:rowOff>
    </xdr:from>
    <xdr:to>
      <xdr:col>19</xdr:col>
      <xdr:colOff>0</xdr:colOff>
      <xdr:row>126</xdr:row>
      <xdr:rowOff>0</xdr:rowOff>
    </xdr:to>
    <xdr:graphicFrame macro="">
      <xdr:nvGraphicFramePr>
        <xdr:cNvPr id="162842" name="M3_rotx">
          <a:extLst>
            <a:ext uri="{FF2B5EF4-FFF2-40B4-BE49-F238E27FC236}">
              <a16:creationId xmlns:a16="http://schemas.microsoft.com/office/drawing/2014/main" id="{00000000-0008-0000-0F00-00001A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128</xdr:row>
      <xdr:rowOff>0</xdr:rowOff>
    </xdr:from>
    <xdr:to>
      <xdr:col>19</xdr:col>
      <xdr:colOff>0</xdr:colOff>
      <xdr:row>138</xdr:row>
      <xdr:rowOff>0</xdr:rowOff>
    </xdr:to>
    <xdr:graphicFrame macro="">
      <xdr:nvGraphicFramePr>
        <xdr:cNvPr id="162843" name="M3_defx">
          <a:extLst>
            <a:ext uri="{FF2B5EF4-FFF2-40B4-BE49-F238E27FC236}">
              <a16:creationId xmlns:a16="http://schemas.microsoft.com/office/drawing/2014/main" id="{00000000-0008-0000-0F00-00001B7C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9</xdr:row>
          <xdr:rowOff>9525</xdr:rowOff>
        </xdr:from>
        <xdr:to>
          <xdr:col>7</xdr:col>
          <xdr:colOff>0</xdr:colOff>
          <xdr:row>10</xdr:row>
          <xdr:rowOff>0</xdr:rowOff>
        </xdr:to>
        <xdr:sp macro="" textlink="">
          <xdr:nvSpPr>
            <xdr:cNvPr id="162871" name="Button 55" hidden="1">
              <a:extLst>
                <a:ext uri="{63B3BB69-23CF-44E3-9099-C40C66FF867C}">
                  <a14:compatExt spid="_x0000_s162871"/>
                </a:ext>
                <a:ext uri="{FF2B5EF4-FFF2-40B4-BE49-F238E27FC236}">
                  <a16:creationId xmlns:a16="http://schemas.microsoft.com/office/drawing/2014/main" id="{03DAF444-EAE9-4720-B6B0-4FA695C3B9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9525</xdr:rowOff>
        </xdr:from>
        <xdr:to>
          <xdr:col>5</xdr:col>
          <xdr:colOff>0</xdr:colOff>
          <xdr:row>27</xdr:row>
          <xdr:rowOff>9525</xdr:rowOff>
        </xdr:to>
        <xdr:sp macro="" textlink="">
          <xdr:nvSpPr>
            <xdr:cNvPr id="162872" name="Button 56" hidden="1">
              <a:extLst>
                <a:ext uri="{63B3BB69-23CF-44E3-9099-C40C66FF867C}">
                  <a14:compatExt spid="_x0000_s162872"/>
                </a:ext>
                <a:ext uri="{FF2B5EF4-FFF2-40B4-BE49-F238E27FC236}">
                  <a16:creationId xmlns:a16="http://schemas.microsoft.com/office/drawing/2014/main" id="{13C80928-D078-44B9-8E17-C9318A450EE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10</xdr:row>
          <xdr:rowOff>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000-000001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10</xdr:row>
          <xdr:rowOff>0</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1000-000002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1</xdr:col>
          <xdr:colOff>0</xdr:colOff>
          <xdr:row>9</xdr:row>
          <xdr:rowOff>0</xdr:rowOff>
        </xdr:to>
        <xdr:sp macro="" textlink="">
          <xdr:nvSpPr>
            <xdr:cNvPr id="163843" name="Button 3" hidden="1">
              <a:extLst>
                <a:ext uri="{63B3BB69-23CF-44E3-9099-C40C66FF867C}">
                  <a14:compatExt spid="_x0000_s163843"/>
                </a:ext>
                <a:ext uri="{FF2B5EF4-FFF2-40B4-BE49-F238E27FC236}">
                  <a16:creationId xmlns:a16="http://schemas.microsoft.com/office/drawing/2014/main" id="{00000000-0008-0000-1000-000003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0</xdr:rowOff>
        </xdr:from>
        <xdr:to>
          <xdr:col>1</xdr:col>
          <xdr:colOff>0</xdr:colOff>
          <xdr:row>16</xdr:row>
          <xdr:rowOff>0</xdr:rowOff>
        </xdr:to>
        <xdr:sp macro="" textlink="">
          <xdr:nvSpPr>
            <xdr:cNvPr id="163844" name="Button 4" hidden="1">
              <a:extLst>
                <a:ext uri="{63B3BB69-23CF-44E3-9099-C40C66FF867C}">
                  <a14:compatExt spid="_x0000_s163844"/>
                </a:ext>
                <a:ext uri="{FF2B5EF4-FFF2-40B4-BE49-F238E27FC236}">
                  <a16:creationId xmlns:a16="http://schemas.microsoft.com/office/drawing/2014/main" id="{00000000-0008-0000-1000-000004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0</xdr:rowOff>
        </xdr:from>
        <xdr:to>
          <xdr:col>1</xdr:col>
          <xdr:colOff>0</xdr:colOff>
          <xdr:row>22</xdr:row>
          <xdr:rowOff>0</xdr:rowOff>
        </xdr:to>
        <xdr:sp macro="" textlink="">
          <xdr:nvSpPr>
            <xdr:cNvPr id="163845" name="Button 5" hidden="1">
              <a:extLst>
                <a:ext uri="{63B3BB69-23CF-44E3-9099-C40C66FF867C}">
                  <a14:compatExt spid="_x0000_s163845"/>
                </a:ext>
                <a:ext uri="{FF2B5EF4-FFF2-40B4-BE49-F238E27FC236}">
                  <a16:creationId xmlns:a16="http://schemas.microsoft.com/office/drawing/2014/main" id="{00000000-0008-0000-1000-000005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28</xdr:row>
          <xdr:rowOff>0</xdr:rowOff>
        </xdr:from>
        <xdr:to>
          <xdr:col>1</xdr:col>
          <xdr:colOff>0</xdr:colOff>
          <xdr:row>29</xdr:row>
          <xdr:rowOff>0</xdr:rowOff>
        </xdr:to>
        <xdr:sp macro="" textlink="">
          <xdr:nvSpPr>
            <xdr:cNvPr id="163846" name="Button 6" hidden="1">
              <a:extLst>
                <a:ext uri="{63B3BB69-23CF-44E3-9099-C40C66FF867C}">
                  <a14:compatExt spid="_x0000_s163846"/>
                </a:ext>
                <a:ext uri="{FF2B5EF4-FFF2-40B4-BE49-F238E27FC236}">
                  <a16:creationId xmlns:a16="http://schemas.microsoft.com/office/drawing/2014/main" id="{00000000-0008-0000-1000-000006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163847" name="Button 7" hidden="1">
              <a:extLst>
                <a:ext uri="{63B3BB69-23CF-44E3-9099-C40C66FF867C}">
                  <a14:compatExt spid="_x0000_s163847"/>
                </a:ext>
                <a:ext uri="{FF2B5EF4-FFF2-40B4-BE49-F238E27FC236}">
                  <a16:creationId xmlns:a16="http://schemas.microsoft.com/office/drawing/2014/main" id="{00000000-0008-0000-1000-000007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29</xdr:row>
          <xdr:rowOff>0</xdr:rowOff>
        </xdr:from>
        <xdr:to>
          <xdr:col>7</xdr:col>
          <xdr:colOff>0</xdr:colOff>
          <xdr:row>30</xdr:row>
          <xdr:rowOff>0</xdr:rowOff>
        </xdr:to>
        <xdr:sp macro="" textlink="">
          <xdr:nvSpPr>
            <xdr:cNvPr id="163849" name="Button 9" hidden="1">
              <a:extLst>
                <a:ext uri="{63B3BB69-23CF-44E3-9099-C40C66FF867C}">
                  <a14:compatExt spid="_x0000_s163849"/>
                </a:ext>
                <a:ext uri="{FF2B5EF4-FFF2-40B4-BE49-F238E27FC236}">
                  <a16:creationId xmlns:a16="http://schemas.microsoft.com/office/drawing/2014/main" id="{00000000-0008-0000-1000-000009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29</xdr:row>
          <xdr:rowOff>0</xdr:rowOff>
        </xdr:from>
        <xdr:to>
          <xdr:col>9</xdr:col>
          <xdr:colOff>0</xdr:colOff>
          <xdr:row>30</xdr:row>
          <xdr:rowOff>0</xdr:rowOff>
        </xdr:to>
        <xdr:sp macro="" textlink="">
          <xdr:nvSpPr>
            <xdr:cNvPr id="163850" name="Button 10" hidden="1">
              <a:extLst>
                <a:ext uri="{63B3BB69-23CF-44E3-9099-C40C66FF867C}">
                  <a14:compatExt spid="_x0000_s163850"/>
                </a:ext>
                <a:ext uri="{FF2B5EF4-FFF2-40B4-BE49-F238E27FC236}">
                  <a16:creationId xmlns:a16="http://schemas.microsoft.com/office/drawing/2014/main" id="{00000000-0008-0000-1000-00000A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0</xdr:rowOff>
        </xdr:from>
        <xdr:to>
          <xdr:col>11</xdr:col>
          <xdr:colOff>0</xdr:colOff>
          <xdr:row>30</xdr:row>
          <xdr:rowOff>0</xdr:rowOff>
        </xdr:to>
        <xdr:sp macro="" textlink="">
          <xdr:nvSpPr>
            <xdr:cNvPr id="163851" name="Button 11" hidden="1">
              <a:extLst>
                <a:ext uri="{63B3BB69-23CF-44E3-9099-C40C66FF867C}">
                  <a14:compatExt spid="_x0000_s163851"/>
                </a:ext>
                <a:ext uri="{FF2B5EF4-FFF2-40B4-BE49-F238E27FC236}">
                  <a16:creationId xmlns:a16="http://schemas.microsoft.com/office/drawing/2014/main" id="{00000000-0008-0000-1000-00000B8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16</xdr:col>
      <xdr:colOff>0</xdr:colOff>
      <xdr:row>1</xdr:row>
      <xdr:rowOff>0</xdr:rowOff>
    </xdr:from>
    <xdr:to>
      <xdr:col>25</xdr:col>
      <xdr:colOff>0</xdr:colOff>
      <xdr:row>22</xdr:row>
      <xdr:rowOff>0</xdr:rowOff>
    </xdr:to>
    <xdr:graphicFrame macro="">
      <xdr:nvGraphicFramePr>
        <xdr:cNvPr id="4" name="Structure">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83</xdr:row>
      <xdr:rowOff>0</xdr:rowOff>
    </xdr:from>
    <xdr:to>
      <xdr:col>7</xdr:col>
      <xdr:colOff>0</xdr:colOff>
      <xdr:row>93</xdr:row>
      <xdr:rowOff>0</xdr:rowOff>
    </xdr:to>
    <xdr:graphicFrame macro="">
      <xdr:nvGraphicFramePr>
        <xdr:cNvPr id="20" name="M1_Px">
          <a:extLst>
            <a:ext uri="{FF2B5EF4-FFF2-40B4-BE49-F238E27FC236}">
              <a16:creationId xmlns:a16="http://schemas.microsoft.com/office/drawing/2014/main" id="{00000000-0008-0000-10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95</xdr:row>
      <xdr:rowOff>0</xdr:rowOff>
    </xdr:from>
    <xdr:to>
      <xdr:col>7</xdr:col>
      <xdr:colOff>0</xdr:colOff>
      <xdr:row>105</xdr:row>
      <xdr:rowOff>0</xdr:rowOff>
    </xdr:to>
    <xdr:graphicFrame macro="">
      <xdr:nvGraphicFramePr>
        <xdr:cNvPr id="21" name="M1_Vx">
          <a:extLst>
            <a:ext uri="{FF2B5EF4-FFF2-40B4-BE49-F238E27FC236}">
              <a16:creationId xmlns:a16="http://schemas.microsoft.com/office/drawing/2014/main" id="{00000000-0008-0000-1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107</xdr:row>
      <xdr:rowOff>0</xdr:rowOff>
    </xdr:from>
    <xdr:to>
      <xdr:col>7</xdr:col>
      <xdr:colOff>0</xdr:colOff>
      <xdr:row>117</xdr:row>
      <xdr:rowOff>0</xdr:rowOff>
    </xdr:to>
    <xdr:graphicFrame macro="">
      <xdr:nvGraphicFramePr>
        <xdr:cNvPr id="22" name="M1_Mx">
          <a:extLst>
            <a:ext uri="{FF2B5EF4-FFF2-40B4-BE49-F238E27FC236}">
              <a16:creationId xmlns:a16="http://schemas.microsoft.com/office/drawing/2014/main" id="{00000000-0008-0000-10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119</xdr:row>
      <xdr:rowOff>0</xdr:rowOff>
    </xdr:from>
    <xdr:to>
      <xdr:col>7</xdr:col>
      <xdr:colOff>0</xdr:colOff>
      <xdr:row>129</xdr:row>
      <xdr:rowOff>0</xdr:rowOff>
    </xdr:to>
    <xdr:graphicFrame macro="">
      <xdr:nvGraphicFramePr>
        <xdr:cNvPr id="23" name="M1_rotx">
          <a:extLst>
            <a:ext uri="{FF2B5EF4-FFF2-40B4-BE49-F238E27FC236}">
              <a16:creationId xmlns:a16="http://schemas.microsoft.com/office/drawing/2014/main" id="{00000000-0008-0000-10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131</xdr:row>
      <xdr:rowOff>0</xdr:rowOff>
    </xdr:from>
    <xdr:to>
      <xdr:col>7</xdr:col>
      <xdr:colOff>0</xdr:colOff>
      <xdr:row>141</xdr:row>
      <xdr:rowOff>0</xdr:rowOff>
    </xdr:to>
    <xdr:graphicFrame macro="">
      <xdr:nvGraphicFramePr>
        <xdr:cNvPr id="24" name="M1_defx">
          <a:extLst>
            <a:ext uri="{FF2B5EF4-FFF2-40B4-BE49-F238E27FC236}">
              <a16:creationId xmlns:a16="http://schemas.microsoft.com/office/drawing/2014/main" id="{00000000-0008-0000-10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83</xdr:row>
      <xdr:rowOff>0</xdr:rowOff>
    </xdr:from>
    <xdr:to>
      <xdr:col>13</xdr:col>
      <xdr:colOff>0</xdr:colOff>
      <xdr:row>93</xdr:row>
      <xdr:rowOff>0</xdr:rowOff>
    </xdr:to>
    <xdr:graphicFrame macro="">
      <xdr:nvGraphicFramePr>
        <xdr:cNvPr id="25" name="M2_Px">
          <a:extLst>
            <a:ext uri="{FF2B5EF4-FFF2-40B4-BE49-F238E27FC236}">
              <a16:creationId xmlns:a16="http://schemas.microsoft.com/office/drawing/2014/main" id="{00000000-0008-0000-10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95</xdr:row>
      <xdr:rowOff>0</xdr:rowOff>
    </xdr:from>
    <xdr:to>
      <xdr:col>13</xdr:col>
      <xdr:colOff>0</xdr:colOff>
      <xdr:row>105</xdr:row>
      <xdr:rowOff>0</xdr:rowOff>
    </xdr:to>
    <xdr:graphicFrame macro="">
      <xdr:nvGraphicFramePr>
        <xdr:cNvPr id="26" name="M2_Vx">
          <a:extLst>
            <a:ext uri="{FF2B5EF4-FFF2-40B4-BE49-F238E27FC236}">
              <a16:creationId xmlns:a16="http://schemas.microsoft.com/office/drawing/2014/main" id="{00000000-0008-0000-10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13</xdr:col>
      <xdr:colOff>0</xdr:colOff>
      <xdr:row>117</xdr:row>
      <xdr:rowOff>0</xdr:rowOff>
    </xdr:to>
    <xdr:graphicFrame macro="">
      <xdr:nvGraphicFramePr>
        <xdr:cNvPr id="27" name="M2_Mx">
          <a:extLst>
            <a:ext uri="{FF2B5EF4-FFF2-40B4-BE49-F238E27FC236}">
              <a16:creationId xmlns:a16="http://schemas.microsoft.com/office/drawing/2014/main" id="{00000000-0008-0000-10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119</xdr:row>
      <xdr:rowOff>0</xdr:rowOff>
    </xdr:from>
    <xdr:to>
      <xdr:col>13</xdr:col>
      <xdr:colOff>0</xdr:colOff>
      <xdr:row>129</xdr:row>
      <xdr:rowOff>0</xdr:rowOff>
    </xdr:to>
    <xdr:graphicFrame macro="">
      <xdr:nvGraphicFramePr>
        <xdr:cNvPr id="28" name="M2_rotx">
          <a:extLst>
            <a:ext uri="{FF2B5EF4-FFF2-40B4-BE49-F238E27FC236}">
              <a16:creationId xmlns:a16="http://schemas.microsoft.com/office/drawing/2014/main" id="{00000000-0008-0000-1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131</xdr:row>
      <xdr:rowOff>0</xdr:rowOff>
    </xdr:from>
    <xdr:to>
      <xdr:col>13</xdr:col>
      <xdr:colOff>0</xdr:colOff>
      <xdr:row>141</xdr:row>
      <xdr:rowOff>0</xdr:rowOff>
    </xdr:to>
    <xdr:graphicFrame macro="">
      <xdr:nvGraphicFramePr>
        <xdr:cNvPr id="29" name="M2_defx">
          <a:extLst>
            <a:ext uri="{FF2B5EF4-FFF2-40B4-BE49-F238E27FC236}">
              <a16:creationId xmlns:a16="http://schemas.microsoft.com/office/drawing/2014/main" id="{00000000-0008-0000-10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83</xdr:row>
      <xdr:rowOff>0</xdr:rowOff>
    </xdr:from>
    <xdr:to>
      <xdr:col>19</xdr:col>
      <xdr:colOff>0</xdr:colOff>
      <xdr:row>93</xdr:row>
      <xdr:rowOff>0</xdr:rowOff>
    </xdr:to>
    <xdr:graphicFrame macro="">
      <xdr:nvGraphicFramePr>
        <xdr:cNvPr id="30" name="M3_Px">
          <a:extLst>
            <a:ext uri="{FF2B5EF4-FFF2-40B4-BE49-F238E27FC236}">
              <a16:creationId xmlns:a16="http://schemas.microsoft.com/office/drawing/2014/main" id="{00000000-0008-0000-10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95</xdr:row>
      <xdr:rowOff>0</xdr:rowOff>
    </xdr:from>
    <xdr:to>
      <xdr:col>19</xdr:col>
      <xdr:colOff>0</xdr:colOff>
      <xdr:row>105</xdr:row>
      <xdr:rowOff>0</xdr:rowOff>
    </xdr:to>
    <xdr:graphicFrame macro="">
      <xdr:nvGraphicFramePr>
        <xdr:cNvPr id="31" name="M3_Vx">
          <a:extLst>
            <a:ext uri="{FF2B5EF4-FFF2-40B4-BE49-F238E27FC236}">
              <a16:creationId xmlns:a16="http://schemas.microsoft.com/office/drawing/2014/main" id="{00000000-0008-0000-10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107</xdr:row>
      <xdr:rowOff>0</xdr:rowOff>
    </xdr:from>
    <xdr:to>
      <xdr:col>19</xdr:col>
      <xdr:colOff>0</xdr:colOff>
      <xdr:row>117</xdr:row>
      <xdr:rowOff>0</xdr:rowOff>
    </xdr:to>
    <xdr:graphicFrame macro="">
      <xdr:nvGraphicFramePr>
        <xdr:cNvPr id="163840" name="M3_Mx">
          <a:extLst>
            <a:ext uri="{FF2B5EF4-FFF2-40B4-BE49-F238E27FC236}">
              <a16:creationId xmlns:a16="http://schemas.microsoft.com/office/drawing/2014/main" id="{00000000-0008-0000-1000-000000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0</xdr:colOff>
      <xdr:row>119</xdr:row>
      <xdr:rowOff>0</xdr:rowOff>
    </xdr:from>
    <xdr:to>
      <xdr:col>19</xdr:col>
      <xdr:colOff>0</xdr:colOff>
      <xdr:row>129</xdr:row>
      <xdr:rowOff>0</xdr:rowOff>
    </xdr:to>
    <xdr:graphicFrame macro="">
      <xdr:nvGraphicFramePr>
        <xdr:cNvPr id="163852" name="M3_rotx">
          <a:extLst>
            <a:ext uri="{FF2B5EF4-FFF2-40B4-BE49-F238E27FC236}">
              <a16:creationId xmlns:a16="http://schemas.microsoft.com/office/drawing/2014/main" id="{00000000-0008-0000-1000-00000C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131</xdr:row>
      <xdr:rowOff>0</xdr:rowOff>
    </xdr:from>
    <xdr:to>
      <xdr:col>19</xdr:col>
      <xdr:colOff>0</xdr:colOff>
      <xdr:row>141</xdr:row>
      <xdr:rowOff>0</xdr:rowOff>
    </xdr:to>
    <xdr:graphicFrame macro="">
      <xdr:nvGraphicFramePr>
        <xdr:cNvPr id="163853" name="M3_defx">
          <a:extLst>
            <a:ext uri="{FF2B5EF4-FFF2-40B4-BE49-F238E27FC236}">
              <a16:creationId xmlns:a16="http://schemas.microsoft.com/office/drawing/2014/main" id="{00000000-0008-0000-1000-00000D800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9</xdr:row>
          <xdr:rowOff>0</xdr:rowOff>
        </xdr:from>
        <xdr:to>
          <xdr:col>7</xdr:col>
          <xdr:colOff>0</xdr:colOff>
          <xdr:row>9</xdr:row>
          <xdr:rowOff>198293</xdr:rowOff>
        </xdr:to>
        <xdr:sp macro="" textlink="">
          <xdr:nvSpPr>
            <xdr:cNvPr id="163893" name="Button 53" hidden="1">
              <a:extLst>
                <a:ext uri="{63B3BB69-23CF-44E3-9099-C40C66FF867C}">
                  <a14:compatExt spid="_x0000_s163893"/>
                </a:ext>
                <a:ext uri="{FF2B5EF4-FFF2-40B4-BE49-F238E27FC236}">
                  <a16:creationId xmlns:a16="http://schemas.microsoft.com/office/drawing/2014/main" id="{FA3C9230-F9DA-433C-95AD-1A0E0E5767E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0</xdr:rowOff>
        </xdr:from>
        <xdr:to>
          <xdr:col>5</xdr:col>
          <xdr:colOff>0</xdr:colOff>
          <xdr:row>30</xdr:row>
          <xdr:rowOff>0</xdr:rowOff>
        </xdr:to>
        <xdr:sp macro="" textlink="">
          <xdr:nvSpPr>
            <xdr:cNvPr id="163894" name="Button 54" hidden="1">
              <a:extLst>
                <a:ext uri="{63B3BB69-23CF-44E3-9099-C40C66FF867C}">
                  <a14:compatExt spid="_x0000_s163894"/>
                </a:ext>
                <a:ext uri="{FF2B5EF4-FFF2-40B4-BE49-F238E27FC236}">
                  <a16:creationId xmlns:a16="http://schemas.microsoft.com/office/drawing/2014/main" id="{D61F9835-DF24-4427-B46C-30C3569677F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8</xdr:row>
          <xdr:rowOff>0</xdr:rowOff>
        </xdr:from>
        <xdr:to>
          <xdr:col>3</xdr:col>
          <xdr:colOff>0</xdr:colOff>
          <xdr:row>9</xdr:row>
          <xdr:rowOff>0</xdr:rowOff>
        </xdr:to>
        <xdr:sp macro="" textlink="">
          <xdr:nvSpPr>
            <xdr:cNvPr id="161835" name="Button 43" hidden="1">
              <a:extLst>
                <a:ext uri="{63B3BB69-23CF-44E3-9099-C40C66FF867C}">
                  <a14:compatExt spid="_x0000_s161835"/>
                </a:ext>
                <a:ext uri="{FF2B5EF4-FFF2-40B4-BE49-F238E27FC236}">
                  <a16:creationId xmlns:a16="http://schemas.microsoft.com/office/drawing/2014/main" id="{00000000-0008-0000-1100-00002B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RE-DRAW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xdr:row>
          <xdr:rowOff>0</xdr:rowOff>
        </xdr:from>
        <xdr:to>
          <xdr:col>5</xdr:col>
          <xdr:colOff>0</xdr:colOff>
          <xdr:row>9</xdr:row>
          <xdr:rowOff>0</xdr:rowOff>
        </xdr:to>
        <xdr:sp macro="" textlink="">
          <xdr:nvSpPr>
            <xdr:cNvPr id="161836" name="Button 44" hidden="1">
              <a:extLst>
                <a:ext uri="{63B3BB69-23CF-44E3-9099-C40C66FF867C}">
                  <a14:compatExt spid="_x0000_s161836"/>
                </a:ext>
                <a:ext uri="{FF2B5EF4-FFF2-40B4-BE49-F238E27FC236}">
                  <a16:creationId xmlns:a16="http://schemas.microsoft.com/office/drawing/2014/main" id="{00000000-0008-0000-1100-00002C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RE-SCALE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0</xdr:rowOff>
        </xdr:from>
        <xdr:to>
          <xdr:col>1</xdr:col>
          <xdr:colOff>0</xdr:colOff>
          <xdr:row>8</xdr:row>
          <xdr:rowOff>0</xdr:rowOff>
        </xdr:to>
        <xdr:sp macro="" textlink="">
          <xdr:nvSpPr>
            <xdr:cNvPr id="161837" name="Button 45" hidden="1">
              <a:extLst>
                <a:ext uri="{63B3BB69-23CF-44E3-9099-C40C66FF867C}">
                  <a14:compatExt spid="_x0000_s161837"/>
                </a:ext>
                <a:ext uri="{FF2B5EF4-FFF2-40B4-BE49-F238E27FC236}">
                  <a16:creationId xmlns:a16="http://schemas.microsoft.com/office/drawing/2014/main" id="{00000000-0008-0000-1100-00002D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xdr:row>
          <xdr:rowOff>0</xdr:rowOff>
        </xdr:from>
        <xdr:to>
          <xdr:col>1</xdr:col>
          <xdr:colOff>0</xdr:colOff>
          <xdr:row>14</xdr:row>
          <xdr:rowOff>0</xdr:rowOff>
        </xdr:to>
        <xdr:sp macro="" textlink="">
          <xdr:nvSpPr>
            <xdr:cNvPr id="161838" name="Button 46" hidden="1">
              <a:extLst>
                <a:ext uri="{63B3BB69-23CF-44E3-9099-C40C66FF867C}">
                  <a14:compatExt spid="_x0000_s161838"/>
                </a:ext>
                <a:ext uri="{FF2B5EF4-FFF2-40B4-BE49-F238E27FC236}">
                  <a16:creationId xmlns:a16="http://schemas.microsoft.com/office/drawing/2014/main" id="{00000000-0008-0000-1100-00002E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0</xdr:rowOff>
        </xdr:from>
        <xdr:to>
          <xdr:col>1</xdr:col>
          <xdr:colOff>0</xdr:colOff>
          <xdr:row>20</xdr:row>
          <xdr:rowOff>0</xdr:rowOff>
        </xdr:to>
        <xdr:sp macro="" textlink="">
          <xdr:nvSpPr>
            <xdr:cNvPr id="161839" name="Button 47" hidden="1">
              <a:extLst>
                <a:ext uri="{63B3BB69-23CF-44E3-9099-C40C66FF867C}">
                  <a14:compatExt spid="_x0000_s161839"/>
                </a:ext>
                <a:ext uri="{FF2B5EF4-FFF2-40B4-BE49-F238E27FC236}">
                  <a16:creationId xmlns:a16="http://schemas.microsoft.com/office/drawing/2014/main" id="{00000000-0008-0000-1100-00002F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0</xdr:rowOff>
        </xdr:from>
        <xdr:to>
          <xdr:col>1</xdr:col>
          <xdr:colOff>0</xdr:colOff>
          <xdr:row>26</xdr:row>
          <xdr:rowOff>0</xdr:rowOff>
        </xdr:to>
        <xdr:sp macro="" textlink="">
          <xdr:nvSpPr>
            <xdr:cNvPr id="161840" name="Button 48" hidden="1">
              <a:extLst>
                <a:ext uri="{63B3BB69-23CF-44E3-9099-C40C66FF867C}">
                  <a14:compatExt spid="_x0000_s161840"/>
                </a:ext>
                <a:ext uri="{FF2B5EF4-FFF2-40B4-BE49-F238E27FC236}">
                  <a16:creationId xmlns:a16="http://schemas.microsoft.com/office/drawing/2014/main" id="{00000000-0008-0000-1100-000030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3</xdr:col>
          <xdr:colOff>0</xdr:colOff>
          <xdr:row>27</xdr:row>
          <xdr:rowOff>0</xdr:rowOff>
        </xdr:to>
        <xdr:sp macro="" textlink="">
          <xdr:nvSpPr>
            <xdr:cNvPr id="161841" name="Button 49" hidden="1">
              <a:extLst>
                <a:ext uri="{63B3BB69-23CF-44E3-9099-C40C66FF867C}">
                  <a14:compatExt spid="_x0000_s161841"/>
                </a:ext>
                <a:ext uri="{FF2B5EF4-FFF2-40B4-BE49-F238E27FC236}">
                  <a16:creationId xmlns:a16="http://schemas.microsoft.com/office/drawing/2014/main" id="{00000000-0008-0000-1100-000031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0</xdr:rowOff>
        </xdr:from>
        <xdr:to>
          <xdr:col>7</xdr:col>
          <xdr:colOff>0</xdr:colOff>
          <xdr:row>27</xdr:row>
          <xdr:rowOff>0</xdr:rowOff>
        </xdr:to>
        <xdr:sp macro="" textlink="">
          <xdr:nvSpPr>
            <xdr:cNvPr id="161843" name="Button 51" hidden="1">
              <a:extLst>
                <a:ext uri="{63B3BB69-23CF-44E3-9099-C40C66FF867C}">
                  <a14:compatExt spid="_x0000_s161843"/>
                </a:ext>
                <a:ext uri="{FF2B5EF4-FFF2-40B4-BE49-F238E27FC236}">
                  <a16:creationId xmlns:a16="http://schemas.microsoft.com/office/drawing/2014/main" id="{00000000-0008-0000-1100-000033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26</xdr:row>
          <xdr:rowOff>0</xdr:rowOff>
        </xdr:from>
        <xdr:to>
          <xdr:col>9</xdr:col>
          <xdr:colOff>0</xdr:colOff>
          <xdr:row>27</xdr:row>
          <xdr:rowOff>0</xdr:rowOff>
        </xdr:to>
        <xdr:sp macro="" textlink="">
          <xdr:nvSpPr>
            <xdr:cNvPr id="161844" name="Button 52" hidden="1">
              <a:extLst>
                <a:ext uri="{63B3BB69-23CF-44E3-9099-C40C66FF867C}">
                  <a14:compatExt spid="_x0000_s161844"/>
                </a:ext>
                <a:ext uri="{FF2B5EF4-FFF2-40B4-BE49-F238E27FC236}">
                  <a16:creationId xmlns:a16="http://schemas.microsoft.com/office/drawing/2014/main" id="{00000000-0008-0000-1100-000034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SHOW/HIDE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26</xdr:row>
          <xdr:rowOff>0</xdr:rowOff>
        </xdr:from>
        <xdr:to>
          <xdr:col>11</xdr:col>
          <xdr:colOff>0</xdr:colOff>
          <xdr:row>27</xdr:row>
          <xdr:rowOff>0</xdr:rowOff>
        </xdr:to>
        <xdr:sp macro="" textlink="">
          <xdr:nvSpPr>
            <xdr:cNvPr id="161845" name="Button 53" hidden="1">
              <a:extLst>
                <a:ext uri="{63B3BB69-23CF-44E3-9099-C40C66FF867C}">
                  <a14:compatExt spid="_x0000_s161845"/>
                </a:ext>
                <a:ext uri="{FF2B5EF4-FFF2-40B4-BE49-F238E27FC236}">
                  <a16:creationId xmlns:a16="http://schemas.microsoft.com/office/drawing/2014/main" id="{00000000-0008-0000-1100-0000357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CLEAR ALL</a:t>
              </a:r>
            </a:p>
          </xdr:txBody>
        </xdr:sp>
        <xdr:clientData fPrintsWithSheet="0"/>
      </xdr:twoCellAnchor>
    </mc:Choice>
    <mc:Fallback/>
  </mc:AlternateContent>
  <xdr:twoCellAnchor>
    <xdr:from>
      <xdr:col>1</xdr:col>
      <xdr:colOff>0</xdr:colOff>
      <xdr:row>59</xdr:row>
      <xdr:rowOff>0</xdr:rowOff>
    </xdr:from>
    <xdr:to>
      <xdr:col>7</xdr:col>
      <xdr:colOff>0</xdr:colOff>
      <xdr:row>69</xdr:row>
      <xdr:rowOff>0</xdr:rowOff>
    </xdr:to>
    <xdr:graphicFrame macro="">
      <xdr:nvGraphicFramePr>
        <xdr:cNvPr id="3" name="M1_Px">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71</xdr:row>
      <xdr:rowOff>0</xdr:rowOff>
    </xdr:from>
    <xdr:to>
      <xdr:col>7</xdr:col>
      <xdr:colOff>0</xdr:colOff>
      <xdr:row>81</xdr:row>
      <xdr:rowOff>0</xdr:rowOff>
    </xdr:to>
    <xdr:graphicFrame macro="">
      <xdr:nvGraphicFramePr>
        <xdr:cNvPr id="4" name="M1_Vx">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83</xdr:row>
      <xdr:rowOff>0</xdr:rowOff>
    </xdr:from>
    <xdr:to>
      <xdr:col>7</xdr:col>
      <xdr:colOff>0</xdr:colOff>
      <xdr:row>93</xdr:row>
      <xdr:rowOff>0</xdr:rowOff>
    </xdr:to>
    <xdr:graphicFrame macro="">
      <xdr:nvGraphicFramePr>
        <xdr:cNvPr id="5" name="M1_Mx">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95</xdr:row>
      <xdr:rowOff>0</xdr:rowOff>
    </xdr:from>
    <xdr:to>
      <xdr:col>7</xdr:col>
      <xdr:colOff>0</xdr:colOff>
      <xdr:row>105</xdr:row>
      <xdr:rowOff>0</xdr:rowOff>
    </xdr:to>
    <xdr:graphicFrame macro="">
      <xdr:nvGraphicFramePr>
        <xdr:cNvPr id="6" name="M1_rotx">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107</xdr:row>
      <xdr:rowOff>0</xdr:rowOff>
    </xdr:from>
    <xdr:to>
      <xdr:col>7</xdr:col>
      <xdr:colOff>0</xdr:colOff>
      <xdr:row>117</xdr:row>
      <xdr:rowOff>0</xdr:rowOff>
    </xdr:to>
    <xdr:graphicFrame macro="">
      <xdr:nvGraphicFramePr>
        <xdr:cNvPr id="7" name="M1_defx">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59</xdr:row>
      <xdr:rowOff>0</xdr:rowOff>
    </xdr:from>
    <xdr:to>
      <xdr:col>13</xdr:col>
      <xdr:colOff>0</xdr:colOff>
      <xdr:row>69</xdr:row>
      <xdr:rowOff>0</xdr:rowOff>
    </xdr:to>
    <xdr:graphicFrame macro="">
      <xdr:nvGraphicFramePr>
        <xdr:cNvPr id="8" name="M2_Px">
          <a:extLst>
            <a:ext uri="{FF2B5EF4-FFF2-40B4-BE49-F238E27FC236}">
              <a16:creationId xmlns:a16="http://schemas.microsoft.com/office/drawing/2014/main" id="{00000000-0008-0000-1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71</xdr:row>
      <xdr:rowOff>0</xdr:rowOff>
    </xdr:from>
    <xdr:to>
      <xdr:col>13</xdr:col>
      <xdr:colOff>0</xdr:colOff>
      <xdr:row>81</xdr:row>
      <xdr:rowOff>0</xdr:rowOff>
    </xdr:to>
    <xdr:graphicFrame macro="">
      <xdr:nvGraphicFramePr>
        <xdr:cNvPr id="9" name="M2_Vx">
          <a:extLst>
            <a:ext uri="{FF2B5EF4-FFF2-40B4-BE49-F238E27FC236}">
              <a16:creationId xmlns:a16="http://schemas.microsoft.com/office/drawing/2014/main" id="{00000000-0008-0000-1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83</xdr:row>
      <xdr:rowOff>0</xdr:rowOff>
    </xdr:from>
    <xdr:to>
      <xdr:col>13</xdr:col>
      <xdr:colOff>0</xdr:colOff>
      <xdr:row>93</xdr:row>
      <xdr:rowOff>0</xdr:rowOff>
    </xdr:to>
    <xdr:graphicFrame macro="">
      <xdr:nvGraphicFramePr>
        <xdr:cNvPr id="10" name="M2_Mx">
          <a:extLst>
            <a:ext uri="{FF2B5EF4-FFF2-40B4-BE49-F238E27FC236}">
              <a16:creationId xmlns:a16="http://schemas.microsoft.com/office/drawing/2014/main" id="{00000000-0008-0000-1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95</xdr:row>
      <xdr:rowOff>0</xdr:rowOff>
    </xdr:from>
    <xdr:to>
      <xdr:col>13</xdr:col>
      <xdr:colOff>0</xdr:colOff>
      <xdr:row>105</xdr:row>
      <xdr:rowOff>0</xdr:rowOff>
    </xdr:to>
    <xdr:graphicFrame macro="">
      <xdr:nvGraphicFramePr>
        <xdr:cNvPr id="11" name="M2_rotx">
          <a:extLst>
            <a:ext uri="{FF2B5EF4-FFF2-40B4-BE49-F238E27FC236}">
              <a16:creationId xmlns:a16="http://schemas.microsoft.com/office/drawing/2014/main" id="{00000000-0008-0000-1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107</xdr:row>
      <xdr:rowOff>0</xdr:rowOff>
    </xdr:from>
    <xdr:to>
      <xdr:col>13</xdr:col>
      <xdr:colOff>0</xdr:colOff>
      <xdr:row>117</xdr:row>
      <xdr:rowOff>0</xdr:rowOff>
    </xdr:to>
    <xdr:graphicFrame macro="">
      <xdr:nvGraphicFramePr>
        <xdr:cNvPr id="12" name="M2_defx">
          <a:extLst>
            <a:ext uri="{FF2B5EF4-FFF2-40B4-BE49-F238E27FC236}">
              <a16:creationId xmlns:a16="http://schemas.microsoft.com/office/drawing/2014/main" id="{00000000-0008-0000-1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0</xdr:colOff>
      <xdr:row>1</xdr:row>
      <xdr:rowOff>0</xdr:rowOff>
    </xdr:from>
    <xdr:to>
      <xdr:col>25</xdr:col>
      <xdr:colOff>0</xdr:colOff>
      <xdr:row>22</xdr:row>
      <xdr:rowOff>0</xdr:rowOff>
    </xdr:to>
    <xdr:graphicFrame macro="">
      <xdr:nvGraphicFramePr>
        <xdr:cNvPr id="13" name="Structure">
          <a:extLst>
            <a:ext uri="{FF2B5EF4-FFF2-40B4-BE49-F238E27FC236}">
              <a16:creationId xmlns:a16="http://schemas.microsoft.com/office/drawing/2014/main" id="{00000000-0008-0000-1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5</xdr:col>
          <xdr:colOff>0</xdr:colOff>
          <xdr:row>8</xdr:row>
          <xdr:rowOff>9525</xdr:rowOff>
        </xdr:from>
        <xdr:to>
          <xdr:col>7</xdr:col>
          <xdr:colOff>0</xdr:colOff>
          <xdr:row>9</xdr:row>
          <xdr:rowOff>0</xdr:rowOff>
        </xdr:to>
        <xdr:sp macro="" textlink="">
          <xdr:nvSpPr>
            <xdr:cNvPr id="161846" name="Button 54" hidden="1">
              <a:extLst>
                <a:ext uri="{63B3BB69-23CF-44E3-9099-C40C66FF867C}">
                  <a14:compatExt spid="_x0000_s161846"/>
                </a:ext>
                <a:ext uri="{FF2B5EF4-FFF2-40B4-BE49-F238E27FC236}">
                  <a16:creationId xmlns:a16="http://schemas.microsoft.com/office/drawing/2014/main" id="{D75025ED-DF25-40CE-A67A-0BC0A98B110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FIX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26</xdr:row>
          <xdr:rowOff>9525</xdr:rowOff>
        </xdr:from>
        <xdr:to>
          <xdr:col>5</xdr:col>
          <xdr:colOff>0</xdr:colOff>
          <xdr:row>27</xdr:row>
          <xdr:rowOff>9525</xdr:rowOff>
        </xdr:to>
        <xdr:sp macro="" textlink="">
          <xdr:nvSpPr>
            <xdr:cNvPr id="161847" name="Button 55" hidden="1">
              <a:extLst>
                <a:ext uri="{63B3BB69-23CF-44E3-9099-C40C66FF867C}">
                  <a14:compatExt spid="_x0000_s161847"/>
                </a:ext>
                <a:ext uri="{FF2B5EF4-FFF2-40B4-BE49-F238E27FC236}">
                  <a16:creationId xmlns:a16="http://schemas.microsoft.com/office/drawing/2014/main" id="{B8334C91-21BC-4D3E-8250-6DD71F6249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FF"/>
                  </a:solidFill>
                  <a:latin typeface="Calibri"/>
                  <a:cs typeface="Calibri"/>
                </a:rPr>
                <a:t>DIAGRAMS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decisionmodels.com/calcsecretsj.ht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ctrlProp" Target="../ctrlProps/ctrlProp17.x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23" Type="http://schemas.openxmlformats.org/officeDocument/2006/relationships/comments" Target="../comments2.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ctrlProp" Target="../ctrlProps/ctrlProp37.x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omments" Target="../comments3.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ctrlProp" Target="../ctrlProps/ctrlProp49.x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omments" Target="../comments4.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ctrlProp" Target="../ctrlProps/ctrlProp61.x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omments" Target="../comments5.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ctrlProp" Target="../ctrlProps/ctrlProp73.xml"/><Relationship Id="rId7" Type="http://schemas.openxmlformats.org/officeDocument/2006/relationships/ctrlProp" Target="../ctrlProps/ctrlProp77.xml"/><Relationship Id="rId12" Type="http://schemas.openxmlformats.org/officeDocument/2006/relationships/ctrlProp" Target="../ctrlProps/ctrlProp82.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omments" Target="../comments6.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5" Type="http://schemas.openxmlformats.org/officeDocument/2006/relationships/comments" Target="../comments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ctrlProp" Target="../ctrlProps/ctrlProp97.x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5" Type="http://schemas.openxmlformats.org/officeDocument/2006/relationships/comments" Target="../comments8.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3" Type="http://schemas.openxmlformats.org/officeDocument/2006/relationships/ctrlProp" Target="../ctrlProps/ctrlProp109.xml"/><Relationship Id="rId7" Type="http://schemas.openxmlformats.org/officeDocument/2006/relationships/ctrlProp" Target="../ctrlProps/ctrlProp113.xml"/><Relationship Id="rId12" Type="http://schemas.openxmlformats.org/officeDocument/2006/relationships/ctrlProp" Target="../ctrlProps/ctrlProp118.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5" Type="http://schemas.openxmlformats.org/officeDocument/2006/relationships/comments" Target="../comments9.xml"/><Relationship Id="rId10" Type="http://schemas.openxmlformats.org/officeDocument/2006/relationships/ctrlProp" Target="../ctrlProps/ctrlProp116.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6.xml"/><Relationship Id="rId13" Type="http://schemas.openxmlformats.org/officeDocument/2006/relationships/ctrlProp" Target="../ctrlProps/ctrlProp131.xml"/><Relationship Id="rId3" Type="http://schemas.openxmlformats.org/officeDocument/2006/relationships/ctrlProp" Target="../ctrlProps/ctrlProp121.xml"/><Relationship Id="rId7" Type="http://schemas.openxmlformats.org/officeDocument/2006/relationships/ctrlProp" Target="../ctrlProps/ctrlProp125.xml"/><Relationship Id="rId12" Type="http://schemas.openxmlformats.org/officeDocument/2006/relationships/ctrlProp" Target="../ctrlProps/ctrlProp13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124.xml"/><Relationship Id="rId11" Type="http://schemas.openxmlformats.org/officeDocument/2006/relationships/ctrlProp" Target="../ctrlProps/ctrlProp129.xml"/><Relationship Id="rId5" Type="http://schemas.openxmlformats.org/officeDocument/2006/relationships/ctrlProp" Target="../ctrlProps/ctrlProp123.xml"/><Relationship Id="rId15" Type="http://schemas.openxmlformats.org/officeDocument/2006/relationships/comments" Target="../comments10.xml"/><Relationship Id="rId10" Type="http://schemas.openxmlformats.org/officeDocument/2006/relationships/ctrlProp" Target="../ctrlProps/ctrlProp128.xml"/><Relationship Id="rId4" Type="http://schemas.openxmlformats.org/officeDocument/2006/relationships/ctrlProp" Target="../ctrlProps/ctrlProp122.xml"/><Relationship Id="rId9" Type="http://schemas.openxmlformats.org/officeDocument/2006/relationships/ctrlProp" Target="../ctrlProps/ctrlProp127.xml"/><Relationship Id="rId14" Type="http://schemas.openxmlformats.org/officeDocument/2006/relationships/ctrlProp" Target="../ctrlProps/ctrlProp13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ctrlProp" Target="../ctrlProps/ctrlProp133.xml"/><Relationship Id="rId7" Type="http://schemas.openxmlformats.org/officeDocument/2006/relationships/ctrlProp" Target="../ctrlProps/ctrlProp137.xml"/><Relationship Id="rId12" Type="http://schemas.openxmlformats.org/officeDocument/2006/relationships/ctrlProp" Target="../ctrlProps/ctrlProp142.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omments" Target="../comments11.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50.xml"/><Relationship Id="rId13" Type="http://schemas.openxmlformats.org/officeDocument/2006/relationships/ctrlProp" Target="../ctrlProps/ctrlProp155.xml"/><Relationship Id="rId3" Type="http://schemas.openxmlformats.org/officeDocument/2006/relationships/ctrlProp" Target="../ctrlProps/ctrlProp145.xml"/><Relationship Id="rId7" Type="http://schemas.openxmlformats.org/officeDocument/2006/relationships/ctrlProp" Target="../ctrlProps/ctrlProp149.xml"/><Relationship Id="rId12" Type="http://schemas.openxmlformats.org/officeDocument/2006/relationships/ctrlProp" Target="../ctrlProps/ctrlProp154.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148.xml"/><Relationship Id="rId11" Type="http://schemas.openxmlformats.org/officeDocument/2006/relationships/ctrlProp" Target="../ctrlProps/ctrlProp153.xml"/><Relationship Id="rId5" Type="http://schemas.openxmlformats.org/officeDocument/2006/relationships/ctrlProp" Target="../ctrlProps/ctrlProp147.xml"/><Relationship Id="rId15" Type="http://schemas.openxmlformats.org/officeDocument/2006/relationships/comments" Target="../comments12.xml"/><Relationship Id="rId10" Type="http://schemas.openxmlformats.org/officeDocument/2006/relationships/ctrlProp" Target="../ctrlProps/ctrlProp152.xml"/><Relationship Id="rId4" Type="http://schemas.openxmlformats.org/officeDocument/2006/relationships/ctrlProp" Target="../ctrlProps/ctrlProp146.xml"/><Relationship Id="rId9" Type="http://schemas.openxmlformats.org/officeDocument/2006/relationships/ctrlProp" Target="../ctrlProps/ctrlProp151.xml"/><Relationship Id="rId14" Type="http://schemas.openxmlformats.org/officeDocument/2006/relationships/ctrlProp" Target="../ctrlProps/ctrlProp15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3" Type="http://schemas.openxmlformats.org/officeDocument/2006/relationships/ctrlProp" Target="../ctrlProps/ctrlProp157.xml"/><Relationship Id="rId7" Type="http://schemas.openxmlformats.org/officeDocument/2006/relationships/ctrlProp" Target="../ctrlProps/ctrlProp161.xml"/><Relationship Id="rId12" Type="http://schemas.openxmlformats.org/officeDocument/2006/relationships/ctrlProp" Target="../ctrlProps/ctrlProp166.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160.xml"/><Relationship Id="rId11" Type="http://schemas.openxmlformats.org/officeDocument/2006/relationships/ctrlProp" Target="../ctrlProps/ctrlProp165.xml"/><Relationship Id="rId5" Type="http://schemas.openxmlformats.org/officeDocument/2006/relationships/ctrlProp" Target="../ctrlProps/ctrlProp159.xml"/><Relationship Id="rId15" Type="http://schemas.openxmlformats.org/officeDocument/2006/relationships/comments" Target="../comments13.xml"/><Relationship Id="rId10" Type="http://schemas.openxmlformats.org/officeDocument/2006/relationships/ctrlProp" Target="../ctrlProps/ctrlProp164.xml"/><Relationship Id="rId4" Type="http://schemas.openxmlformats.org/officeDocument/2006/relationships/ctrlProp" Target="../ctrlProps/ctrlProp158.xml"/><Relationship Id="rId9" Type="http://schemas.openxmlformats.org/officeDocument/2006/relationships/ctrlProp" Target="../ctrlProps/ctrlProp163.xml"/><Relationship Id="rId14" Type="http://schemas.openxmlformats.org/officeDocument/2006/relationships/ctrlProp" Target="../ctrlProps/ctrlProp168.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ctrlProp" Target="../ctrlProps/ctrlProp169.x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omments" Target="../comments14.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6.xml"/><Relationship Id="rId13" Type="http://schemas.openxmlformats.org/officeDocument/2006/relationships/ctrlProp" Target="../ctrlProps/ctrlProp191.xml"/><Relationship Id="rId3" Type="http://schemas.openxmlformats.org/officeDocument/2006/relationships/ctrlProp" Target="../ctrlProps/ctrlProp181.xml"/><Relationship Id="rId7" Type="http://schemas.openxmlformats.org/officeDocument/2006/relationships/ctrlProp" Target="../ctrlProps/ctrlProp185.xml"/><Relationship Id="rId12" Type="http://schemas.openxmlformats.org/officeDocument/2006/relationships/ctrlProp" Target="../ctrlProps/ctrlProp190.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184.xml"/><Relationship Id="rId11" Type="http://schemas.openxmlformats.org/officeDocument/2006/relationships/ctrlProp" Target="../ctrlProps/ctrlProp189.xml"/><Relationship Id="rId5" Type="http://schemas.openxmlformats.org/officeDocument/2006/relationships/ctrlProp" Target="../ctrlProps/ctrlProp183.xml"/><Relationship Id="rId15" Type="http://schemas.openxmlformats.org/officeDocument/2006/relationships/comments" Target="../comments15.xml"/><Relationship Id="rId10" Type="http://schemas.openxmlformats.org/officeDocument/2006/relationships/ctrlProp" Target="../ctrlProps/ctrlProp188.xml"/><Relationship Id="rId4" Type="http://schemas.openxmlformats.org/officeDocument/2006/relationships/ctrlProp" Target="../ctrlProps/ctrlProp182.xml"/><Relationship Id="rId9" Type="http://schemas.openxmlformats.org/officeDocument/2006/relationships/ctrlProp" Target="../ctrlProps/ctrlProp187.xml"/><Relationship Id="rId14" Type="http://schemas.openxmlformats.org/officeDocument/2006/relationships/ctrlProp" Target="../ctrlProps/ctrlProp19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S61"/>
  <sheetViews>
    <sheetView zoomScale="55" zoomScaleNormal="55" workbookViewId="0">
      <selection activeCell="V21" sqref="V21"/>
    </sheetView>
  </sheetViews>
  <sheetFormatPr defaultRowHeight="15" x14ac:dyDescent="0.25"/>
  <sheetData>
    <row r="3" spans="1:19" x14ac:dyDescent="0.25">
      <c r="A3" t="s">
        <v>85</v>
      </c>
      <c r="M3" t="s">
        <v>86</v>
      </c>
    </row>
    <row r="4" spans="1:19" x14ac:dyDescent="0.25">
      <c r="A4" s="149" t="s">
        <v>87</v>
      </c>
    </row>
    <row r="5" spans="1:19" x14ac:dyDescent="0.25">
      <c r="A5" s="149"/>
    </row>
    <row r="6" spans="1:19" x14ac:dyDescent="0.25">
      <c r="A6" s="149"/>
    </row>
    <row r="7" spans="1:19" x14ac:dyDescent="0.25">
      <c r="A7" s="149"/>
    </row>
    <row r="8" spans="1:19" x14ac:dyDescent="0.25">
      <c r="A8" s="149"/>
    </row>
    <row r="9" spans="1:19" x14ac:dyDescent="0.25">
      <c r="A9" s="149"/>
    </row>
    <row r="10" spans="1:19" x14ac:dyDescent="0.25">
      <c r="A10" s="149"/>
    </row>
    <row r="11" spans="1:19" x14ac:dyDescent="0.25">
      <c r="A11" s="149"/>
    </row>
    <row r="12" spans="1:19" x14ac:dyDescent="0.25">
      <c r="A12" s="149"/>
    </row>
    <row r="13" spans="1:19" x14ac:dyDescent="0.25">
      <c r="A13" s="149"/>
      <c r="S13" t="s">
        <v>88</v>
      </c>
    </row>
    <row r="14" spans="1:19" x14ac:dyDescent="0.25">
      <c r="A14" s="149"/>
    </row>
    <row r="15" spans="1:19" x14ac:dyDescent="0.25">
      <c r="A15" s="149"/>
    </row>
    <row r="16" spans="1:19" x14ac:dyDescent="0.25">
      <c r="A16" s="149"/>
    </row>
    <row r="17" spans="1:13" x14ac:dyDescent="0.25">
      <c r="A17" s="34"/>
    </row>
    <row r="18" spans="1:13" x14ac:dyDescent="0.25">
      <c r="A18" t="s">
        <v>89</v>
      </c>
      <c r="M18" t="s">
        <v>90</v>
      </c>
    </row>
    <row r="19" spans="1:13" x14ac:dyDescent="0.25">
      <c r="A19" s="149" t="s">
        <v>91</v>
      </c>
    </row>
    <row r="20" spans="1:13" x14ac:dyDescent="0.25">
      <c r="A20" s="149"/>
    </row>
    <row r="21" spans="1:13" x14ac:dyDescent="0.25">
      <c r="A21" s="149"/>
    </row>
    <row r="22" spans="1:13" x14ac:dyDescent="0.25">
      <c r="A22" s="149"/>
    </row>
    <row r="23" spans="1:13" x14ac:dyDescent="0.25">
      <c r="A23" s="149"/>
    </row>
    <row r="24" spans="1:13" x14ac:dyDescent="0.25">
      <c r="A24" s="149"/>
    </row>
    <row r="25" spans="1:13" x14ac:dyDescent="0.25">
      <c r="A25" s="149"/>
    </row>
    <row r="26" spans="1:13" x14ac:dyDescent="0.25">
      <c r="A26" s="149"/>
    </row>
    <row r="27" spans="1:13" x14ac:dyDescent="0.25">
      <c r="A27" s="149"/>
    </row>
    <row r="28" spans="1:13" x14ac:dyDescent="0.25">
      <c r="A28" s="149"/>
    </row>
    <row r="29" spans="1:13" x14ac:dyDescent="0.25">
      <c r="A29" s="149"/>
    </row>
    <row r="30" spans="1:13" x14ac:dyDescent="0.25">
      <c r="A30" s="149"/>
    </row>
    <row r="31" spans="1:13" x14ac:dyDescent="0.25">
      <c r="A31" s="149"/>
    </row>
    <row r="32" spans="1:13" x14ac:dyDescent="0.25">
      <c r="A32" s="34"/>
    </row>
    <row r="33" spans="1:13" x14ac:dyDescent="0.25">
      <c r="A33" t="s">
        <v>92</v>
      </c>
      <c r="M33" t="s">
        <v>93</v>
      </c>
    </row>
    <row r="34" spans="1:13" x14ac:dyDescent="0.25">
      <c r="A34" s="149" t="s">
        <v>94</v>
      </c>
      <c r="M34" s="35"/>
    </row>
    <row r="35" spans="1:13" x14ac:dyDescent="0.25">
      <c r="A35" s="149"/>
    </row>
    <row r="36" spans="1:13" x14ac:dyDescent="0.25">
      <c r="A36" s="149"/>
    </row>
    <row r="37" spans="1:13" x14ac:dyDescent="0.25">
      <c r="A37" s="149"/>
    </row>
    <row r="38" spans="1:13" x14ac:dyDescent="0.25">
      <c r="A38" s="149"/>
    </row>
    <row r="39" spans="1:13" x14ac:dyDescent="0.25">
      <c r="A39" s="149"/>
    </row>
    <row r="40" spans="1:13" x14ac:dyDescent="0.25">
      <c r="A40" s="149"/>
    </row>
    <row r="41" spans="1:13" x14ac:dyDescent="0.25">
      <c r="A41" s="149"/>
    </row>
    <row r="42" spans="1:13" x14ac:dyDescent="0.25">
      <c r="A42" s="149"/>
    </row>
    <row r="43" spans="1:13" x14ac:dyDescent="0.25">
      <c r="A43" s="149"/>
    </row>
    <row r="44" spans="1:13" x14ac:dyDescent="0.25">
      <c r="A44" s="149"/>
    </row>
    <row r="45" spans="1:13" x14ac:dyDescent="0.25">
      <c r="A45" s="149"/>
    </row>
    <row r="46" spans="1:13" x14ac:dyDescent="0.25">
      <c r="A46" s="149"/>
    </row>
    <row r="47" spans="1:13" x14ac:dyDescent="0.25">
      <c r="A47" s="34"/>
    </row>
    <row r="48" spans="1:13" x14ac:dyDescent="0.25">
      <c r="A48" t="s">
        <v>95</v>
      </c>
      <c r="M48" t="s">
        <v>96</v>
      </c>
    </row>
    <row r="49" spans="1:1" x14ac:dyDescent="0.25">
      <c r="A49" s="149" t="s">
        <v>97</v>
      </c>
    </row>
    <row r="50" spans="1:1" x14ac:dyDescent="0.25">
      <c r="A50" s="149"/>
    </row>
    <row r="51" spans="1:1" x14ac:dyDescent="0.25">
      <c r="A51" s="149"/>
    </row>
    <row r="52" spans="1:1" x14ac:dyDescent="0.25">
      <c r="A52" s="149"/>
    </row>
    <row r="53" spans="1:1" x14ac:dyDescent="0.25">
      <c r="A53" s="149"/>
    </row>
    <row r="54" spans="1:1" x14ac:dyDescent="0.25">
      <c r="A54" s="149"/>
    </row>
    <row r="55" spans="1:1" x14ac:dyDescent="0.25">
      <c r="A55" s="149"/>
    </row>
    <row r="56" spans="1:1" x14ac:dyDescent="0.25">
      <c r="A56" s="149"/>
    </row>
    <row r="57" spans="1:1" x14ac:dyDescent="0.25">
      <c r="A57" s="149"/>
    </row>
    <row r="58" spans="1:1" x14ac:dyDescent="0.25">
      <c r="A58" s="149"/>
    </row>
    <row r="59" spans="1:1" x14ac:dyDescent="0.25">
      <c r="A59" s="149"/>
    </row>
    <row r="60" spans="1:1" x14ac:dyDescent="0.25">
      <c r="A60" s="149"/>
    </row>
    <row r="61" spans="1:1" x14ac:dyDescent="0.25">
      <c r="A61" s="149"/>
    </row>
  </sheetData>
  <mergeCells count="4">
    <mergeCell ref="A4:A16"/>
    <mergeCell ref="A19:A31"/>
    <mergeCell ref="A34:A46"/>
    <mergeCell ref="A49:A61"/>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N114"/>
  <sheetViews>
    <sheetView topLeftCell="A100" zoomScaleNormal="100" workbookViewId="0">
      <selection activeCell="C115" sqref="C115"/>
    </sheetView>
  </sheetViews>
  <sheetFormatPr defaultRowHeight="15" x14ac:dyDescent="0.25"/>
  <cols>
    <col min="1" max="1" width="3" customWidth="1"/>
    <col min="2" max="2" width="3.140625" style="39" customWidth="1"/>
    <col min="3" max="14" width="9.140625" style="38"/>
    <col min="15" max="15" width="5.42578125" customWidth="1"/>
  </cols>
  <sheetData>
    <row r="2" spans="2:14" x14ac:dyDescent="0.25">
      <c r="B2" s="156" t="s">
        <v>98</v>
      </c>
      <c r="C2" s="156"/>
      <c r="D2" s="156"/>
      <c r="E2" s="156"/>
      <c r="F2" s="156"/>
      <c r="G2" s="156"/>
      <c r="H2" s="156"/>
      <c r="I2" s="156"/>
      <c r="J2" s="156"/>
      <c r="K2" s="156"/>
      <c r="L2" s="156"/>
      <c r="M2" s="156"/>
      <c r="N2" s="156"/>
    </row>
    <row r="3" spans="2:14" x14ac:dyDescent="0.25">
      <c r="B3" s="36"/>
      <c r="C3" s="37"/>
      <c r="D3" s="37"/>
      <c r="E3" s="37"/>
      <c r="F3" s="37"/>
      <c r="G3" s="37"/>
      <c r="H3" s="37"/>
      <c r="I3" s="37"/>
      <c r="J3" s="37"/>
      <c r="K3" s="37"/>
      <c r="L3" s="37"/>
      <c r="M3" s="37"/>
    </row>
    <row r="4" spans="2:14" x14ac:dyDescent="0.25">
      <c r="B4" s="157">
        <v>1</v>
      </c>
      <c r="C4" s="158" t="s">
        <v>99</v>
      </c>
      <c r="D4" s="158"/>
      <c r="E4" s="158"/>
      <c r="F4" s="158"/>
      <c r="G4" s="158"/>
      <c r="H4" s="158"/>
      <c r="I4" s="158"/>
      <c r="J4" s="158"/>
      <c r="K4" s="158"/>
      <c r="L4" s="158"/>
      <c r="M4" s="158"/>
      <c r="N4" s="158"/>
    </row>
    <row r="5" spans="2:14" x14ac:dyDescent="0.25">
      <c r="B5" s="157"/>
      <c r="C5" s="158"/>
      <c r="D5" s="158"/>
      <c r="E5" s="158"/>
      <c r="F5" s="158"/>
      <c r="G5" s="158"/>
      <c r="H5" s="158"/>
      <c r="I5" s="158"/>
      <c r="J5" s="158"/>
      <c r="K5" s="158"/>
      <c r="L5" s="158"/>
      <c r="M5" s="158"/>
      <c r="N5" s="158"/>
    </row>
    <row r="6" spans="2:14" x14ac:dyDescent="0.25">
      <c r="B6" s="157"/>
      <c r="C6" s="159" t="s">
        <v>100</v>
      </c>
      <c r="D6" s="160"/>
      <c r="E6" s="160"/>
      <c r="F6" s="160"/>
      <c r="G6" s="160"/>
      <c r="H6" s="160"/>
      <c r="I6" s="160"/>
      <c r="J6" s="160"/>
      <c r="K6" s="160"/>
      <c r="L6" s="160"/>
      <c r="M6" s="160"/>
      <c r="N6" s="160"/>
    </row>
    <row r="7" spans="2:14" x14ac:dyDescent="0.25">
      <c r="B7" s="150">
        <f t="shared" ref="B7" si="0">B4+1</f>
        <v>2</v>
      </c>
      <c r="C7" s="153" t="s">
        <v>101</v>
      </c>
      <c r="D7" s="153"/>
      <c r="E7" s="153"/>
      <c r="F7" s="153"/>
      <c r="G7" s="153"/>
      <c r="H7" s="153"/>
      <c r="I7" s="153"/>
      <c r="J7" s="153"/>
      <c r="K7" s="153"/>
      <c r="L7" s="153"/>
      <c r="M7" s="153"/>
      <c r="N7" s="153"/>
    </row>
    <row r="8" spans="2:14" x14ac:dyDescent="0.25">
      <c r="B8" s="150"/>
      <c r="C8" s="153"/>
      <c r="D8" s="153"/>
      <c r="E8" s="153"/>
      <c r="F8" s="153"/>
      <c r="G8" s="153"/>
      <c r="H8" s="153"/>
      <c r="I8" s="153"/>
      <c r="J8" s="153"/>
      <c r="K8" s="153"/>
      <c r="L8" s="153"/>
      <c r="M8" s="153"/>
      <c r="N8" s="153"/>
    </row>
    <row r="9" spans="2:14" x14ac:dyDescent="0.25">
      <c r="B9" s="150"/>
      <c r="C9" s="153"/>
      <c r="D9" s="153"/>
      <c r="E9" s="153"/>
      <c r="F9" s="153"/>
      <c r="G9" s="153"/>
      <c r="H9" s="153"/>
      <c r="I9" s="153"/>
      <c r="J9" s="153"/>
      <c r="K9" s="153"/>
      <c r="L9" s="153"/>
      <c r="M9" s="153"/>
      <c r="N9" s="153"/>
    </row>
    <row r="10" spans="2:14" x14ac:dyDescent="0.25">
      <c r="B10" s="150">
        <f t="shared" ref="B10" si="1">B7+1</f>
        <v>3</v>
      </c>
      <c r="C10" s="153" t="s">
        <v>164</v>
      </c>
      <c r="D10" s="153"/>
      <c r="E10" s="153"/>
      <c r="F10" s="153"/>
      <c r="G10" s="153"/>
      <c r="H10" s="153"/>
      <c r="I10" s="153"/>
      <c r="J10" s="153"/>
      <c r="K10" s="153"/>
      <c r="L10" s="153"/>
      <c r="M10" s="153"/>
      <c r="N10" s="153"/>
    </row>
    <row r="11" spans="2:14" x14ac:dyDescent="0.25">
      <c r="B11" s="150"/>
      <c r="C11" s="153"/>
      <c r="D11" s="153"/>
      <c r="E11" s="153"/>
      <c r="F11" s="153"/>
      <c r="G11" s="153"/>
      <c r="H11" s="153"/>
      <c r="I11" s="153"/>
      <c r="J11" s="153"/>
      <c r="K11" s="153"/>
      <c r="L11" s="153"/>
      <c r="M11" s="153"/>
      <c r="N11" s="153"/>
    </row>
    <row r="12" spans="2:14" x14ac:dyDescent="0.25">
      <c r="B12" s="150"/>
      <c r="C12" s="153"/>
      <c r="D12" s="153"/>
      <c r="E12" s="153"/>
      <c r="F12" s="153"/>
      <c r="G12" s="153"/>
      <c r="H12" s="153"/>
      <c r="I12" s="153"/>
      <c r="J12" s="153"/>
      <c r="K12" s="153"/>
      <c r="L12" s="153"/>
      <c r="M12" s="153"/>
      <c r="N12" s="153"/>
    </row>
    <row r="13" spans="2:14" ht="15" customHeight="1" x14ac:dyDescent="0.25">
      <c r="B13" s="150">
        <f t="shared" ref="B13" si="2">B10+1</f>
        <v>4</v>
      </c>
      <c r="C13" s="154" t="s">
        <v>176</v>
      </c>
      <c r="D13" s="154"/>
      <c r="E13" s="154"/>
      <c r="F13" s="154"/>
      <c r="G13" s="154"/>
      <c r="H13" s="154"/>
      <c r="I13" s="154"/>
      <c r="J13" s="154"/>
      <c r="K13" s="154"/>
      <c r="L13" s="154"/>
      <c r="M13" s="154"/>
      <c r="N13" s="154"/>
    </row>
    <row r="14" spans="2:14" x14ac:dyDescent="0.25">
      <c r="B14" s="150"/>
      <c r="C14" s="154"/>
      <c r="D14" s="154"/>
      <c r="E14" s="154"/>
      <c r="F14" s="154"/>
      <c r="G14" s="154"/>
      <c r="H14" s="154"/>
      <c r="I14" s="154"/>
      <c r="J14" s="154"/>
      <c r="K14" s="154"/>
      <c r="L14" s="154"/>
      <c r="M14" s="154"/>
      <c r="N14" s="154"/>
    </row>
    <row r="15" spans="2:14" x14ac:dyDescent="0.25">
      <c r="B15" s="150"/>
      <c r="C15" s="154"/>
      <c r="D15" s="154"/>
      <c r="E15" s="154"/>
      <c r="F15" s="154"/>
      <c r="G15" s="154"/>
      <c r="H15" s="154"/>
      <c r="I15" s="154"/>
      <c r="J15" s="154"/>
      <c r="K15" s="154"/>
      <c r="L15" s="154"/>
      <c r="M15" s="154"/>
      <c r="N15" s="154"/>
    </row>
    <row r="16" spans="2:14" x14ac:dyDescent="0.25">
      <c r="B16" s="150"/>
      <c r="C16" s="154"/>
      <c r="D16" s="154"/>
      <c r="E16" s="154"/>
      <c r="F16" s="154"/>
      <c r="G16" s="154"/>
      <c r="H16" s="154"/>
      <c r="I16" s="154"/>
      <c r="J16" s="154"/>
      <c r="K16" s="154"/>
      <c r="L16" s="154"/>
      <c r="M16" s="154"/>
      <c r="N16" s="154"/>
    </row>
    <row r="17" spans="2:14" x14ac:dyDescent="0.25">
      <c r="B17" s="150"/>
      <c r="C17" s="154"/>
      <c r="D17" s="154"/>
      <c r="E17" s="154"/>
      <c r="F17" s="154"/>
      <c r="G17" s="154"/>
      <c r="H17" s="154"/>
      <c r="I17" s="154"/>
      <c r="J17" s="154"/>
      <c r="K17" s="154"/>
      <c r="L17" s="154"/>
      <c r="M17" s="154"/>
      <c r="N17" s="154"/>
    </row>
    <row r="18" spans="2:14" x14ac:dyDescent="0.25">
      <c r="B18" s="150"/>
      <c r="C18" s="154"/>
      <c r="D18" s="154"/>
      <c r="E18" s="154"/>
      <c r="F18" s="154"/>
      <c r="G18" s="154"/>
      <c r="H18" s="154"/>
      <c r="I18" s="154"/>
      <c r="J18" s="154"/>
      <c r="K18" s="154"/>
      <c r="L18" s="154"/>
      <c r="M18" s="154"/>
      <c r="N18" s="154"/>
    </row>
    <row r="19" spans="2:14" x14ac:dyDescent="0.25">
      <c r="B19" s="150">
        <f t="shared" ref="B19" si="3">B13+1</f>
        <v>5</v>
      </c>
      <c r="C19" s="154" t="s">
        <v>102</v>
      </c>
      <c r="D19" s="154"/>
      <c r="E19" s="154"/>
      <c r="F19" s="154"/>
      <c r="G19" s="154"/>
      <c r="H19" s="154"/>
      <c r="I19" s="154"/>
      <c r="J19" s="154"/>
      <c r="K19" s="154"/>
      <c r="L19" s="154"/>
      <c r="M19" s="154"/>
      <c r="N19" s="154"/>
    </row>
    <row r="20" spans="2:14" x14ac:dyDescent="0.25">
      <c r="B20" s="150"/>
      <c r="C20" s="154"/>
      <c r="D20" s="154"/>
      <c r="E20" s="154"/>
      <c r="F20" s="154"/>
      <c r="G20" s="154"/>
      <c r="H20" s="154"/>
      <c r="I20" s="154"/>
      <c r="J20" s="154"/>
      <c r="K20" s="154"/>
      <c r="L20" s="154"/>
      <c r="M20" s="154"/>
      <c r="N20" s="154"/>
    </row>
    <row r="21" spans="2:14" x14ac:dyDescent="0.25">
      <c r="B21" s="150"/>
      <c r="C21" s="154"/>
      <c r="D21" s="154"/>
      <c r="E21" s="154"/>
      <c r="F21" s="154"/>
      <c r="G21" s="154"/>
      <c r="H21" s="154"/>
      <c r="I21" s="154"/>
      <c r="J21" s="154"/>
      <c r="K21" s="154"/>
      <c r="L21" s="154"/>
      <c r="M21" s="154"/>
      <c r="N21" s="154"/>
    </row>
    <row r="22" spans="2:14" x14ac:dyDescent="0.25">
      <c r="B22" s="150">
        <f t="shared" ref="B22" si="4">B19+1</f>
        <v>6</v>
      </c>
      <c r="C22" s="154" t="s">
        <v>103</v>
      </c>
      <c r="D22" s="154"/>
      <c r="E22" s="154"/>
      <c r="F22" s="154"/>
      <c r="G22" s="154"/>
      <c r="H22" s="154"/>
      <c r="I22" s="154"/>
      <c r="J22" s="154"/>
      <c r="K22" s="154"/>
      <c r="L22" s="154"/>
      <c r="M22" s="154"/>
      <c r="N22" s="154"/>
    </row>
    <row r="23" spans="2:14" x14ac:dyDescent="0.25">
      <c r="B23" s="150"/>
      <c r="C23" s="154"/>
      <c r="D23" s="154"/>
      <c r="E23" s="154"/>
      <c r="F23" s="154"/>
      <c r="G23" s="154"/>
      <c r="H23" s="154"/>
      <c r="I23" s="154"/>
      <c r="J23" s="154"/>
      <c r="K23" s="154"/>
      <c r="L23" s="154"/>
      <c r="M23" s="154"/>
      <c r="N23" s="154"/>
    </row>
    <row r="24" spans="2:14" x14ac:dyDescent="0.25">
      <c r="B24" s="150"/>
      <c r="C24" s="154"/>
      <c r="D24" s="154"/>
      <c r="E24" s="154"/>
      <c r="F24" s="154"/>
      <c r="G24" s="154"/>
      <c r="H24" s="154"/>
      <c r="I24" s="154"/>
      <c r="J24" s="154"/>
      <c r="K24" s="154"/>
      <c r="L24" s="154"/>
      <c r="M24" s="154"/>
      <c r="N24" s="154"/>
    </row>
    <row r="25" spans="2:14" x14ac:dyDescent="0.25">
      <c r="B25" s="150">
        <f t="shared" ref="B25" si="5">B22+1</f>
        <v>7</v>
      </c>
      <c r="C25" s="151" t="s">
        <v>159</v>
      </c>
      <c r="D25" s="151"/>
      <c r="E25" s="151"/>
      <c r="F25" s="151"/>
      <c r="G25" s="151"/>
      <c r="H25" s="151"/>
      <c r="I25" s="151"/>
      <c r="J25" s="151"/>
      <c r="K25" s="151"/>
      <c r="L25" s="151"/>
      <c r="M25" s="151"/>
      <c r="N25" s="151"/>
    </row>
    <row r="26" spans="2:14" x14ac:dyDescent="0.25">
      <c r="B26" s="150"/>
      <c r="C26" s="151"/>
      <c r="D26" s="151"/>
      <c r="E26" s="151"/>
      <c r="F26" s="151"/>
      <c r="G26" s="151"/>
      <c r="H26" s="151"/>
      <c r="I26" s="151"/>
      <c r="J26" s="151"/>
      <c r="K26" s="151"/>
      <c r="L26" s="151"/>
      <c r="M26" s="151"/>
      <c r="N26" s="151"/>
    </row>
    <row r="27" spans="2:14" x14ac:dyDescent="0.25">
      <c r="B27" s="150"/>
      <c r="C27" s="151"/>
      <c r="D27" s="151"/>
      <c r="E27" s="151"/>
      <c r="F27" s="151"/>
      <c r="G27" s="151"/>
      <c r="H27" s="151"/>
      <c r="I27" s="151"/>
      <c r="J27" s="151"/>
      <c r="K27" s="151"/>
      <c r="L27" s="151"/>
      <c r="M27" s="151"/>
      <c r="N27" s="151"/>
    </row>
    <row r="28" spans="2:14" x14ac:dyDescent="0.25">
      <c r="B28" s="150">
        <f t="shared" ref="B28" si="6">B25+1</f>
        <v>8</v>
      </c>
      <c r="C28" s="155" t="s">
        <v>158</v>
      </c>
      <c r="D28" s="155"/>
      <c r="E28" s="155"/>
      <c r="F28" s="155"/>
      <c r="G28" s="155"/>
      <c r="H28" s="155"/>
      <c r="I28" s="155"/>
      <c r="J28" s="155"/>
      <c r="K28" s="155"/>
      <c r="L28" s="155"/>
      <c r="M28" s="155"/>
      <c r="N28" s="155"/>
    </row>
    <row r="29" spans="2:14" x14ac:dyDescent="0.25">
      <c r="B29" s="150"/>
      <c r="C29" s="155"/>
      <c r="D29" s="155"/>
      <c r="E29" s="155"/>
      <c r="F29" s="155"/>
      <c r="G29" s="155"/>
      <c r="H29" s="155"/>
      <c r="I29" s="155"/>
      <c r="J29" s="155"/>
      <c r="K29" s="155"/>
      <c r="L29" s="155"/>
      <c r="M29" s="155"/>
      <c r="N29" s="155"/>
    </row>
    <row r="30" spans="2:14" x14ac:dyDescent="0.25">
      <c r="B30" s="150"/>
      <c r="C30" s="155"/>
      <c r="D30" s="155"/>
      <c r="E30" s="155"/>
      <c r="F30" s="155"/>
      <c r="G30" s="155"/>
      <c r="H30" s="155"/>
      <c r="I30" s="155"/>
      <c r="J30" s="155"/>
      <c r="K30" s="155"/>
      <c r="L30" s="155"/>
      <c r="M30" s="155"/>
      <c r="N30" s="155"/>
    </row>
    <row r="31" spans="2:14" x14ac:dyDescent="0.25">
      <c r="B31" s="150">
        <f>B28+1</f>
        <v>9</v>
      </c>
      <c r="C31" s="154" t="s">
        <v>104</v>
      </c>
      <c r="D31" s="154"/>
      <c r="E31" s="154"/>
      <c r="F31" s="154"/>
      <c r="G31" s="154"/>
      <c r="H31" s="154"/>
      <c r="I31" s="154"/>
      <c r="J31" s="154"/>
      <c r="K31" s="154"/>
      <c r="L31" s="154"/>
      <c r="M31" s="154"/>
      <c r="N31" s="154"/>
    </row>
    <row r="32" spans="2:14" x14ac:dyDescent="0.25">
      <c r="B32" s="150"/>
      <c r="C32" s="154"/>
      <c r="D32" s="154"/>
      <c r="E32" s="154"/>
      <c r="F32" s="154"/>
      <c r="G32" s="154"/>
      <c r="H32" s="154"/>
      <c r="I32" s="154"/>
      <c r="J32" s="154"/>
      <c r="K32" s="154"/>
      <c r="L32" s="154"/>
      <c r="M32" s="154"/>
      <c r="N32" s="154"/>
    </row>
    <row r="33" spans="2:14" x14ac:dyDescent="0.25">
      <c r="B33" s="150"/>
      <c r="C33" s="154"/>
      <c r="D33" s="154"/>
      <c r="E33" s="154"/>
      <c r="F33" s="154"/>
      <c r="G33" s="154"/>
      <c r="H33" s="154"/>
      <c r="I33" s="154"/>
      <c r="J33" s="154"/>
      <c r="K33" s="154"/>
      <c r="L33" s="154"/>
      <c r="M33" s="154"/>
      <c r="N33" s="154"/>
    </row>
    <row r="34" spans="2:14" ht="15" customHeight="1" x14ac:dyDescent="0.25">
      <c r="B34" s="150">
        <f>B31+1</f>
        <v>10</v>
      </c>
      <c r="C34" s="154" t="s">
        <v>145</v>
      </c>
      <c r="D34" s="154"/>
      <c r="E34" s="154"/>
      <c r="F34" s="154"/>
      <c r="G34" s="154"/>
      <c r="H34" s="154"/>
      <c r="I34" s="154"/>
      <c r="J34" s="154"/>
      <c r="K34" s="154"/>
      <c r="L34" s="154"/>
      <c r="M34" s="154"/>
      <c r="N34" s="154"/>
    </row>
    <row r="35" spans="2:14" x14ac:dyDescent="0.25">
      <c r="B35" s="150"/>
      <c r="C35" s="154"/>
      <c r="D35" s="154"/>
      <c r="E35" s="154"/>
      <c r="F35" s="154"/>
      <c r="G35" s="154"/>
      <c r="H35" s="154"/>
      <c r="I35" s="154"/>
      <c r="J35" s="154"/>
      <c r="K35" s="154"/>
      <c r="L35" s="154"/>
      <c r="M35" s="154"/>
      <c r="N35" s="154"/>
    </row>
    <row r="36" spans="2:14" x14ac:dyDescent="0.25">
      <c r="B36" s="150"/>
      <c r="C36" s="154"/>
      <c r="D36" s="154"/>
      <c r="E36" s="154"/>
      <c r="F36" s="154"/>
      <c r="G36" s="154"/>
      <c r="H36" s="154"/>
      <c r="I36" s="154"/>
      <c r="J36" s="154"/>
      <c r="K36" s="154"/>
      <c r="L36" s="154"/>
      <c r="M36" s="154"/>
      <c r="N36" s="154"/>
    </row>
    <row r="37" spans="2:14" x14ac:dyDescent="0.25">
      <c r="B37" s="150">
        <f>B34+1</f>
        <v>11</v>
      </c>
      <c r="C37" s="154" t="s">
        <v>160</v>
      </c>
      <c r="D37" s="154"/>
      <c r="E37" s="154"/>
      <c r="F37" s="154"/>
      <c r="G37" s="154"/>
      <c r="H37" s="154"/>
      <c r="I37" s="154"/>
      <c r="J37" s="154"/>
      <c r="K37" s="154"/>
      <c r="L37" s="154"/>
      <c r="M37" s="154"/>
      <c r="N37" s="154"/>
    </row>
    <row r="38" spans="2:14" x14ac:dyDescent="0.25">
      <c r="B38" s="150"/>
      <c r="C38" s="154"/>
      <c r="D38" s="154"/>
      <c r="E38" s="154"/>
      <c r="F38" s="154"/>
      <c r="G38" s="154"/>
      <c r="H38" s="154"/>
      <c r="I38" s="154"/>
      <c r="J38" s="154"/>
      <c r="K38" s="154"/>
      <c r="L38" s="154"/>
      <c r="M38" s="154"/>
      <c r="N38" s="154"/>
    </row>
    <row r="39" spans="2:14" x14ac:dyDescent="0.25">
      <c r="B39" s="150"/>
      <c r="C39" s="154"/>
      <c r="D39" s="154"/>
      <c r="E39" s="154"/>
      <c r="F39" s="154"/>
      <c r="G39" s="154"/>
      <c r="H39" s="154"/>
      <c r="I39" s="154"/>
      <c r="J39" s="154"/>
      <c r="K39" s="154"/>
      <c r="L39" s="154"/>
      <c r="M39" s="154"/>
      <c r="N39" s="154"/>
    </row>
    <row r="40" spans="2:14" x14ac:dyDescent="0.25">
      <c r="B40" s="150">
        <f>B37+1</f>
        <v>12</v>
      </c>
      <c r="C40" s="154" t="s">
        <v>161</v>
      </c>
      <c r="D40" s="154"/>
      <c r="E40" s="154"/>
      <c r="F40" s="154"/>
      <c r="G40" s="154"/>
      <c r="H40" s="154"/>
      <c r="I40" s="154"/>
      <c r="J40" s="154"/>
      <c r="K40" s="154"/>
      <c r="L40" s="154"/>
      <c r="M40" s="154"/>
      <c r="N40" s="154"/>
    </row>
    <row r="41" spans="2:14" x14ac:dyDescent="0.25">
      <c r="B41" s="150"/>
      <c r="C41" s="154"/>
      <c r="D41" s="154"/>
      <c r="E41" s="154"/>
      <c r="F41" s="154"/>
      <c r="G41" s="154"/>
      <c r="H41" s="154"/>
      <c r="I41" s="154"/>
      <c r="J41" s="154"/>
      <c r="K41" s="154"/>
      <c r="L41" s="154"/>
      <c r="M41" s="154"/>
      <c r="N41" s="154"/>
    </row>
    <row r="42" spans="2:14" x14ac:dyDescent="0.25">
      <c r="B42" s="150"/>
      <c r="C42" s="154"/>
      <c r="D42" s="154"/>
      <c r="E42" s="154"/>
      <c r="F42" s="154"/>
      <c r="G42" s="154"/>
      <c r="H42" s="154"/>
      <c r="I42" s="154"/>
      <c r="J42" s="154"/>
      <c r="K42" s="154"/>
      <c r="L42" s="154"/>
      <c r="M42" s="154"/>
      <c r="N42" s="154"/>
    </row>
    <row r="43" spans="2:14" x14ac:dyDescent="0.25">
      <c r="B43" s="150">
        <f>B40+1</f>
        <v>13</v>
      </c>
      <c r="C43" s="154" t="s">
        <v>105</v>
      </c>
      <c r="D43" s="154"/>
      <c r="E43" s="154"/>
      <c r="F43" s="154"/>
      <c r="G43" s="154"/>
      <c r="H43" s="154"/>
      <c r="I43" s="154"/>
      <c r="J43" s="154"/>
      <c r="K43" s="154"/>
      <c r="L43" s="154"/>
      <c r="M43" s="154"/>
      <c r="N43" s="154"/>
    </row>
    <row r="44" spans="2:14" x14ac:dyDescent="0.25">
      <c r="B44" s="150"/>
      <c r="C44" s="154"/>
      <c r="D44" s="154"/>
      <c r="E44" s="154"/>
      <c r="F44" s="154"/>
      <c r="G44" s="154"/>
      <c r="H44" s="154"/>
      <c r="I44" s="154"/>
      <c r="J44" s="154"/>
      <c r="K44" s="154"/>
      <c r="L44" s="154"/>
      <c r="M44" s="154"/>
      <c r="N44" s="154"/>
    </row>
    <row r="45" spans="2:14" x14ac:dyDescent="0.25">
      <c r="B45" s="150"/>
      <c r="C45" s="154"/>
      <c r="D45" s="154"/>
      <c r="E45" s="154"/>
      <c r="F45" s="154"/>
      <c r="G45" s="154"/>
      <c r="H45" s="154"/>
      <c r="I45" s="154"/>
      <c r="J45" s="154"/>
      <c r="K45" s="154"/>
      <c r="L45" s="154"/>
      <c r="M45" s="154"/>
      <c r="N45" s="154"/>
    </row>
    <row r="46" spans="2:14" x14ac:dyDescent="0.25">
      <c r="B46"/>
      <c r="C46" s="60"/>
    </row>
    <row r="47" spans="2:14" x14ac:dyDescent="0.25">
      <c r="B47"/>
    </row>
    <row r="48" spans="2:14" x14ac:dyDescent="0.25">
      <c r="B48"/>
    </row>
    <row r="49" spans="2:14" x14ac:dyDescent="0.25">
      <c r="B49"/>
      <c r="C49" s="152" t="s">
        <v>106</v>
      </c>
      <c r="D49" s="152"/>
      <c r="E49" s="152"/>
      <c r="F49" s="152"/>
      <c r="G49" s="152"/>
      <c r="H49" s="152"/>
      <c r="I49" s="152"/>
      <c r="J49" s="152"/>
      <c r="K49" s="152"/>
      <c r="L49" s="152"/>
      <c r="M49" s="152"/>
      <c r="N49" s="152"/>
    </row>
    <row r="50" spans="2:14" x14ac:dyDescent="0.25">
      <c r="B50"/>
      <c r="C50" s="152"/>
      <c r="D50" s="152"/>
      <c r="E50" s="152"/>
      <c r="F50" s="152"/>
      <c r="G50" s="152"/>
      <c r="H50" s="152"/>
      <c r="I50" s="152"/>
      <c r="J50" s="152"/>
      <c r="K50" s="152"/>
      <c r="L50" s="152"/>
      <c r="M50" s="152"/>
      <c r="N50" s="152"/>
    </row>
    <row r="51" spans="2:14" x14ac:dyDescent="0.25">
      <c r="B51"/>
      <c r="C51" s="152"/>
      <c r="D51" s="152"/>
      <c r="E51" s="152"/>
      <c r="F51" s="152"/>
      <c r="G51" s="152"/>
      <c r="H51" s="152"/>
      <c r="I51" s="152"/>
      <c r="J51" s="152"/>
      <c r="K51" s="152"/>
      <c r="L51" s="152"/>
      <c r="M51" s="152"/>
      <c r="N51" s="152"/>
    </row>
    <row r="52" spans="2:14" x14ac:dyDescent="0.25">
      <c r="B52"/>
      <c r="C52" s="152" t="s">
        <v>107</v>
      </c>
      <c r="D52" s="152"/>
      <c r="E52" s="152"/>
      <c r="F52" s="152"/>
      <c r="G52" s="152"/>
      <c r="H52" s="152"/>
      <c r="I52" s="152"/>
      <c r="J52" s="152"/>
      <c r="K52" s="152"/>
      <c r="L52" s="152"/>
      <c r="M52" s="152"/>
      <c r="N52" s="152"/>
    </row>
    <row r="53" spans="2:14" x14ac:dyDescent="0.25">
      <c r="B53"/>
      <c r="C53" s="152"/>
      <c r="D53" s="152"/>
      <c r="E53" s="152"/>
      <c r="F53" s="152"/>
      <c r="G53" s="152"/>
      <c r="H53" s="152"/>
      <c r="I53" s="152"/>
      <c r="J53" s="152"/>
      <c r="K53" s="152"/>
      <c r="L53" s="152"/>
      <c r="M53" s="152"/>
      <c r="N53" s="152"/>
    </row>
    <row r="54" spans="2:14" x14ac:dyDescent="0.25">
      <c r="B54"/>
      <c r="C54" s="152"/>
      <c r="D54" s="152"/>
      <c r="E54" s="152"/>
      <c r="F54" s="152"/>
      <c r="G54" s="152"/>
      <c r="H54" s="152"/>
      <c r="I54" s="152"/>
      <c r="J54" s="152"/>
      <c r="K54" s="152"/>
      <c r="L54" s="152"/>
      <c r="M54" s="152"/>
      <c r="N54" s="152"/>
    </row>
    <row r="55" spans="2:14" x14ac:dyDescent="0.25">
      <c r="B55"/>
      <c r="C55" s="152" t="s">
        <v>108</v>
      </c>
      <c r="D55" s="152"/>
      <c r="E55" s="152"/>
      <c r="F55" s="152"/>
      <c r="G55" s="152"/>
      <c r="H55" s="152"/>
      <c r="I55" s="152"/>
      <c r="J55" s="152"/>
      <c r="K55" s="152"/>
      <c r="L55" s="152"/>
      <c r="M55" s="152"/>
      <c r="N55" s="152"/>
    </row>
    <row r="56" spans="2:14" x14ac:dyDescent="0.25">
      <c r="B56"/>
      <c r="C56" s="152"/>
      <c r="D56" s="152"/>
      <c r="E56" s="152"/>
      <c r="F56" s="152"/>
      <c r="G56" s="152"/>
      <c r="H56" s="152"/>
      <c r="I56" s="152"/>
      <c r="J56" s="152"/>
      <c r="K56" s="152"/>
      <c r="L56" s="152"/>
      <c r="M56" s="152"/>
      <c r="N56" s="152"/>
    </row>
    <row r="57" spans="2:14" x14ac:dyDescent="0.25">
      <c r="B57"/>
      <c r="C57" s="152"/>
      <c r="D57" s="152"/>
      <c r="E57" s="152"/>
      <c r="F57" s="152"/>
      <c r="G57" s="152"/>
      <c r="H57" s="152"/>
      <c r="I57" s="152"/>
      <c r="J57" s="152"/>
      <c r="K57" s="152"/>
      <c r="L57" s="152"/>
      <c r="M57" s="152"/>
      <c r="N57" s="152"/>
    </row>
    <row r="58" spans="2:14" x14ac:dyDescent="0.25">
      <c r="B58"/>
      <c r="C58" s="152" t="s">
        <v>109</v>
      </c>
      <c r="D58" s="152"/>
      <c r="E58" s="152"/>
      <c r="F58" s="152"/>
      <c r="G58" s="152"/>
      <c r="H58" s="152"/>
      <c r="I58" s="152"/>
      <c r="J58" s="152"/>
      <c r="K58" s="152"/>
      <c r="L58" s="152"/>
      <c r="M58" s="152"/>
      <c r="N58" s="152"/>
    </row>
    <row r="59" spans="2:14" x14ac:dyDescent="0.25">
      <c r="B59"/>
      <c r="C59" s="152"/>
      <c r="D59" s="152"/>
      <c r="E59" s="152"/>
      <c r="F59" s="152"/>
      <c r="G59" s="152"/>
      <c r="H59" s="152"/>
      <c r="I59" s="152"/>
      <c r="J59" s="152"/>
      <c r="K59" s="152"/>
      <c r="L59" s="152"/>
      <c r="M59" s="152"/>
      <c r="N59" s="152"/>
    </row>
    <row r="60" spans="2:14" x14ac:dyDescent="0.25">
      <c r="B60"/>
      <c r="C60" s="152"/>
      <c r="D60" s="152"/>
      <c r="E60" s="152"/>
      <c r="F60" s="152"/>
      <c r="G60" s="152"/>
      <c r="H60" s="152"/>
      <c r="I60" s="152"/>
      <c r="J60" s="152"/>
      <c r="K60" s="152"/>
      <c r="L60" s="152"/>
      <c r="M60" s="152"/>
      <c r="N60" s="152"/>
    </row>
    <row r="61" spans="2:14" x14ac:dyDescent="0.25">
      <c r="B61"/>
      <c r="C61" s="152" t="s">
        <v>110</v>
      </c>
      <c r="D61" s="152"/>
      <c r="E61" s="152"/>
      <c r="F61" s="152"/>
      <c r="G61" s="152"/>
      <c r="H61" s="152"/>
      <c r="I61" s="152"/>
      <c r="J61" s="152"/>
      <c r="K61" s="152"/>
      <c r="L61" s="152"/>
      <c r="M61" s="152"/>
      <c r="N61" s="152"/>
    </row>
    <row r="62" spans="2:14" x14ac:dyDescent="0.25">
      <c r="B62"/>
      <c r="C62" s="152"/>
      <c r="D62" s="152"/>
      <c r="E62" s="152"/>
      <c r="F62" s="152"/>
      <c r="G62" s="152"/>
      <c r="H62" s="152"/>
      <c r="I62" s="152"/>
      <c r="J62" s="152"/>
      <c r="K62" s="152"/>
      <c r="L62" s="152"/>
      <c r="M62" s="152"/>
      <c r="N62" s="152"/>
    </row>
    <row r="63" spans="2:14" x14ac:dyDescent="0.25">
      <c r="B63"/>
      <c r="C63" s="152"/>
      <c r="D63" s="152"/>
      <c r="E63" s="152"/>
      <c r="F63" s="152"/>
      <c r="G63" s="152"/>
      <c r="H63" s="152"/>
      <c r="I63" s="152"/>
      <c r="J63" s="152"/>
      <c r="K63" s="152"/>
      <c r="L63" s="152"/>
      <c r="M63" s="152"/>
      <c r="N63" s="152"/>
    </row>
    <row r="64" spans="2:14" x14ac:dyDescent="0.25">
      <c r="B64"/>
      <c r="C64" s="152" t="s">
        <v>111</v>
      </c>
      <c r="D64" s="152"/>
      <c r="E64" s="152"/>
      <c r="F64" s="152"/>
      <c r="G64" s="152"/>
      <c r="H64" s="152"/>
      <c r="I64" s="152"/>
      <c r="J64" s="152"/>
      <c r="K64" s="152"/>
      <c r="L64" s="152"/>
      <c r="M64" s="152"/>
      <c r="N64" s="152"/>
    </row>
    <row r="65" spans="2:14" x14ac:dyDescent="0.25">
      <c r="B65"/>
      <c r="C65" s="152"/>
      <c r="D65" s="152"/>
      <c r="E65" s="152"/>
      <c r="F65" s="152"/>
      <c r="G65" s="152"/>
      <c r="H65" s="152"/>
      <c r="I65" s="152"/>
      <c r="J65" s="152"/>
      <c r="K65" s="152"/>
      <c r="L65" s="152"/>
      <c r="M65" s="152"/>
      <c r="N65" s="152"/>
    </row>
    <row r="66" spans="2:14" x14ac:dyDescent="0.25">
      <c r="C66" s="152"/>
      <c r="D66" s="152"/>
      <c r="E66" s="152"/>
      <c r="F66" s="152"/>
      <c r="G66" s="152"/>
      <c r="H66" s="152"/>
      <c r="I66" s="152"/>
      <c r="J66" s="152"/>
      <c r="K66" s="152"/>
      <c r="L66" s="152"/>
      <c r="M66" s="152"/>
      <c r="N66" s="152"/>
    </row>
    <row r="67" spans="2:14" ht="15" customHeight="1" x14ac:dyDescent="0.25">
      <c r="C67" s="152" t="s">
        <v>112</v>
      </c>
      <c r="D67" s="152"/>
      <c r="E67" s="152"/>
      <c r="F67" s="152"/>
      <c r="G67" s="152"/>
      <c r="H67" s="152"/>
      <c r="I67" s="152"/>
      <c r="J67" s="152"/>
      <c r="K67" s="152"/>
      <c r="L67" s="152"/>
      <c r="M67" s="152"/>
      <c r="N67" s="152"/>
    </row>
    <row r="68" spans="2:14" x14ac:dyDescent="0.25">
      <c r="C68" s="152"/>
      <c r="D68" s="152"/>
      <c r="E68" s="152"/>
      <c r="F68" s="152"/>
      <c r="G68" s="152"/>
      <c r="H68" s="152"/>
      <c r="I68" s="152"/>
      <c r="J68" s="152"/>
      <c r="K68" s="152"/>
      <c r="L68" s="152"/>
      <c r="M68" s="152"/>
      <c r="N68" s="152"/>
    </row>
    <row r="69" spans="2:14" x14ac:dyDescent="0.25">
      <c r="C69" s="152"/>
      <c r="D69" s="152"/>
      <c r="E69" s="152"/>
      <c r="F69" s="152"/>
      <c r="G69" s="152"/>
      <c r="H69" s="152"/>
      <c r="I69" s="152"/>
      <c r="J69" s="152"/>
      <c r="K69" s="152"/>
      <c r="L69" s="152"/>
      <c r="M69" s="152"/>
      <c r="N69" s="152"/>
    </row>
    <row r="70" spans="2:14" ht="15" customHeight="1" x14ac:dyDescent="0.25">
      <c r="C70" s="152" t="s">
        <v>113</v>
      </c>
      <c r="D70" s="152"/>
      <c r="E70" s="152"/>
      <c r="F70" s="152"/>
      <c r="G70" s="152"/>
      <c r="H70" s="152"/>
      <c r="I70" s="152"/>
      <c r="J70" s="152"/>
      <c r="K70" s="152"/>
      <c r="L70" s="152"/>
      <c r="M70" s="152"/>
      <c r="N70" s="152"/>
    </row>
    <row r="71" spans="2:14" x14ac:dyDescent="0.25">
      <c r="C71" s="152"/>
      <c r="D71" s="152"/>
      <c r="E71" s="152"/>
      <c r="F71" s="152"/>
      <c r="G71" s="152"/>
      <c r="H71" s="152"/>
      <c r="I71" s="152"/>
      <c r="J71" s="152"/>
      <c r="K71" s="152"/>
      <c r="L71" s="152"/>
      <c r="M71" s="152"/>
      <c r="N71" s="152"/>
    </row>
    <row r="72" spans="2:14" x14ac:dyDescent="0.25">
      <c r="C72" s="152"/>
      <c r="D72" s="152"/>
      <c r="E72" s="152"/>
      <c r="F72" s="152"/>
      <c r="G72" s="152"/>
      <c r="H72" s="152"/>
      <c r="I72" s="152"/>
      <c r="J72" s="152"/>
      <c r="K72" s="152"/>
      <c r="L72" s="152"/>
      <c r="M72" s="152"/>
      <c r="N72" s="152"/>
    </row>
    <row r="73" spans="2:14" ht="15" customHeight="1" x14ac:dyDescent="0.25">
      <c r="C73" s="161" t="s">
        <v>114</v>
      </c>
      <c r="D73" s="161"/>
      <c r="E73" s="161"/>
      <c r="F73" s="161"/>
      <c r="G73" s="161"/>
      <c r="H73" s="161"/>
      <c r="I73" s="161"/>
      <c r="J73" s="161"/>
      <c r="K73" s="161"/>
      <c r="L73" s="161"/>
      <c r="M73" s="161"/>
      <c r="N73" s="161"/>
    </row>
    <row r="74" spans="2:14" x14ac:dyDescent="0.25">
      <c r="C74" s="161"/>
      <c r="D74" s="161"/>
      <c r="E74" s="161"/>
      <c r="F74" s="161"/>
      <c r="G74" s="161"/>
      <c r="H74" s="161"/>
      <c r="I74" s="161"/>
      <c r="J74" s="161"/>
      <c r="K74" s="161"/>
      <c r="L74" s="161"/>
      <c r="M74" s="161"/>
      <c r="N74" s="161"/>
    </row>
    <row r="75" spans="2:14" x14ac:dyDescent="0.25">
      <c r="C75" s="161"/>
      <c r="D75" s="161"/>
      <c r="E75" s="161"/>
      <c r="F75" s="161"/>
      <c r="G75" s="161"/>
      <c r="H75" s="161"/>
      <c r="I75" s="161"/>
      <c r="J75" s="161"/>
      <c r="K75" s="161"/>
      <c r="L75" s="161"/>
      <c r="M75" s="161"/>
      <c r="N75" s="161"/>
    </row>
    <row r="76" spans="2:14" ht="15" customHeight="1" x14ac:dyDescent="0.25">
      <c r="C76" s="152" t="s">
        <v>115</v>
      </c>
      <c r="D76" s="152"/>
      <c r="E76" s="152"/>
      <c r="F76" s="152"/>
      <c r="G76" s="152"/>
      <c r="H76" s="152"/>
      <c r="I76" s="152"/>
      <c r="J76" s="152"/>
      <c r="K76" s="152"/>
      <c r="L76" s="152"/>
      <c r="M76" s="152"/>
      <c r="N76" s="152"/>
    </row>
    <row r="77" spans="2:14" x14ac:dyDescent="0.25">
      <c r="C77" s="152"/>
      <c r="D77" s="152"/>
      <c r="E77" s="152"/>
      <c r="F77" s="152"/>
      <c r="G77" s="152"/>
      <c r="H77" s="152"/>
      <c r="I77" s="152"/>
      <c r="J77" s="152"/>
      <c r="K77" s="152"/>
      <c r="L77" s="152"/>
      <c r="M77" s="152"/>
      <c r="N77" s="152"/>
    </row>
    <row r="78" spans="2:14" x14ac:dyDescent="0.25">
      <c r="C78" s="152"/>
      <c r="D78" s="152"/>
      <c r="E78" s="152"/>
      <c r="F78" s="152"/>
      <c r="G78" s="152"/>
      <c r="H78" s="152"/>
      <c r="I78" s="152"/>
      <c r="J78" s="152"/>
      <c r="K78" s="152"/>
      <c r="L78" s="152"/>
      <c r="M78" s="152"/>
      <c r="N78" s="152"/>
    </row>
    <row r="79" spans="2:14" ht="15" customHeight="1" x14ac:dyDescent="0.25">
      <c r="C79" s="152" t="s">
        <v>116</v>
      </c>
      <c r="D79" s="152"/>
      <c r="E79" s="152"/>
      <c r="F79" s="152"/>
      <c r="G79" s="152"/>
      <c r="H79" s="152"/>
      <c r="I79" s="152"/>
      <c r="J79" s="152"/>
      <c r="K79" s="152"/>
      <c r="L79" s="152"/>
      <c r="M79" s="152"/>
      <c r="N79" s="152"/>
    </row>
    <row r="80" spans="2:14" x14ac:dyDescent="0.25">
      <c r="C80" s="152"/>
      <c r="D80" s="152"/>
      <c r="E80" s="152"/>
      <c r="F80" s="152"/>
      <c r="G80" s="152"/>
      <c r="H80" s="152"/>
      <c r="I80" s="152"/>
      <c r="J80" s="152"/>
      <c r="K80" s="152"/>
      <c r="L80" s="152"/>
      <c r="M80" s="152"/>
      <c r="N80" s="152"/>
    </row>
    <row r="81" spans="3:14" x14ac:dyDescent="0.25">
      <c r="C81" s="152"/>
      <c r="D81" s="152"/>
      <c r="E81" s="152"/>
      <c r="F81" s="152"/>
      <c r="G81" s="152"/>
      <c r="H81" s="152"/>
      <c r="I81" s="152"/>
      <c r="J81" s="152"/>
      <c r="K81" s="152"/>
      <c r="L81" s="152"/>
      <c r="M81" s="152"/>
      <c r="N81" s="152"/>
    </row>
    <row r="82" spans="3:14" ht="15" customHeight="1" x14ac:dyDescent="0.25">
      <c r="C82" s="152" t="s">
        <v>117</v>
      </c>
      <c r="D82" s="152"/>
      <c r="E82" s="152"/>
      <c r="F82" s="152"/>
      <c r="G82" s="152"/>
      <c r="H82" s="152"/>
      <c r="I82" s="152"/>
      <c r="J82" s="152"/>
      <c r="K82" s="152"/>
      <c r="L82" s="152"/>
      <c r="M82" s="152"/>
      <c r="N82" s="152"/>
    </row>
    <row r="83" spans="3:14" x14ac:dyDescent="0.25">
      <c r="C83" s="152"/>
      <c r="D83" s="152"/>
      <c r="E83" s="152"/>
      <c r="F83" s="152"/>
      <c r="G83" s="152"/>
      <c r="H83" s="152"/>
      <c r="I83" s="152"/>
      <c r="J83" s="152"/>
      <c r="K83" s="152"/>
      <c r="L83" s="152"/>
      <c r="M83" s="152"/>
      <c r="N83" s="152"/>
    </row>
    <row r="84" spans="3:14" x14ac:dyDescent="0.25">
      <c r="C84" s="152"/>
      <c r="D84" s="152"/>
      <c r="E84" s="152"/>
      <c r="F84" s="152"/>
      <c r="G84" s="152"/>
      <c r="H84" s="152"/>
      <c r="I84" s="152"/>
      <c r="J84" s="152"/>
      <c r="K84" s="152"/>
      <c r="L84" s="152"/>
      <c r="M84" s="152"/>
      <c r="N84" s="152"/>
    </row>
    <row r="85" spans="3:14" ht="15" customHeight="1" x14ac:dyDescent="0.25">
      <c r="C85" s="152" t="s">
        <v>118</v>
      </c>
      <c r="D85" s="152"/>
      <c r="E85" s="152"/>
      <c r="F85" s="152"/>
      <c r="G85" s="152"/>
      <c r="H85" s="152"/>
      <c r="I85" s="152"/>
      <c r="J85" s="152"/>
      <c r="K85" s="152"/>
      <c r="L85" s="152"/>
      <c r="M85" s="152"/>
      <c r="N85" s="152"/>
    </row>
    <row r="86" spans="3:14" x14ac:dyDescent="0.25">
      <c r="C86" s="152"/>
      <c r="D86" s="152"/>
      <c r="E86" s="152"/>
      <c r="F86" s="152"/>
      <c r="G86" s="152"/>
      <c r="H86" s="152"/>
      <c r="I86" s="152"/>
      <c r="J86" s="152"/>
      <c r="K86" s="152"/>
      <c r="L86" s="152"/>
      <c r="M86" s="152"/>
      <c r="N86" s="152"/>
    </row>
    <row r="87" spans="3:14" x14ac:dyDescent="0.25">
      <c r="C87" s="152"/>
      <c r="D87" s="152"/>
      <c r="E87" s="152"/>
      <c r="F87" s="152"/>
      <c r="G87" s="152"/>
      <c r="H87" s="152"/>
      <c r="I87" s="152"/>
      <c r="J87" s="152"/>
      <c r="K87" s="152"/>
      <c r="L87" s="152"/>
      <c r="M87" s="152"/>
      <c r="N87" s="152"/>
    </row>
    <row r="88" spans="3:14" ht="15" customHeight="1" x14ac:dyDescent="0.25">
      <c r="C88" s="152" t="s">
        <v>119</v>
      </c>
      <c r="D88" s="152"/>
      <c r="E88" s="152"/>
      <c r="F88" s="152"/>
      <c r="G88" s="152"/>
      <c r="H88" s="152"/>
      <c r="I88" s="152"/>
      <c r="J88" s="152"/>
      <c r="K88" s="152"/>
      <c r="L88" s="152"/>
      <c r="M88" s="152"/>
      <c r="N88" s="152"/>
    </row>
    <row r="89" spans="3:14" x14ac:dyDescent="0.25">
      <c r="C89" s="152"/>
      <c r="D89" s="152"/>
      <c r="E89" s="152"/>
      <c r="F89" s="152"/>
      <c r="G89" s="152"/>
      <c r="H89" s="152"/>
      <c r="I89" s="152"/>
      <c r="J89" s="152"/>
      <c r="K89" s="152"/>
      <c r="L89" s="152"/>
      <c r="M89" s="152"/>
      <c r="N89" s="152"/>
    </row>
    <row r="90" spans="3:14" x14ac:dyDescent="0.25">
      <c r="C90" s="152"/>
      <c r="D90" s="152"/>
      <c r="E90" s="152"/>
      <c r="F90" s="152"/>
      <c r="G90" s="152"/>
      <c r="H90" s="152"/>
      <c r="I90" s="152"/>
      <c r="J90" s="152"/>
      <c r="K90" s="152"/>
      <c r="L90" s="152"/>
      <c r="M90" s="152"/>
      <c r="N90" s="152"/>
    </row>
    <row r="91" spans="3:14" x14ac:dyDescent="0.25">
      <c r="C91" s="152" t="s">
        <v>120</v>
      </c>
      <c r="D91" s="152"/>
      <c r="E91" s="152"/>
      <c r="F91" s="152"/>
      <c r="G91" s="152"/>
      <c r="H91" s="152"/>
      <c r="I91" s="152"/>
      <c r="J91" s="152"/>
      <c r="K91" s="152"/>
      <c r="L91" s="152"/>
      <c r="M91" s="152"/>
      <c r="N91" s="152"/>
    </row>
    <row r="92" spans="3:14" x14ac:dyDescent="0.25">
      <c r="C92" s="152"/>
      <c r="D92" s="152"/>
      <c r="E92" s="152"/>
      <c r="F92" s="152"/>
      <c r="G92" s="152"/>
      <c r="H92" s="152"/>
      <c r="I92" s="152"/>
      <c r="J92" s="152"/>
      <c r="K92" s="152"/>
      <c r="L92" s="152"/>
      <c r="M92" s="152"/>
      <c r="N92" s="152"/>
    </row>
    <row r="93" spans="3:14" x14ac:dyDescent="0.25">
      <c r="C93" s="152"/>
      <c r="D93" s="152"/>
      <c r="E93" s="152"/>
      <c r="F93" s="152"/>
      <c r="G93" s="152"/>
      <c r="H93" s="152"/>
      <c r="I93" s="152"/>
      <c r="J93" s="152"/>
      <c r="K93" s="152"/>
      <c r="L93" s="152"/>
      <c r="M93" s="152"/>
      <c r="N93" s="152"/>
    </row>
    <row r="94" spans="3:14" ht="15" customHeight="1" x14ac:dyDescent="0.25">
      <c r="C94" s="152" t="s">
        <v>121</v>
      </c>
      <c r="D94" s="152"/>
      <c r="E94" s="152"/>
      <c r="F94" s="152"/>
      <c r="G94" s="152"/>
      <c r="H94" s="152"/>
      <c r="I94" s="152"/>
      <c r="J94" s="152"/>
      <c r="K94" s="152"/>
      <c r="L94" s="152"/>
      <c r="M94" s="152"/>
      <c r="N94" s="152"/>
    </row>
    <row r="95" spans="3:14" x14ac:dyDescent="0.25">
      <c r="C95" s="152"/>
      <c r="D95" s="152"/>
      <c r="E95" s="152"/>
      <c r="F95" s="152"/>
      <c r="G95" s="152"/>
      <c r="H95" s="152"/>
      <c r="I95" s="152"/>
      <c r="J95" s="152"/>
      <c r="K95" s="152"/>
      <c r="L95" s="152"/>
      <c r="M95" s="152"/>
      <c r="N95" s="152"/>
    </row>
    <row r="96" spans="3:14" x14ac:dyDescent="0.25">
      <c r="C96" s="152"/>
      <c r="D96" s="152"/>
      <c r="E96" s="152"/>
      <c r="F96" s="152"/>
      <c r="G96" s="152"/>
      <c r="H96" s="152"/>
      <c r="I96" s="152"/>
      <c r="J96" s="152"/>
      <c r="K96" s="152"/>
      <c r="L96" s="152"/>
      <c r="M96" s="152"/>
      <c r="N96" s="152"/>
    </row>
    <row r="97" spans="3:14" x14ac:dyDescent="0.25">
      <c r="C97" s="152" t="s">
        <v>122</v>
      </c>
      <c r="D97" s="152"/>
      <c r="E97" s="152"/>
      <c r="F97" s="152"/>
      <c r="G97" s="152"/>
      <c r="H97" s="152"/>
      <c r="I97" s="152"/>
      <c r="J97" s="152"/>
      <c r="K97" s="152"/>
      <c r="L97" s="152"/>
      <c r="M97" s="152"/>
      <c r="N97" s="152"/>
    </row>
    <row r="98" spans="3:14" x14ac:dyDescent="0.25">
      <c r="C98" s="152"/>
      <c r="D98" s="152"/>
      <c r="E98" s="152"/>
      <c r="F98" s="152"/>
      <c r="G98" s="152"/>
      <c r="H98" s="152"/>
      <c r="I98" s="152"/>
      <c r="J98" s="152"/>
      <c r="K98" s="152"/>
      <c r="L98" s="152"/>
      <c r="M98" s="152"/>
      <c r="N98" s="152"/>
    </row>
    <row r="99" spans="3:14" x14ac:dyDescent="0.25">
      <c r="C99" s="152"/>
      <c r="D99" s="152"/>
      <c r="E99" s="152"/>
      <c r="F99" s="152"/>
      <c r="G99" s="152"/>
      <c r="H99" s="152"/>
      <c r="I99" s="152"/>
      <c r="J99" s="152"/>
      <c r="K99" s="152"/>
      <c r="L99" s="152"/>
      <c r="M99" s="152"/>
      <c r="N99" s="152"/>
    </row>
    <row r="100" spans="3:14" ht="15" customHeight="1" x14ac:dyDescent="0.25">
      <c r="C100" s="152" t="s">
        <v>123</v>
      </c>
      <c r="D100" s="152"/>
      <c r="E100" s="152"/>
      <c r="F100" s="152"/>
      <c r="G100" s="152"/>
      <c r="H100" s="152"/>
      <c r="I100" s="152"/>
      <c r="J100" s="152"/>
      <c r="K100" s="152"/>
      <c r="L100" s="152"/>
      <c r="M100" s="152"/>
      <c r="N100" s="152"/>
    </row>
    <row r="101" spans="3:14" x14ac:dyDescent="0.25">
      <c r="C101" s="152"/>
      <c r="D101" s="152"/>
      <c r="E101" s="152"/>
      <c r="F101" s="152"/>
      <c r="G101" s="152"/>
      <c r="H101" s="152"/>
      <c r="I101" s="152"/>
      <c r="J101" s="152"/>
      <c r="K101" s="152"/>
      <c r="L101" s="152"/>
      <c r="M101" s="152"/>
      <c r="N101" s="152"/>
    </row>
    <row r="102" spans="3:14" x14ac:dyDescent="0.25">
      <c r="C102" s="152"/>
      <c r="D102" s="152"/>
      <c r="E102" s="152"/>
      <c r="F102" s="152"/>
      <c r="G102" s="152"/>
      <c r="H102" s="152"/>
      <c r="I102" s="152"/>
      <c r="J102" s="152"/>
      <c r="K102" s="152"/>
      <c r="L102" s="152"/>
      <c r="M102" s="152"/>
      <c r="N102" s="152"/>
    </row>
    <row r="103" spans="3:14" x14ac:dyDescent="0.25">
      <c r="C103" s="152" t="s">
        <v>124</v>
      </c>
      <c r="D103" s="152"/>
      <c r="E103" s="152"/>
      <c r="F103" s="152"/>
      <c r="G103" s="152"/>
      <c r="H103" s="152"/>
      <c r="I103" s="152"/>
      <c r="J103" s="152"/>
      <c r="K103" s="152"/>
      <c r="L103" s="152"/>
      <c r="M103" s="152"/>
      <c r="N103" s="152"/>
    </row>
    <row r="104" spans="3:14" x14ac:dyDescent="0.25">
      <c r="C104" s="152"/>
      <c r="D104" s="152"/>
      <c r="E104" s="152"/>
      <c r="F104" s="152"/>
      <c r="G104" s="152"/>
      <c r="H104" s="152"/>
      <c r="I104" s="152"/>
      <c r="J104" s="152"/>
      <c r="K104" s="152"/>
      <c r="L104" s="152"/>
      <c r="M104" s="152"/>
      <c r="N104" s="152"/>
    </row>
    <row r="105" spans="3:14" x14ac:dyDescent="0.25">
      <c r="C105" s="152"/>
      <c r="D105" s="152"/>
      <c r="E105" s="152"/>
      <c r="F105" s="152"/>
      <c r="G105" s="152"/>
      <c r="H105" s="152"/>
      <c r="I105" s="152"/>
      <c r="J105" s="152"/>
      <c r="K105" s="152"/>
      <c r="L105" s="152"/>
      <c r="M105" s="152"/>
      <c r="N105" s="152"/>
    </row>
    <row r="106" spans="3:14" x14ac:dyDescent="0.25">
      <c r="C106" s="152" t="s">
        <v>125</v>
      </c>
      <c r="D106" s="152"/>
      <c r="E106" s="152"/>
      <c r="F106" s="152"/>
      <c r="G106" s="152"/>
      <c r="H106" s="152"/>
      <c r="I106" s="152"/>
      <c r="J106" s="152"/>
      <c r="K106" s="152"/>
      <c r="L106" s="152"/>
      <c r="M106" s="152"/>
      <c r="N106" s="152"/>
    </row>
    <row r="107" spans="3:14" x14ac:dyDescent="0.25">
      <c r="C107" s="152"/>
      <c r="D107" s="152"/>
      <c r="E107" s="152"/>
      <c r="F107" s="152"/>
      <c r="G107" s="152"/>
      <c r="H107" s="152"/>
      <c r="I107" s="152"/>
      <c r="J107" s="152"/>
      <c r="K107" s="152"/>
      <c r="L107" s="152"/>
      <c r="M107" s="152"/>
      <c r="N107" s="152"/>
    </row>
    <row r="108" spans="3:14" x14ac:dyDescent="0.25">
      <c r="C108" s="152"/>
      <c r="D108" s="152"/>
      <c r="E108" s="152"/>
      <c r="F108" s="152"/>
      <c r="G108" s="152"/>
      <c r="H108" s="152"/>
      <c r="I108" s="152"/>
      <c r="J108" s="152"/>
      <c r="K108" s="152"/>
      <c r="L108" s="152"/>
      <c r="M108" s="152"/>
      <c r="N108" s="152"/>
    </row>
    <row r="109" spans="3:14" x14ac:dyDescent="0.25">
      <c r="C109" s="152" t="s">
        <v>144</v>
      </c>
      <c r="D109" s="152"/>
      <c r="E109" s="152"/>
      <c r="F109" s="152"/>
      <c r="G109" s="152"/>
      <c r="H109" s="152"/>
      <c r="I109" s="152"/>
      <c r="J109" s="152"/>
      <c r="K109" s="152"/>
      <c r="L109" s="152"/>
      <c r="M109" s="152"/>
      <c r="N109" s="152"/>
    </row>
    <row r="110" spans="3:14" x14ac:dyDescent="0.25">
      <c r="C110" s="152"/>
      <c r="D110" s="152"/>
      <c r="E110" s="152"/>
      <c r="F110" s="152"/>
      <c r="G110" s="152"/>
      <c r="H110" s="152"/>
      <c r="I110" s="152"/>
      <c r="J110" s="152"/>
      <c r="K110" s="152"/>
      <c r="L110" s="152"/>
      <c r="M110" s="152"/>
      <c r="N110" s="152"/>
    </row>
    <row r="111" spans="3:14" x14ac:dyDescent="0.25">
      <c r="C111" s="152"/>
      <c r="D111" s="152"/>
      <c r="E111" s="152"/>
      <c r="F111" s="152"/>
      <c r="G111" s="152"/>
      <c r="H111" s="152"/>
      <c r="I111" s="152"/>
      <c r="J111" s="152"/>
      <c r="K111" s="152"/>
      <c r="L111" s="152"/>
      <c r="M111" s="152"/>
      <c r="N111" s="152"/>
    </row>
    <row r="112" spans="3:14" x14ac:dyDescent="0.25">
      <c r="C112" s="161" t="s">
        <v>177</v>
      </c>
      <c r="D112" s="161"/>
      <c r="E112" s="161"/>
      <c r="F112" s="161"/>
      <c r="G112" s="161"/>
      <c r="H112" s="161"/>
      <c r="I112" s="161"/>
      <c r="J112" s="161"/>
      <c r="K112" s="161"/>
      <c r="L112" s="161"/>
      <c r="M112" s="161"/>
      <c r="N112" s="161"/>
    </row>
    <row r="113" spans="3:14" x14ac:dyDescent="0.25">
      <c r="C113" s="161"/>
      <c r="D113" s="161"/>
      <c r="E113" s="161"/>
      <c r="F113" s="161"/>
      <c r="G113" s="161"/>
      <c r="H113" s="161"/>
      <c r="I113" s="161"/>
      <c r="J113" s="161"/>
      <c r="K113" s="161"/>
      <c r="L113" s="161"/>
      <c r="M113" s="161"/>
      <c r="N113" s="161"/>
    </row>
    <row r="114" spans="3:14" x14ac:dyDescent="0.25">
      <c r="C114" s="161"/>
      <c r="D114" s="161"/>
      <c r="E114" s="161"/>
      <c r="F114" s="161"/>
      <c r="G114" s="161"/>
      <c r="H114" s="161"/>
      <c r="I114" s="161"/>
      <c r="J114" s="161"/>
      <c r="K114" s="161"/>
      <c r="L114" s="161"/>
      <c r="M114" s="161"/>
      <c r="N114" s="161"/>
    </row>
  </sheetData>
  <mergeCells count="50">
    <mergeCell ref="C112:N114"/>
    <mergeCell ref="C43:N45"/>
    <mergeCell ref="C85:N87"/>
    <mergeCell ref="C88:N90"/>
    <mergeCell ref="C91:N93"/>
    <mergeCell ref="C94:N96"/>
    <mergeCell ref="C67:N69"/>
    <mergeCell ref="C70:N72"/>
    <mergeCell ref="C73:N75"/>
    <mergeCell ref="C76:N78"/>
    <mergeCell ref="C79:N81"/>
    <mergeCell ref="C82:N84"/>
    <mergeCell ref="C49:N51"/>
    <mergeCell ref="C52:N54"/>
    <mergeCell ref="C55:N57"/>
    <mergeCell ref="C58:N60"/>
    <mergeCell ref="C61:N63"/>
    <mergeCell ref="C109:N111"/>
    <mergeCell ref="C103:N105"/>
    <mergeCell ref="C106:N108"/>
    <mergeCell ref="C97:N99"/>
    <mergeCell ref="C100:N102"/>
    <mergeCell ref="B2:N2"/>
    <mergeCell ref="B4:B6"/>
    <mergeCell ref="C4:N5"/>
    <mergeCell ref="C6:N6"/>
    <mergeCell ref="B7:B9"/>
    <mergeCell ref="C7:N9"/>
    <mergeCell ref="B13:B18"/>
    <mergeCell ref="C13:N18"/>
    <mergeCell ref="B19:B21"/>
    <mergeCell ref="C19:N21"/>
    <mergeCell ref="B22:B24"/>
    <mergeCell ref="C22:N24"/>
    <mergeCell ref="B25:B27"/>
    <mergeCell ref="C25:N27"/>
    <mergeCell ref="C64:N66"/>
    <mergeCell ref="B43:B45"/>
    <mergeCell ref="C10:N12"/>
    <mergeCell ref="B10:B12"/>
    <mergeCell ref="B37:B39"/>
    <mergeCell ref="C37:N39"/>
    <mergeCell ref="B40:B42"/>
    <mergeCell ref="C40:N42"/>
    <mergeCell ref="B28:B30"/>
    <mergeCell ref="C28:N30"/>
    <mergeCell ref="B31:B33"/>
    <mergeCell ref="C31:N33"/>
    <mergeCell ref="B34:B36"/>
    <mergeCell ref="C34:N36"/>
  </mergeCells>
  <hyperlinks>
    <hyperlink ref="C6" r:id="rId1"/>
  </hyperlinks>
  <pageMargins left="0.7" right="0.7" top="0.75" bottom="0.75" header="0.3" footer="0.3"/>
  <pageSetup orientation="portrait" horizontalDpi="1200" verticalDpi="1200"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K117"/>
  <sheetViews>
    <sheetView zoomScale="70" zoomScaleNormal="70" workbookViewId="0">
      <selection activeCell="J26" sqref="J26"/>
    </sheetView>
  </sheetViews>
  <sheetFormatPr defaultRowHeight="15" x14ac:dyDescent="0.25"/>
  <cols>
    <col min="1" max="1" width="3.140625" customWidth="1"/>
  </cols>
  <sheetData>
    <row r="1" spans="2:16" ht="15.75" thickBot="1" x14ac:dyDescent="0.3"/>
    <row r="2" spans="2:16" x14ac:dyDescent="0.25">
      <c r="B2" s="165" t="s">
        <v>24</v>
      </c>
      <c r="C2" s="162"/>
      <c r="D2" s="162"/>
      <c r="E2" s="162"/>
      <c r="F2" s="162"/>
      <c r="G2" s="162"/>
      <c r="H2" s="162"/>
      <c r="I2" s="162"/>
      <c r="J2" s="162"/>
      <c r="K2" s="162"/>
      <c r="L2" s="162"/>
      <c r="M2" s="162"/>
      <c r="N2" s="162"/>
      <c r="O2" s="162"/>
      <c r="P2" s="166"/>
    </row>
    <row r="3" spans="2:16" x14ac:dyDescent="0.25">
      <c r="B3" s="167" t="s">
        <v>18</v>
      </c>
      <c r="C3" s="168" t="s">
        <v>25</v>
      </c>
      <c r="D3" s="168"/>
      <c r="E3" s="168" t="s">
        <v>23</v>
      </c>
      <c r="F3" s="168"/>
      <c r="G3" s="168"/>
      <c r="H3" s="168" t="s">
        <v>40</v>
      </c>
      <c r="I3" s="168"/>
      <c r="J3" s="168"/>
      <c r="K3" s="168" t="s">
        <v>41</v>
      </c>
      <c r="L3" s="168"/>
      <c r="M3" s="168"/>
      <c r="N3" s="168" t="s">
        <v>42</v>
      </c>
      <c r="O3" s="168"/>
      <c r="P3" s="169"/>
    </row>
    <row r="4" spans="2:16" ht="18" x14ac:dyDescent="0.25">
      <c r="B4" s="167"/>
      <c r="C4" s="76" t="s">
        <v>5</v>
      </c>
      <c r="D4" s="76" t="s">
        <v>6</v>
      </c>
      <c r="E4" s="76" t="s">
        <v>27</v>
      </c>
      <c r="F4" s="76" t="s">
        <v>26</v>
      </c>
      <c r="G4" s="76" t="s">
        <v>28</v>
      </c>
      <c r="H4" s="76" t="s">
        <v>27</v>
      </c>
      <c r="I4" s="76" t="s">
        <v>26</v>
      </c>
      <c r="J4" s="76" t="s">
        <v>28</v>
      </c>
      <c r="K4" s="76" t="s">
        <v>39</v>
      </c>
      <c r="L4" s="76" t="s">
        <v>38</v>
      </c>
      <c r="M4" s="76" t="s">
        <v>37</v>
      </c>
      <c r="N4" s="76" t="s">
        <v>64</v>
      </c>
      <c r="O4" s="76" t="s">
        <v>65</v>
      </c>
      <c r="P4" s="85" t="s">
        <v>66</v>
      </c>
    </row>
    <row r="5" spans="2:16" x14ac:dyDescent="0.25">
      <c r="B5" s="23" t="s">
        <v>17</v>
      </c>
      <c r="C5" s="1">
        <v>0</v>
      </c>
      <c r="D5" s="1">
        <v>0</v>
      </c>
      <c r="E5" s="1">
        <v>1</v>
      </c>
      <c r="F5" s="1">
        <v>1</v>
      </c>
      <c r="G5" s="1">
        <v>1</v>
      </c>
      <c r="H5" s="1">
        <v>5</v>
      </c>
      <c r="I5" s="1">
        <v>6</v>
      </c>
      <c r="J5" s="1">
        <v>7</v>
      </c>
      <c r="K5" s="73" t="str">
        <f>IF(CONSTRAINTSu_X=0,IF(ISNA(MATCH(NODES,NODES_LOADED,0)),0,INDEX(NODAL_APPLICATIONS,MATCH(NODES,NODES_LOADED,0),1)),"TBD")</f>
        <v>TBD</v>
      </c>
      <c r="L5" s="73" t="str">
        <f>IF(CONSTRAINTSu_Y=0,IF(ISNA(MATCH(NODES,NODES_LOADED,0)),0,INDEX(NODAL_APPLICATIONS,MATCH(NODES,NODES_LOADED,0),2)),"TBD")</f>
        <v>TBD</v>
      </c>
      <c r="M5" s="73" t="str">
        <f>IF(CONSTRAINTSr_Z=0,IF(ISNA(MATCH(NODES,NODES_LOADED,0)),0,INDEX(NODAL_APPLICATIONS,MATCH(NODES,NODES_LOADED,0),3)),"TBD")</f>
        <v>TBD</v>
      </c>
      <c r="N5" s="73">
        <f>IF(CONSTRAINTSu_X=0,"TBD",IF(ISNA(MATCH(NODES,NODES_LOADED,0)),0,INDEX(NODAL_APPLICATIONS,MATCH(NODES,NODES_LOADED,0),4)))</f>
        <v>0</v>
      </c>
      <c r="O5" s="73">
        <f>IF(CONSTRAINTSu_Y=0,"TBD",IF(ISNA(MATCH(NODES,NODES_LOADED,0)),0,INDEX(NODAL_APPLICATIONS,MATCH(NODES,NODES_LOADED,0),5)))</f>
        <v>0</v>
      </c>
      <c r="P5" s="86">
        <f>IF(CONSTRAINTSr_Z=0,"TBD",IF(ISNA(MATCH(NODES,NODES_LOADED,0)),0,INDEX(NODAL_APPLICATIONS,MATCH(NODES,NODES_LOADED,0),6)))</f>
        <v>0</v>
      </c>
    </row>
    <row r="6" spans="2:16" x14ac:dyDescent="0.25">
      <c r="B6" s="23" t="s">
        <v>19</v>
      </c>
      <c r="C6" s="1">
        <v>24</v>
      </c>
      <c r="D6" s="1">
        <v>0</v>
      </c>
      <c r="E6" s="1">
        <v>0</v>
      </c>
      <c r="F6" s="1">
        <v>1</v>
      </c>
      <c r="G6" s="1">
        <v>0</v>
      </c>
      <c r="H6" s="1">
        <v>1</v>
      </c>
      <c r="I6" s="1">
        <v>8</v>
      </c>
      <c r="J6" s="1">
        <v>2</v>
      </c>
      <c r="K6" s="73">
        <f>IF(CONSTRAINTSu_X=0,IF(ISNA(MATCH(NODES,NODES_LOADED,0)),0,INDEX(NODAL_APPLICATIONS,MATCH(NODES,NODES_LOADED,0),1)),"TBD")</f>
        <v>0</v>
      </c>
      <c r="L6" s="73" t="str">
        <f>IF(CONSTRAINTSu_Y=0,IF(ISNA(MATCH(NODES,NODES_LOADED,0)),0,INDEX(NODAL_APPLICATIONS,MATCH(NODES,NODES_LOADED,0),2)),"TBD")</f>
        <v>TBD</v>
      </c>
      <c r="M6" s="73">
        <f>IF(CONSTRAINTSr_Z=0,IF(ISNA(MATCH(NODES,NODES_LOADED,0)),0,INDEX(NODAL_APPLICATIONS,MATCH(NODES,NODES_LOADED,0),3)),"TBD")</f>
        <v>0</v>
      </c>
      <c r="N6" s="73" t="str">
        <f>IF(CONSTRAINTSu_X=0,"TBD",IF(ISNA(MATCH(NODES,NODES_LOADED,0)),0,INDEX(NODAL_APPLICATIONS,MATCH(NODES,NODES_LOADED,0),4)))</f>
        <v>TBD</v>
      </c>
      <c r="O6" s="73">
        <f>IF(CONSTRAINTSu_Y=0,"TBD",IF(ISNA(MATCH(NODES,NODES_LOADED,0)),0,INDEX(NODAL_APPLICATIONS,MATCH(NODES,NODES_LOADED,0),5)))</f>
        <v>0</v>
      </c>
      <c r="P6" s="86" t="str">
        <f>IF(CONSTRAINTSr_Z=0,"TBD",IF(ISNA(MATCH(NODES,NODES_LOADED,0)),0,INDEX(NODAL_APPLICATIONS,MATCH(NODES,NODES_LOADED,0),6)))</f>
        <v>TBD</v>
      </c>
    </row>
    <row r="7" spans="2:16" x14ac:dyDescent="0.25">
      <c r="B7" s="23" t="s">
        <v>29</v>
      </c>
      <c r="C7" s="1">
        <v>32</v>
      </c>
      <c r="D7" s="1">
        <v>0</v>
      </c>
      <c r="E7" s="1">
        <v>0</v>
      </c>
      <c r="F7" s="1">
        <v>1</v>
      </c>
      <c r="G7" s="1">
        <v>0</v>
      </c>
      <c r="H7" s="1">
        <v>3</v>
      </c>
      <c r="I7" s="1">
        <v>9</v>
      </c>
      <c r="J7" s="1">
        <v>4</v>
      </c>
      <c r="K7" s="75">
        <f>IF(CONSTRAINTSu_X=0,IF(ISNA(MATCH(NODES,NODES_LOADED,0)),0,INDEX(NODAL_APPLICATIONS,MATCH(NODES,NODES_LOADED,0),1)),"TBD")</f>
        <v>0</v>
      </c>
      <c r="L7" s="75" t="str">
        <f>IF(CONSTRAINTSu_Y=0,IF(ISNA(MATCH(NODES,NODES_LOADED,0)),0,INDEX(NODAL_APPLICATIONS,MATCH(NODES,NODES_LOADED,0),2)),"TBD")</f>
        <v>TBD</v>
      </c>
      <c r="M7" s="75">
        <f>IF(CONSTRAINTSr_Z=0,IF(ISNA(MATCH(NODES,NODES_LOADED,0)),0,INDEX(NODAL_APPLICATIONS,MATCH(NODES,NODES_LOADED,0),3)),"TBD")</f>
        <v>0</v>
      </c>
      <c r="N7" s="75" t="str">
        <f>IF(CONSTRAINTSu_X=0,"TBD",IF(ISNA(MATCH(NODES,NODES_LOADED,0)),0,INDEX(NODAL_APPLICATIONS,MATCH(NODES,NODES_LOADED,0),4)))</f>
        <v>TBD</v>
      </c>
      <c r="O7" s="75">
        <f>IF(CONSTRAINTSu_Y=0,"TBD",IF(ISNA(MATCH(NODES,NODES_LOADED,0)),0,INDEX(NODAL_APPLICATIONS,MATCH(NODES,NODES_LOADED,0),5)))</f>
        <v>0</v>
      </c>
      <c r="P7" s="86" t="str">
        <f>IF(CONSTRAINTSr_Z=0,"TBD",IF(ISNA(MATCH(NODES,NODES_LOADED,0)),0,INDEX(NODAL_APPLICATIONS,MATCH(NODES,NODES_LOADED,0),6)))</f>
        <v>TBD</v>
      </c>
    </row>
    <row r="8" spans="2:16" ht="15.75" thickBot="1" x14ac:dyDescent="0.3">
      <c r="B8" s="84"/>
      <c r="C8" s="16"/>
      <c r="D8" s="16"/>
      <c r="E8" s="16"/>
      <c r="F8" s="16"/>
      <c r="G8" s="16"/>
      <c r="H8" s="16"/>
      <c r="I8" s="16"/>
      <c r="J8" s="16"/>
      <c r="K8" s="17"/>
      <c r="L8" s="17"/>
      <c r="M8" s="17"/>
      <c r="N8" s="17"/>
      <c r="O8" s="17"/>
      <c r="P8" s="87"/>
    </row>
    <row r="9" spans="2:16" ht="15.75" thickBot="1" x14ac:dyDescent="0.3"/>
    <row r="10" spans="2:16" x14ac:dyDescent="0.25">
      <c r="B10" s="165" t="s">
        <v>22</v>
      </c>
      <c r="C10" s="162"/>
      <c r="D10" s="162"/>
      <c r="E10" s="162"/>
      <c r="F10" s="162"/>
      <c r="G10" s="162"/>
      <c r="H10" s="162"/>
      <c r="I10" s="162"/>
      <c r="J10" s="162"/>
      <c r="K10" s="166"/>
      <c r="M10" t="s">
        <v>133</v>
      </c>
    </row>
    <row r="11" spans="2:16" x14ac:dyDescent="0.25">
      <c r="B11" s="88" t="s">
        <v>15</v>
      </c>
      <c r="C11" s="76" t="s">
        <v>43</v>
      </c>
      <c r="D11" s="76" t="s">
        <v>44</v>
      </c>
      <c r="E11" s="76" t="s">
        <v>14</v>
      </c>
      <c r="F11" s="76" t="s">
        <v>12</v>
      </c>
      <c r="G11" s="76" t="s">
        <v>34</v>
      </c>
      <c r="H11" s="76" t="s">
        <v>21</v>
      </c>
      <c r="I11" s="76" t="s">
        <v>20</v>
      </c>
      <c r="J11" s="76" t="s">
        <v>162</v>
      </c>
      <c r="K11" s="85" t="s">
        <v>163</v>
      </c>
      <c r="M11" t="s">
        <v>178</v>
      </c>
    </row>
    <row r="12" spans="2:16" x14ac:dyDescent="0.25">
      <c r="B12" s="23" t="s">
        <v>7</v>
      </c>
      <c r="C12" s="1" t="s">
        <v>17</v>
      </c>
      <c r="D12" s="1" t="s">
        <v>19</v>
      </c>
      <c r="E12" s="1">
        <v>0</v>
      </c>
      <c r="F12" s="75">
        <f>L_m(B12,COORD_X,COORD_Y)</f>
        <v>24</v>
      </c>
      <c r="G12" s="1">
        <v>1</v>
      </c>
      <c r="H12" s="46">
        <v>1</v>
      </c>
      <c r="I12" s="1">
        <v>1</v>
      </c>
      <c r="J12" s="1">
        <v>1</v>
      </c>
      <c r="K12" s="89" t="b">
        <v>1</v>
      </c>
    </row>
    <row r="13" spans="2:16" x14ac:dyDescent="0.25">
      <c r="B13" s="23" t="s">
        <v>30</v>
      </c>
      <c r="C13" s="1" t="s">
        <v>19</v>
      </c>
      <c r="D13" s="1" t="s">
        <v>29</v>
      </c>
      <c r="E13" s="1">
        <v>0</v>
      </c>
      <c r="F13" s="75">
        <f>L_m(B13,COORD_X,COORD_Y)</f>
        <v>8</v>
      </c>
      <c r="G13" s="1">
        <v>1</v>
      </c>
      <c r="H13" s="46">
        <v>1</v>
      </c>
      <c r="I13" s="1">
        <v>1</v>
      </c>
      <c r="J13" s="1">
        <v>1</v>
      </c>
      <c r="K13" s="89" t="b">
        <v>1</v>
      </c>
    </row>
    <row r="14" spans="2:16" ht="15.75" thickBot="1" x14ac:dyDescent="0.3">
      <c r="B14" s="84"/>
      <c r="C14" s="16"/>
      <c r="D14" s="16"/>
      <c r="E14" s="16"/>
      <c r="F14" s="17"/>
      <c r="G14" s="18"/>
      <c r="H14" s="18"/>
      <c r="I14" s="18"/>
      <c r="J14" s="16"/>
      <c r="K14" s="90"/>
    </row>
    <row r="15" spans="2:16" ht="15.75" thickBot="1" x14ac:dyDescent="0.3"/>
    <row r="16" spans="2:16" x14ac:dyDescent="0.25">
      <c r="B16" s="165" t="s">
        <v>76</v>
      </c>
      <c r="C16" s="162"/>
      <c r="D16" s="162"/>
      <c r="E16" s="162"/>
      <c r="F16" s="162"/>
      <c r="G16" s="162"/>
      <c r="H16" s="162"/>
      <c r="I16" s="162"/>
      <c r="J16" s="162"/>
      <c r="K16" s="166"/>
    </row>
    <row r="17" spans="1:37" ht="18" x14ac:dyDescent="0.25">
      <c r="B17" s="88" t="s">
        <v>18</v>
      </c>
      <c r="C17" s="76" t="s">
        <v>35</v>
      </c>
      <c r="D17" s="76" t="s">
        <v>36</v>
      </c>
      <c r="E17" s="76" t="s">
        <v>37</v>
      </c>
      <c r="F17" s="76" t="s">
        <v>64</v>
      </c>
      <c r="G17" s="76" t="s">
        <v>65</v>
      </c>
      <c r="H17" s="76" t="s">
        <v>66</v>
      </c>
      <c r="I17" s="76" t="s">
        <v>75</v>
      </c>
      <c r="J17" s="76" t="s">
        <v>73</v>
      </c>
      <c r="K17" s="85" t="s">
        <v>74</v>
      </c>
    </row>
    <row r="18" spans="1:37" x14ac:dyDescent="0.25">
      <c r="B18" s="83" t="s">
        <v>17</v>
      </c>
      <c r="C18" s="1"/>
      <c r="D18" s="1"/>
      <c r="E18" s="1"/>
      <c r="F18" s="1"/>
      <c r="G18" s="1"/>
      <c r="H18" s="1"/>
      <c r="I18" s="1"/>
      <c r="J18" s="1"/>
      <c r="K18" s="89"/>
    </row>
    <row r="19" spans="1:37" ht="15.75" thickBot="1" x14ac:dyDescent="0.3">
      <c r="B19" s="84"/>
      <c r="C19" s="16"/>
      <c r="D19" s="16"/>
      <c r="E19" s="16"/>
      <c r="F19" s="16"/>
      <c r="G19" s="16"/>
      <c r="H19" s="16"/>
      <c r="I19" s="16"/>
      <c r="J19" s="16"/>
      <c r="K19" s="90"/>
    </row>
    <row r="20" spans="1:37" ht="15.75" thickBot="1" x14ac:dyDescent="0.3"/>
    <row r="21" spans="1:37" x14ac:dyDescent="0.25">
      <c r="B21" s="165" t="s">
        <v>16</v>
      </c>
      <c r="C21" s="162"/>
      <c r="D21" s="162"/>
      <c r="E21" s="162"/>
      <c r="F21" s="162"/>
      <c r="G21" s="162"/>
      <c r="H21" s="162"/>
      <c r="I21" s="162"/>
      <c r="J21" s="162"/>
      <c r="K21" s="162"/>
      <c r="L21" s="162"/>
      <c r="M21" s="162"/>
      <c r="N21" s="162"/>
      <c r="O21" s="166"/>
    </row>
    <row r="22" spans="1:37" ht="18" x14ac:dyDescent="0.25">
      <c r="B22" s="88" t="s">
        <v>15</v>
      </c>
      <c r="C22" s="76" t="s">
        <v>14</v>
      </c>
      <c r="D22" s="76" t="s">
        <v>45</v>
      </c>
      <c r="E22" s="76" t="s">
        <v>31</v>
      </c>
      <c r="F22" s="76" t="s">
        <v>3</v>
      </c>
      <c r="G22" s="76" t="s">
        <v>13</v>
      </c>
      <c r="H22" s="76" t="s">
        <v>4</v>
      </c>
      <c r="I22" s="76" t="s">
        <v>12</v>
      </c>
      <c r="J22" s="76" t="s">
        <v>32</v>
      </c>
      <c r="K22" s="76" t="s">
        <v>11</v>
      </c>
      <c r="L22" s="76" t="s">
        <v>10</v>
      </c>
      <c r="M22" s="76" t="s">
        <v>33</v>
      </c>
      <c r="N22" s="76" t="s">
        <v>9</v>
      </c>
      <c r="O22" s="85" t="s">
        <v>8</v>
      </c>
    </row>
    <row r="23" spans="1:37" x14ac:dyDescent="0.25">
      <c r="B23" s="23" t="s">
        <v>7</v>
      </c>
      <c r="C23" s="1" t="s">
        <v>78</v>
      </c>
      <c r="D23" s="1" t="s">
        <v>77</v>
      </c>
      <c r="E23" s="61">
        <v>-2</v>
      </c>
      <c r="F23" s="1"/>
      <c r="G23" s="1"/>
      <c r="H23" s="1">
        <v>2</v>
      </c>
      <c r="I23" s="73">
        <f>L_m(B23,COORD_X,COORD_Y)</f>
        <v>24</v>
      </c>
      <c r="J23" s="73">
        <f t="array" ref="J23:O23">FEF_LOCAL(B23:I23)</f>
        <v>0</v>
      </c>
      <c r="K23" s="73">
        <v>23.97337962962963</v>
      </c>
      <c r="L23" s="73">
        <v>95.791666666666671</v>
      </c>
      <c r="M23" s="73">
        <v>0</v>
      </c>
      <c r="N23" s="73">
        <v>20.02662037037037</v>
      </c>
      <c r="O23" s="86">
        <v>-92.430555555555557</v>
      </c>
    </row>
    <row r="24" spans="1:37" x14ac:dyDescent="0.25">
      <c r="B24" s="23" t="s">
        <v>30</v>
      </c>
      <c r="C24" s="1" t="s">
        <v>0</v>
      </c>
      <c r="D24" s="1" t="s">
        <v>77</v>
      </c>
      <c r="E24" s="1">
        <v>-12</v>
      </c>
      <c r="F24" s="1">
        <v>4</v>
      </c>
      <c r="G24" s="1"/>
      <c r="H24" s="1"/>
      <c r="I24" s="75">
        <f>L_m(B24,COORD_X,COORD_Y)</f>
        <v>8</v>
      </c>
      <c r="J24" s="75">
        <f t="array" ref="J24:O24">FEF_LOCAL(B24:I24)</f>
        <v>0</v>
      </c>
      <c r="K24" s="75">
        <v>6</v>
      </c>
      <c r="L24" s="75">
        <v>12</v>
      </c>
      <c r="M24" s="75">
        <v>0</v>
      </c>
      <c r="N24" s="75">
        <v>6</v>
      </c>
      <c r="O24" s="86">
        <v>-12</v>
      </c>
    </row>
    <row r="25" spans="1:37" ht="15.75" thickBot="1" x14ac:dyDescent="0.3">
      <c r="B25" s="84"/>
      <c r="C25" s="16"/>
      <c r="D25" s="16"/>
      <c r="E25" s="16"/>
      <c r="F25" s="16"/>
      <c r="G25" s="16"/>
      <c r="H25" s="16"/>
      <c r="I25" s="17"/>
      <c r="J25" s="16"/>
      <c r="K25" s="16"/>
      <c r="L25" s="16"/>
      <c r="M25" s="16"/>
      <c r="N25" s="16"/>
      <c r="O25" s="90"/>
    </row>
    <row r="27" spans="1:37" ht="18" x14ac:dyDescent="0.25">
      <c r="B27" s="207" t="s">
        <v>15</v>
      </c>
      <c r="C27" s="207" t="s">
        <v>18</v>
      </c>
      <c r="D27" s="207" t="s">
        <v>48</v>
      </c>
      <c r="E27" s="208" t="s">
        <v>2</v>
      </c>
      <c r="F27" s="208" t="s">
        <v>57</v>
      </c>
      <c r="G27" s="208" t="s">
        <v>63</v>
      </c>
      <c r="H27" s="208" t="s">
        <v>1</v>
      </c>
      <c r="I27" s="208" t="s">
        <v>71</v>
      </c>
      <c r="J27" s="206" t="s">
        <v>72</v>
      </c>
      <c r="K27" s="206"/>
      <c r="L27" s="206"/>
      <c r="M27" s="206"/>
      <c r="N27" s="206"/>
      <c r="O27" s="206"/>
      <c r="P27" s="206" t="s">
        <v>47</v>
      </c>
      <c r="Q27" s="206"/>
      <c r="R27" s="206"/>
      <c r="S27" s="206"/>
      <c r="T27" s="206"/>
      <c r="U27" s="206"/>
      <c r="V27" s="206" t="s">
        <v>49</v>
      </c>
      <c r="W27" s="206"/>
      <c r="X27" s="206"/>
      <c r="Y27" s="206"/>
      <c r="Z27" s="206"/>
      <c r="AA27" s="206"/>
      <c r="AB27" s="206" t="s">
        <v>50</v>
      </c>
      <c r="AC27" s="206"/>
      <c r="AD27" s="206"/>
      <c r="AE27" s="206"/>
      <c r="AF27" s="206"/>
      <c r="AG27" s="206"/>
      <c r="AH27" s="206"/>
      <c r="AI27" s="206"/>
      <c r="AJ27" s="206"/>
      <c r="AK27" s="206"/>
    </row>
    <row r="28" spans="1:37" x14ac:dyDescent="0.25">
      <c r="A28" s="163"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207" t="s">
        <v>48</v>
      </c>
      <c r="AC28" s="5">
        <v>1</v>
      </c>
      <c r="AD28" s="5">
        <v>2</v>
      </c>
      <c r="AE28" s="5">
        <v>3</v>
      </c>
      <c r="AF28" s="5">
        <v>4</v>
      </c>
      <c r="AG28" s="5">
        <v>5</v>
      </c>
      <c r="AH28" s="5">
        <v>6</v>
      </c>
      <c r="AI28" s="5">
        <v>7</v>
      </c>
      <c r="AJ28" s="5">
        <v>8</v>
      </c>
      <c r="AK28" s="5">
        <v>9</v>
      </c>
    </row>
    <row r="29" spans="1:37" x14ac:dyDescent="0.25">
      <c r="A29" s="163"/>
      <c r="B29" s="171" t="s">
        <v>7</v>
      </c>
      <c r="C29" s="174" t="str">
        <f>INDEX(mem_Nb,MATCH(B29,MEMBERS,0))</f>
        <v>N1</v>
      </c>
      <c r="D29" s="145">
        <f>INDEX(LM,MATCH(C29,NODES,0),1)</f>
        <v>5</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70000000</v>
      </c>
      <c r="K29" s="2">
        <v>0</v>
      </c>
      <c r="L29" s="2">
        <v>0</v>
      </c>
      <c r="M29" s="2">
        <v>-70000000</v>
      </c>
      <c r="N29" s="2">
        <v>0</v>
      </c>
      <c r="O29" s="13">
        <v>0</v>
      </c>
      <c r="P29" s="12">
        <f t="array" ref="P29:U34">T_m(B29)</f>
        <v>1</v>
      </c>
      <c r="Q29" s="2">
        <v>0</v>
      </c>
      <c r="R29" s="2">
        <v>0</v>
      </c>
      <c r="S29" s="2">
        <v>0</v>
      </c>
      <c r="T29" s="2">
        <v>0</v>
      </c>
      <c r="U29" s="13">
        <v>0</v>
      </c>
      <c r="V29" s="12">
        <f t="array" ref="V29:AA34">k_m(P29:U34,J29:O34)</f>
        <v>70000000</v>
      </c>
      <c r="W29" s="2">
        <v>0</v>
      </c>
      <c r="X29" s="2">
        <v>0</v>
      </c>
      <c r="Y29" s="2">
        <v>-70000000</v>
      </c>
      <c r="Z29" s="2">
        <v>0</v>
      </c>
      <c r="AA29" s="13">
        <v>0</v>
      </c>
      <c r="AB29" s="1">
        <v>1</v>
      </c>
      <c r="AC29" s="2">
        <f ca="1">IF(ISNA(OR(MATCH(AC$28,OFFSET($D29,1-$AB29,0,6),0),MATCH($AB29,OFFSET($D29,1-$AB29,0,6),0))),0,INDEX(OFFSET($D29,1-$AB29,18,6,6),MATCH(AC$28,OFFSET($D29,1-$AB29,0,6),0),MATCH($AB29,OFFSET($D29,1-$AB29,0,6),0)))</f>
        <v>70000000</v>
      </c>
      <c r="AD29" s="2">
        <f t="shared" ref="AD29:AK44" ca="1" si="0">IF(ISNA(OR(MATCH(AD$28,OFFSET($D29,1-$AB29,0,6),0),MATCH($AB29,OFFSET($D29,1-$AB29,0,6),0))),0,INDEX(OFFSET($D29,1-$AB29,18,6,6),MATCH(AD$28,OFFSET($D29,1-$AB29,0,6),0),MATCH($AB29,OFFSET($D29,1-$AB29,0,6),0)))</f>
        <v>0</v>
      </c>
      <c r="AE29" s="2">
        <f t="shared" ca="1" si="0"/>
        <v>0</v>
      </c>
      <c r="AF29" s="2">
        <f t="shared" ca="1" si="0"/>
        <v>0</v>
      </c>
      <c r="AG29" s="2">
        <f t="shared" ca="1" si="0"/>
        <v>-70000000</v>
      </c>
      <c r="AH29" s="2">
        <f t="shared" ca="1" si="0"/>
        <v>0</v>
      </c>
      <c r="AI29" s="2">
        <f t="shared" ca="1" si="0"/>
        <v>0</v>
      </c>
      <c r="AJ29" s="2">
        <f t="shared" ca="1" si="0"/>
        <v>0</v>
      </c>
      <c r="AK29" s="2">
        <f t="shared" ca="1" si="0"/>
        <v>0</v>
      </c>
    </row>
    <row r="30" spans="1:37" x14ac:dyDescent="0.25">
      <c r="A30" s="163"/>
      <c r="B30" s="171"/>
      <c r="C30" s="174"/>
      <c r="D30" s="145">
        <f>INDEX(LM,MATCH(C29,NODES,0),2)</f>
        <v>6</v>
      </c>
      <c r="E30" s="2">
        <f ca="1"/>
        <v>0</v>
      </c>
      <c r="F30" s="2">
        <v>0</v>
      </c>
      <c r="G30" s="2">
        <v>0</v>
      </c>
      <c r="H30" s="2">
        <f ca="1"/>
        <v>0</v>
      </c>
      <c r="I30" s="2">
        <f ca="1"/>
        <v>0</v>
      </c>
      <c r="J30" s="12">
        <v>0</v>
      </c>
      <c r="K30" s="2">
        <v>18666.666666666668</v>
      </c>
      <c r="L30" s="2">
        <v>28000</v>
      </c>
      <c r="M30" s="2">
        <v>0</v>
      </c>
      <c r="N30" s="2">
        <v>-18666.666666666668</v>
      </c>
      <c r="O30" s="13">
        <v>28000</v>
      </c>
      <c r="P30" s="12">
        <v>0</v>
      </c>
      <c r="Q30" s="2">
        <v>1</v>
      </c>
      <c r="R30" s="2">
        <v>0</v>
      </c>
      <c r="S30" s="2">
        <v>0</v>
      </c>
      <c r="T30" s="2">
        <v>0</v>
      </c>
      <c r="U30" s="13">
        <v>0</v>
      </c>
      <c r="V30" s="12">
        <v>0</v>
      </c>
      <c r="W30" s="2">
        <v>18666.666666666668</v>
      </c>
      <c r="X30" s="2">
        <v>28000</v>
      </c>
      <c r="Y30" s="2">
        <v>0</v>
      </c>
      <c r="Z30" s="2">
        <v>-18666.666666666668</v>
      </c>
      <c r="AA30" s="13">
        <v>28000</v>
      </c>
      <c r="AB30" s="1">
        <v>2</v>
      </c>
      <c r="AC30" s="2">
        <f t="shared" ref="AC30:AC37" ca="1" si="1">IF(ISNA(OR(MATCH(AC$28,OFFSET($D30,1-$AB30,0,6),0),MATCH($AB30,OFFSET($D30,1-$AB30,0,6),0))),0,INDEX(OFFSET($D30,1-$AB30,18,6,6),MATCH(AC$28,OFFSET($D30,1-$AB30,0,6),0),MATCH($AB30,OFFSET($D30,1-$AB30,0,6),0)))</f>
        <v>0</v>
      </c>
      <c r="AD30" s="2">
        <f t="shared" ca="1" si="0"/>
        <v>56000</v>
      </c>
      <c r="AE30" s="2">
        <f t="shared" ca="1" si="0"/>
        <v>0</v>
      </c>
      <c r="AF30" s="2">
        <f t="shared" ca="1" si="0"/>
        <v>0</v>
      </c>
      <c r="AG30" s="2">
        <f t="shared" ca="1" si="0"/>
        <v>0</v>
      </c>
      <c r="AH30" s="2">
        <f t="shared" ca="1" si="0"/>
        <v>28000</v>
      </c>
      <c r="AI30" s="2">
        <f t="shared" ca="1" si="0"/>
        <v>28000</v>
      </c>
      <c r="AJ30" s="2">
        <f t="shared" ca="1" si="0"/>
        <v>-28000</v>
      </c>
      <c r="AK30" s="2">
        <f t="shared" ca="1" si="0"/>
        <v>0</v>
      </c>
    </row>
    <row r="31" spans="1:37" x14ac:dyDescent="0.25">
      <c r="A31" s="163"/>
      <c r="B31" s="171"/>
      <c r="C31" s="174"/>
      <c r="D31" s="145">
        <f>INDEX(LM,MATCH(C29,NODES,0),3)</f>
        <v>7</v>
      </c>
      <c r="E31" s="2">
        <f ca="1"/>
        <v>0</v>
      </c>
      <c r="F31" s="2">
        <v>0</v>
      </c>
      <c r="G31" s="2">
        <v>0</v>
      </c>
      <c r="H31" s="2">
        <f ca="1"/>
        <v>0</v>
      </c>
      <c r="I31" s="2">
        <f ca="1"/>
        <v>0</v>
      </c>
      <c r="J31" s="12">
        <v>0</v>
      </c>
      <c r="K31" s="2">
        <v>28000</v>
      </c>
      <c r="L31" s="2">
        <v>56000</v>
      </c>
      <c r="M31" s="2">
        <v>0</v>
      </c>
      <c r="N31" s="2">
        <v>-28000</v>
      </c>
      <c r="O31" s="13">
        <v>28000</v>
      </c>
      <c r="P31" s="12">
        <v>0</v>
      </c>
      <c r="Q31" s="2">
        <v>0</v>
      </c>
      <c r="R31" s="2">
        <v>1</v>
      </c>
      <c r="S31" s="2">
        <v>0</v>
      </c>
      <c r="T31" s="2">
        <v>0</v>
      </c>
      <c r="U31" s="13">
        <v>0</v>
      </c>
      <c r="V31" s="12">
        <v>0</v>
      </c>
      <c r="W31" s="2">
        <v>28000</v>
      </c>
      <c r="X31" s="2">
        <v>56000</v>
      </c>
      <c r="Y31" s="2">
        <v>0</v>
      </c>
      <c r="Z31" s="2">
        <v>-28000</v>
      </c>
      <c r="AA31" s="13">
        <v>28000</v>
      </c>
      <c r="AB31" s="1">
        <v>3</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37" x14ac:dyDescent="0.25">
      <c r="A32" s="163"/>
      <c r="B32" s="171"/>
      <c r="C32" s="174" t="str">
        <f>INDEX(mem_Ne,MATCH(B29,MEMBERS,0))</f>
        <v>N2</v>
      </c>
      <c r="D32" s="145">
        <f>INDEX(LM,MATCH(C32,NODES,0),1)</f>
        <v>1</v>
      </c>
      <c r="E32" s="2">
        <f ca="1"/>
        <v>0</v>
      </c>
      <c r="F32" s="2">
        <v>0</v>
      </c>
      <c r="G32" s="2">
        <v>0</v>
      </c>
      <c r="H32" s="2">
        <f ca="1"/>
        <v>0</v>
      </c>
      <c r="I32" s="2">
        <f ca="1"/>
        <v>0</v>
      </c>
      <c r="J32" s="12">
        <v>-70000000</v>
      </c>
      <c r="K32" s="2">
        <v>0</v>
      </c>
      <c r="L32" s="2">
        <v>0</v>
      </c>
      <c r="M32" s="2">
        <v>70000000</v>
      </c>
      <c r="N32" s="2">
        <v>0</v>
      </c>
      <c r="O32" s="13">
        <v>0</v>
      </c>
      <c r="P32" s="12">
        <v>0</v>
      </c>
      <c r="Q32" s="2">
        <v>0</v>
      </c>
      <c r="R32" s="2">
        <v>0</v>
      </c>
      <c r="S32" s="2">
        <v>1</v>
      </c>
      <c r="T32" s="2">
        <v>0</v>
      </c>
      <c r="U32" s="13">
        <v>0</v>
      </c>
      <c r="V32" s="12">
        <v>-70000000</v>
      </c>
      <c r="W32" s="2">
        <v>0</v>
      </c>
      <c r="X32" s="2">
        <v>0</v>
      </c>
      <c r="Y32" s="2">
        <v>70000000</v>
      </c>
      <c r="Z32" s="2">
        <v>0</v>
      </c>
      <c r="AA32" s="13">
        <v>0</v>
      </c>
      <c r="AB32" s="1">
        <v>4</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163"/>
      <c r="B33" s="171"/>
      <c r="C33" s="174"/>
      <c r="D33" s="145">
        <f>INDEX(LM,MATCH(C32,NODES,0),2)</f>
        <v>8</v>
      </c>
      <c r="E33" s="2">
        <f ca="1"/>
        <v>0</v>
      </c>
      <c r="F33" s="2">
        <v>0</v>
      </c>
      <c r="G33" s="2">
        <v>0</v>
      </c>
      <c r="H33" s="2">
        <f ca="1"/>
        <v>0</v>
      </c>
      <c r="I33" s="2">
        <f ca="1"/>
        <v>0</v>
      </c>
      <c r="J33" s="12">
        <v>0</v>
      </c>
      <c r="K33" s="2">
        <v>-18666.666666666668</v>
      </c>
      <c r="L33" s="2">
        <v>-28000</v>
      </c>
      <c r="M33" s="2">
        <v>0</v>
      </c>
      <c r="N33" s="2">
        <v>18666.666666666668</v>
      </c>
      <c r="O33" s="13">
        <v>-28000</v>
      </c>
      <c r="P33" s="12">
        <v>0</v>
      </c>
      <c r="Q33" s="2">
        <v>0</v>
      </c>
      <c r="R33" s="2">
        <v>0</v>
      </c>
      <c r="S33" s="2">
        <v>0</v>
      </c>
      <c r="T33" s="2">
        <v>1</v>
      </c>
      <c r="U33" s="13">
        <v>0</v>
      </c>
      <c r="V33" s="12">
        <v>0</v>
      </c>
      <c r="W33" s="2">
        <v>-18666.666666666668</v>
      </c>
      <c r="X33" s="2">
        <v>-28000</v>
      </c>
      <c r="Y33" s="2">
        <v>0</v>
      </c>
      <c r="Z33" s="2">
        <v>18666.666666666668</v>
      </c>
      <c r="AA33" s="13">
        <v>-28000</v>
      </c>
      <c r="AB33" s="1">
        <v>5</v>
      </c>
      <c r="AC33" s="2">
        <f t="shared" ca="1" si="1"/>
        <v>-70000000</v>
      </c>
      <c r="AD33" s="2">
        <f t="shared" ca="1" si="0"/>
        <v>0</v>
      </c>
      <c r="AE33" s="2">
        <f t="shared" ca="1" si="0"/>
        <v>0</v>
      </c>
      <c r="AF33" s="2">
        <f t="shared" ca="1" si="0"/>
        <v>0</v>
      </c>
      <c r="AG33" s="2">
        <f t="shared" ca="1" si="0"/>
        <v>70000000</v>
      </c>
      <c r="AH33" s="2">
        <f t="shared" ca="1" si="0"/>
        <v>0</v>
      </c>
      <c r="AI33" s="2">
        <f t="shared" ca="1" si="0"/>
        <v>0</v>
      </c>
      <c r="AJ33" s="2">
        <f t="shared" ca="1" si="0"/>
        <v>0</v>
      </c>
      <c r="AK33" s="2">
        <f t="shared" ca="1" si="0"/>
        <v>0</v>
      </c>
    </row>
    <row r="34" spans="1:37" x14ac:dyDescent="0.25">
      <c r="A34" s="163"/>
      <c r="B34" s="171"/>
      <c r="C34" s="174"/>
      <c r="D34" s="145">
        <f>INDEX(LM,MATCH(C32,NODES,0),3)</f>
        <v>2</v>
      </c>
      <c r="E34" s="2">
        <f ca="1"/>
        <v>0</v>
      </c>
      <c r="F34" s="2">
        <v>0</v>
      </c>
      <c r="G34" s="2">
        <v>0</v>
      </c>
      <c r="H34" s="2">
        <f ca="1"/>
        <v>0</v>
      </c>
      <c r="I34" s="2">
        <f ca="1"/>
        <v>0</v>
      </c>
      <c r="J34" s="12">
        <v>0</v>
      </c>
      <c r="K34" s="2">
        <v>28000</v>
      </c>
      <c r="L34" s="2">
        <v>28000</v>
      </c>
      <c r="M34" s="2">
        <v>0</v>
      </c>
      <c r="N34" s="2">
        <v>-28000</v>
      </c>
      <c r="O34" s="13">
        <v>56000</v>
      </c>
      <c r="P34" s="12">
        <v>0</v>
      </c>
      <c r="Q34" s="2">
        <v>0</v>
      </c>
      <c r="R34" s="2">
        <v>0</v>
      </c>
      <c r="S34" s="2">
        <v>0</v>
      </c>
      <c r="T34" s="2">
        <v>0</v>
      </c>
      <c r="U34" s="13">
        <v>1</v>
      </c>
      <c r="V34" s="12">
        <v>0</v>
      </c>
      <c r="W34" s="2">
        <v>28000</v>
      </c>
      <c r="X34" s="2">
        <v>28000</v>
      </c>
      <c r="Y34" s="2">
        <v>0</v>
      </c>
      <c r="Z34" s="2">
        <v>-28000</v>
      </c>
      <c r="AA34" s="13">
        <v>56000</v>
      </c>
      <c r="AB34" s="1">
        <v>6</v>
      </c>
      <c r="AC34" s="2">
        <f t="shared" ca="1" si="1"/>
        <v>0</v>
      </c>
      <c r="AD34" s="2">
        <f t="shared" ca="1" si="0"/>
        <v>28000</v>
      </c>
      <c r="AE34" s="2">
        <f t="shared" ca="1" si="0"/>
        <v>0</v>
      </c>
      <c r="AF34" s="2">
        <f t="shared" ca="1" si="0"/>
        <v>0</v>
      </c>
      <c r="AG34" s="2">
        <f t="shared" ca="1" si="0"/>
        <v>0</v>
      </c>
      <c r="AH34" s="2">
        <f t="shared" ca="1" si="0"/>
        <v>18666.666666666668</v>
      </c>
      <c r="AI34" s="2">
        <f t="shared" ca="1" si="0"/>
        <v>28000</v>
      </c>
      <c r="AJ34" s="2">
        <f t="shared" ca="1" si="0"/>
        <v>-18666.666666666668</v>
      </c>
      <c r="AK34" s="2">
        <f t="shared" ca="1" si="0"/>
        <v>0</v>
      </c>
    </row>
    <row r="35" spans="1:37" x14ac:dyDescent="0.25">
      <c r="A35" s="163"/>
      <c r="B35" s="17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28000</v>
      </c>
      <c r="AE35" s="2">
        <f t="shared" ca="1" si="0"/>
        <v>0</v>
      </c>
      <c r="AF35" s="2">
        <f t="shared" ca="1" si="0"/>
        <v>0</v>
      </c>
      <c r="AG35" s="2">
        <f t="shared" ca="1" si="0"/>
        <v>0</v>
      </c>
      <c r="AH35" s="2">
        <f t="shared" ca="1" si="0"/>
        <v>28000</v>
      </c>
      <c r="AI35" s="2">
        <f t="shared" ca="1" si="0"/>
        <v>56000</v>
      </c>
      <c r="AJ35" s="2">
        <f t="shared" ca="1" si="0"/>
        <v>-28000</v>
      </c>
      <c r="AK35" s="2">
        <f t="shared" ca="1" si="0"/>
        <v>0</v>
      </c>
    </row>
    <row r="36" spans="1:37" x14ac:dyDescent="0.25">
      <c r="A36" s="163"/>
      <c r="B36" s="17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0</v>
      </c>
      <c r="AD36" s="2">
        <f t="shared" ca="1" si="0"/>
        <v>-28000</v>
      </c>
      <c r="AE36" s="2">
        <f t="shared" ca="1" si="0"/>
        <v>0</v>
      </c>
      <c r="AF36" s="2">
        <f t="shared" ca="1" si="0"/>
        <v>0</v>
      </c>
      <c r="AG36" s="2">
        <f t="shared" ca="1" si="0"/>
        <v>0</v>
      </c>
      <c r="AH36" s="2">
        <f t="shared" ca="1" si="0"/>
        <v>-18666.666666666668</v>
      </c>
      <c r="AI36" s="2">
        <f t="shared" ca="1" si="0"/>
        <v>-28000</v>
      </c>
      <c r="AJ36" s="2">
        <f t="shared" ca="1" si="0"/>
        <v>18666.666666666668</v>
      </c>
      <c r="AK36" s="2">
        <f t="shared" ca="1" si="0"/>
        <v>0</v>
      </c>
    </row>
    <row r="37" spans="1:37" x14ac:dyDescent="0.25">
      <c r="A37" s="163"/>
      <c r="B37" s="172"/>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6">
        <v>9</v>
      </c>
      <c r="AC37" s="147">
        <f t="shared" ca="1" si="1"/>
        <v>0</v>
      </c>
      <c r="AD37" s="147">
        <f t="shared" ca="1" si="0"/>
        <v>0</v>
      </c>
      <c r="AE37" s="147">
        <f t="shared" ca="1" si="0"/>
        <v>0</v>
      </c>
      <c r="AF37" s="147">
        <f t="shared" ca="1" si="0"/>
        <v>0</v>
      </c>
      <c r="AG37" s="147">
        <f t="shared" ca="1" si="0"/>
        <v>0</v>
      </c>
      <c r="AH37" s="147">
        <f t="shared" ca="1" si="0"/>
        <v>0</v>
      </c>
      <c r="AI37" s="147">
        <f t="shared" ca="1" si="0"/>
        <v>0</v>
      </c>
      <c r="AJ37" s="147">
        <f t="shared" ca="1" si="0"/>
        <v>0</v>
      </c>
      <c r="AK37" s="147">
        <f t="shared" ca="1" si="0"/>
        <v>0</v>
      </c>
    </row>
    <row r="38" spans="1:37" x14ac:dyDescent="0.25">
      <c r="A38" s="163"/>
      <c r="B38" s="170" t="s">
        <v>30</v>
      </c>
      <c r="C38" s="173" t="str">
        <f>INDEX(mem_Nb,MATCH(B38,MEMBERS,0))</f>
        <v>N2</v>
      </c>
      <c r="D38" s="144">
        <f>INDEX(LM,MATCH(C38,NODES,0),1)</f>
        <v>1</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70000000</v>
      </c>
      <c r="K38" s="4">
        <v>0</v>
      </c>
      <c r="L38" s="4">
        <v>0</v>
      </c>
      <c r="M38" s="4">
        <v>-70000000</v>
      </c>
      <c r="N38" s="4">
        <v>0</v>
      </c>
      <c r="O38" s="15">
        <v>0</v>
      </c>
      <c r="P38" s="14">
        <f t="array" ref="P38:U43">T_m(B38)</f>
        <v>1</v>
      </c>
      <c r="Q38" s="4">
        <v>0</v>
      </c>
      <c r="R38" s="4">
        <v>0</v>
      </c>
      <c r="S38" s="4">
        <v>0</v>
      </c>
      <c r="T38" s="4">
        <v>0</v>
      </c>
      <c r="U38" s="15">
        <v>0</v>
      </c>
      <c r="V38" s="14">
        <f t="array" ref="V38:AA43">k_m(P38:U43,J38:O43)</f>
        <v>70000000</v>
      </c>
      <c r="W38" s="4">
        <v>0</v>
      </c>
      <c r="X38" s="4">
        <v>0</v>
      </c>
      <c r="Y38" s="4">
        <v>-70000000</v>
      </c>
      <c r="Z38" s="4">
        <v>0</v>
      </c>
      <c r="AA38" s="15">
        <v>0</v>
      </c>
      <c r="AB38" s="5">
        <v>1</v>
      </c>
      <c r="AC38" s="4">
        <f ca="1">IF(ISNA(OR(MATCH(AC$28,OFFSET($D38,1-$AB38,0,6),0),MATCH($AB38,OFFSET($D38,1-$AB38,0,6),0))),0,INDEX(OFFSET($D38,1-$AB38,18,6,6),MATCH(AC$28,OFFSET($D38,1-$AB38,0,6),0),MATCH($AB38,OFFSET($D38,1-$AB38,0,6),0)))</f>
        <v>70000000</v>
      </c>
      <c r="AD38" s="4">
        <f t="shared" ca="1" si="0"/>
        <v>0</v>
      </c>
      <c r="AE38" s="4">
        <f t="shared" ca="1" si="0"/>
        <v>-70000000</v>
      </c>
      <c r="AF38" s="4">
        <f t="shared" ca="1" si="0"/>
        <v>0</v>
      </c>
      <c r="AG38" s="4">
        <f t="shared" ca="1" si="0"/>
        <v>0</v>
      </c>
      <c r="AH38" s="4">
        <f t="shared" ca="1" si="0"/>
        <v>0</v>
      </c>
      <c r="AI38" s="4">
        <f t="shared" ca="1" si="0"/>
        <v>0</v>
      </c>
      <c r="AJ38" s="4">
        <f t="shared" ca="1" si="0"/>
        <v>0</v>
      </c>
      <c r="AK38" s="4">
        <f t="shared" ca="1" si="0"/>
        <v>0</v>
      </c>
    </row>
    <row r="39" spans="1:37" x14ac:dyDescent="0.25">
      <c r="A39" s="163"/>
      <c r="B39" s="171"/>
      <c r="C39" s="174"/>
      <c r="D39" s="145">
        <f>INDEX(LM,MATCH(C38,NODES,0),2)</f>
        <v>8</v>
      </c>
      <c r="E39" s="2">
        <f ca="1"/>
        <v>0</v>
      </c>
      <c r="F39" s="2">
        <v>0</v>
      </c>
      <c r="G39" s="2">
        <v>0</v>
      </c>
      <c r="H39" s="2">
        <f ca="1"/>
        <v>0</v>
      </c>
      <c r="I39" s="2">
        <f ca="1"/>
        <v>0</v>
      </c>
      <c r="J39" s="12">
        <v>0</v>
      </c>
      <c r="K39" s="2">
        <v>18666.666666666668</v>
      </c>
      <c r="L39" s="2">
        <v>28000</v>
      </c>
      <c r="M39" s="2">
        <v>0</v>
      </c>
      <c r="N39" s="2">
        <v>-18666.666666666668</v>
      </c>
      <c r="O39" s="13">
        <v>28000</v>
      </c>
      <c r="P39" s="12">
        <v>0</v>
      </c>
      <c r="Q39" s="2">
        <v>1</v>
      </c>
      <c r="R39" s="2">
        <v>0</v>
      </c>
      <c r="S39" s="2">
        <v>0</v>
      </c>
      <c r="T39" s="2">
        <v>0</v>
      </c>
      <c r="U39" s="13">
        <v>0</v>
      </c>
      <c r="V39" s="12">
        <v>0</v>
      </c>
      <c r="W39" s="2">
        <v>18666.666666666668</v>
      </c>
      <c r="X39" s="2">
        <v>28000</v>
      </c>
      <c r="Y39" s="2">
        <v>0</v>
      </c>
      <c r="Z39" s="2">
        <v>-18666.666666666668</v>
      </c>
      <c r="AA39" s="13">
        <v>28000</v>
      </c>
      <c r="AB39" s="1">
        <v>2</v>
      </c>
      <c r="AC39" s="2">
        <f t="shared" ref="AC39:AK46" ca="1" si="2">IF(ISNA(OR(MATCH(AC$28,OFFSET($D39,1-$AB39,0,6),0),MATCH($AB39,OFFSET($D39,1-$AB39,0,6),0))),0,INDEX(OFFSET($D39,1-$AB39,18,6,6),MATCH(AC$28,OFFSET($D39,1-$AB39,0,6),0),MATCH($AB39,OFFSET($D39,1-$AB39,0,6),0)))</f>
        <v>0</v>
      </c>
      <c r="AD39" s="2">
        <f t="shared" ca="1" si="0"/>
        <v>56000</v>
      </c>
      <c r="AE39" s="2">
        <f t="shared" ca="1" si="0"/>
        <v>0</v>
      </c>
      <c r="AF39" s="2">
        <f t="shared" ca="1" si="0"/>
        <v>28000</v>
      </c>
      <c r="AG39" s="2">
        <f t="shared" ca="1" si="0"/>
        <v>0</v>
      </c>
      <c r="AH39" s="2">
        <f t="shared" ca="1" si="0"/>
        <v>0</v>
      </c>
      <c r="AI39" s="2">
        <f t="shared" ca="1" si="0"/>
        <v>0</v>
      </c>
      <c r="AJ39" s="2">
        <f t="shared" ca="1" si="0"/>
        <v>28000</v>
      </c>
      <c r="AK39" s="2">
        <f t="shared" ca="1" si="0"/>
        <v>-28000</v>
      </c>
    </row>
    <row r="40" spans="1:37" x14ac:dyDescent="0.25">
      <c r="A40" s="163"/>
      <c r="B40" s="171"/>
      <c r="C40" s="174"/>
      <c r="D40" s="145">
        <f>INDEX(LM,MATCH(C38,NODES,0),3)</f>
        <v>2</v>
      </c>
      <c r="E40" s="2">
        <f ca="1"/>
        <v>0</v>
      </c>
      <c r="F40" s="2">
        <v>0</v>
      </c>
      <c r="G40" s="2">
        <v>0</v>
      </c>
      <c r="H40" s="2">
        <f ca="1"/>
        <v>0</v>
      </c>
      <c r="I40" s="2">
        <f ca="1"/>
        <v>0</v>
      </c>
      <c r="J40" s="12">
        <v>0</v>
      </c>
      <c r="K40" s="2">
        <v>28000</v>
      </c>
      <c r="L40" s="2">
        <v>56000</v>
      </c>
      <c r="M40" s="2">
        <v>0</v>
      </c>
      <c r="N40" s="2">
        <v>-28000</v>
      </c>
      <c r="O40" s="13">
        <v>28000</v>
      </c>
      <c r="P40" s="12">
        <v>0</v>
      </c>
      <c r="Q40" s="2">
        <v>0</v>
      </c>
      <c r="R40" s="2">
        <v>1</v>
      </c>
      <c r="S40" s="2">
        <v>0</v>
      </c>
      <c r="T40" s="2">
        <v>0</v>
      </c>
      <c r="U40" s="13">
        <v>0</v>
      </c>
      <c r="V40" s="12">
        <v>0</v>
      </c>
      <c r="W40" s="2">
        <v>28000</v>
      </c>
      <c r="X40" s="2">
        <v>56000</v>
      </c>
      <c r="Y40" s="2">
        <v>0</v>
      </c>
      <c r="Z40" s="2">
        <v>-28000</v>
      </c>
      <c r="AA40" s="13">
        <v>28000</v>
      </c>
      <c r="AB40" s="1">
        <v>3</v>
      </c>
      <c r="AC40" s="2">
        <f t="shared" ca="1" si="2"/>
        <v>-70000000</v>
      </c>
      <c r="AD40" s="2">
        <f t="shared" ca="1" si="0"/>
        <v>0</v>
      </c>
      <c r="AE40" s="2">
        <f t="shared" ca="1" si="0"/>
        <v>70000000</v>
      </c>
      <c r="AF40" s="2">
        <f t="shared" ca="1" si="0"/>
        <v>0</v>
      </c>
      <c r="AG40" s="2">
        <f t="shared" ca="1" si="0"/>
        <v>0</v>
      </c>
      <c r="AH40" s="2">
        <f t="shared" ca="1" si="0"/>
        <v>0</v>
      </c>
      <c r="AI40" s="2">
        <f t="shared" ca="1" si="0"/>
        <v>0</v>
      </c>
      <c r="AJ40" s="2">
        <f t="shared" ca="1" si="0"/>
        <v>0</v>
      </c>
      <c r="AK40" s="2">
        <f t="shared" ca="1" si="0"/>
        <v>0</v>
      </c>
    </row>
    <row r="41" spans="1:37" x14ac:dyDescent="0.25">
      <c r="A41" s="163"/>
      <c r="B41" s="171"/>
      <c r="C41" s="174" t="str">
        <f>INDEX(mem_Ne,MATCH(B38,MEMBERS,0))</f>
        <v>N3</v>
      </c>
      <c r="D41" s="145">
        <f>INDEX(LM,MATCH(C41,NODES,0),1)</f>
        <v>3</v>
      </c>
      <c r="E41" s="2">
        <f ca="1"/>
        <v>0</v>
      </c>
      <c r="F41" s="2">
        <v>0</v>
      </c>
      <c r="G41" s="2">
        <v>0</v>
      </c>
      <c r="H41" s="2">
        <f ca="1"/>
        <v>0</v>
      </c>
      <c r="I41" s="2">
        <f ca="1"/>
        <v>0</v>
      </c>
      <c r="J41" s="12">
        <v>-70000000</v>
      </c>
      <c r="K41" s="2">
        <v>0</v>
      </c>
      <c r="L41" s="2">
        <v>0</v>
      </c>
      <c r="M41" s="2">
        <v>70000000</v>
      </c>
      <c r="N41" s="2">
        <v>0</v>
      </c>
      <c r="O41" s="13">
        <v>0</v>
      </c>
      <c r="P41" s="12">
        <v>0</v>
      </c>
      <c r="Q41" s="2">
        <v>0</v>
      </c>
      <c r="R41" s="2">
        <v>0</v>
      </c>
      <c r="S41" s="2">
        <v>1</v>
      </c>
      <c r="T41" s="2">
        <v>0</v>
      </c>
      <c r="U41" s="13">
        <v>0</v>
      </c>
      <c r="V41" s="12">
        <v>-70000000</v>
      </c>
      <c r="W41" s="2">
        <v>0</v>
      </c>
      <c r="X41" s="2">
        <v>0</v>
      </c>
      <c r="Y41" s="2">
        <v>70000000</v>
      </c>
      <c r="Z41" s="2">
        <v>0</v>
      </c>
      <c r="AA41" s="13">
        <v>0</v>
      </c>
      <c r="AB41" s="1">
        <v>4</v>
      </c>
      <c r="AC41" s="2">
        <f t="shared" ca="1" si="2"/>
        <v>0</v>
      </c>
      <c r="AD41" s="2">
        <f t="shared" ca="1" si="0"/>
        <v>28000</v>
      </c>
      <c r="AE41" s="2">
        <f t="shared" ca="1" si="0"/>
        <v>0</v>
      </c>
      <c r="AF41" s="2">
        <f t="shared" ca="1" si="0"/>
        <v>56000</v>
      </c>
      <c r="AG41" s="2">
        <f t="shared" ca="1" si="0"/>
        <v>0</v>
      </c>
      <c r="AH41" s="2">
        <f t="shared" ca="1" si="0"/>
        <v>0</v>
      </c>
      <c r="AI41" s="2">
        <f t="shared" ca="1" si="0"/>
        <v>0</v>
      </c>
      <c r="AJ41" s="2">
        <f t="shared" ca="1" si="0"/>
        <v>28000</v>
      </c>
      <c r="AK41" s="2">
        <f t="shared" ca="1" si="0"/>
        <v>-28000</v>
      </c>
    </row>
    <row r="42" spans="1:37" x14ac:dyDescent="0.25">
      <c r="A42" s="163"/>
      <c r="B42" s="171"/>
      <c r="C42" s="174"/>
      <c r="D42" s="145">
        <f>INDEX(LM,MATCH(C41,NODES,0),2)</f>
        <v>9</v>
      </c>
      <c r="E42" s="2">
        <f ca="1"/>
        <v>0</v>
      </c>
      <c r="F42" s="2">
        <v>0</v>
      </c>
      <c r="G42" s="2">
        <v>0</v>
      </c>
      <c r="H42" s="2">
        <f ca="1"/>
        <v>0</v>
      </c>
      <c r="I42" s="2">
        <f ca="1"/>
        <v>0</v>
      </c>
      <c r="J42" s="12">
        <v>0</v>
      </c>
      <c r="K42" s="2">
        <v>-18666.666666666668</v>
      </c>
      <c r="L42" s="2">
        <v>-28000</v>
      </c>
      <c r="M42" s="2">
        <v>0</v>
      </c>
      <c r="N42" s="2">
        <v>18666.666666666668</v>
      </c>
      <c r="O42" s="13">
        <v>-28000</v>
      </c>
      <c r="P42" s="12">
        <v>0</v>
      </c>
      <c r="Q42" s="2">
        <v>0</v>
      </c>
      <c r="R42" s="2">
        <v>0</v>
      </c>
      <c r="S42" s="2">
        <v>0</v>
      </c>
      <c r="T42" s="2">
        <v>1</v>
      </c>
      <c r="U42" s="13">
        <v>0</v>
      </c>
      <c r="V42" s="12">
        <v>0</v>
      </c>
      <c r="W42" s="2">
        <v>-18666.666666666668</v>
      </c>
      <c r="X42" s="2">
        <v>-28000</v>
      </c>
      <c r="Y42" s="2">
        <v>0</v>
      </c>
      <c r="Z42" s="2">
        <v>18666.666666666668</v>
      </c>
      <c r="AA42" s="13">
        <v>-28000</v>
      </c>
      <c r="AB42" s="1">
        <v>5</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63"/>
      <c r="B43" s="171"/>
      <c r="C43" s="174"/>
      <c r="D43" s="145">
        <f>INDEX(LM,MATCH(C41,NODES,0),3)</f>
        <v>4</v>
      </c>
      <c r="E43" s="2">
        <f ca="1"/>
        <v>0</v>
      </c>
      <c r="F43" s="2">
        <v>0</v>
      </c>
      <c r="G43" s="2">
        <v>0</v>
      </c>
      <c r="H43" s="2">
        <f ca="1"/>
        <v>0</v>
      </c>
      <c r="I43" s="2">
        <f ca="1"/>
        <v>0</v>
      </c>
      <c r="J43" s="12">
        <v>0</v>
      </c>
      <c r="K43" s="2">
        <v>28000</v>
      </c>
      <c r="L43" s="2">
        <v>28000</v>
      </c>
      <c r="M43" s="2">
        <v>0</v>
      </c>
      <c r="N43" s="2">
        <v>-28000</v>
      </c>
      <c r="O43" s="13">
        <v>56000</v>
      </c>
      <c r="P43" s="12">
        <v>0</v>
      </c>
      <c r="Q43" s="2">
        <v>0</v>
      </c>
      <c r="R43" s="2">
        <v>0</v>
      </c>
      <c r="S43" s="2">
        <v>0</v>
      </c>
      <c r="T43" s="2">
        <v>0</v>
      </c>
      <c r="U43" s="13">
        <v>1</v>
      </c>
      <c r="V43" s="12">
        <v>0</v>
      </c>
      <c r="W43" s="2">
        <v>28000</v>
      </c>
      <c r="X43" s="2">
        <v>28000</v>
      </c>
      <c r="Y43" s="2">
        <v>0</v>
      </c>
      <c r="Z43" s="2">
        <v>-28000</v>
      </c>
      <c r="AA43" s="13">
        <v>56000</v>
      </c>
      <c r="AB43" s="1">
        <v>6</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63"/>
      <c r="B44" s="17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63"/>
      <c r="B45" s="17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28000</v>
      </c>
      <c r="AE45" s="2">
        <f t="shared" ca="1" si="2"/>
        <v>0</v>
      </c>
      <c r="AF45" s="2">
        <f t="shared" ca="1" si="2"/>
        <v>28000</v>
      </c>
      <c r="AG45" s="2">
        <f t="shared" ca="1" si="2"/>
        <v>0</v>
      </c>
      <c r="AH45" s="2">
        <f t="shared" ca="1" si="2"/>
        <v>0</v>
      </c>
      <c r="AI45" s="2">
        <f t="shared" ca="1" si="2"/>
        <v>0</v>
      </c>
      <c r="AJ45" s="2">
        <f t="shared" ca="1" si="2"/>
        <v>18666.666666666668</v>
      </c>
      <c r="AK45" s="2">
        <f t="shared" ca="1" si="2"/>
        <v>-18666.666666666668</v>
      </c>
    </row>
    <row r="46" spans="1:37" x14ac:dyDescent="0.25">
      <c r="A46" s="163"/>
      <c r="B46" s="172"/>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6">
        <v>9</v>
      </c>
      <c r="AC46" s="147">
        <f t="shared" ca="1" si="2"/>
        <v>0</v>
      </c>
      <c r="AD46" s="147">
        <f t="shared" ca="1" si="2"/>
        <v>-28000</v>
      </c>
      <c r="AE46" s="147">
        <f t="shared" ca="1" si="2"/>
        <v>0</v>
      </c>
      <c r="AF46" s="147">
        <f t="shared" ca="1" si="2"/>
        <v>-28000</v>
      </c>
      <c r="AG46" s="147">
        <f t="shared" ca="1" si="2"/>
        <v>0</v>
      </c>
      <c r="AH46" s="147">
        <f t="shared" ca="1" si="2"/>
        <v>0</v>
      </c>
      <c r="AI46" s="147">
        <f t="shared" ca="1" si="2"/>
        <v>0</v>
      </c>
      <c r="AJ46" s="147">
        <f t="shared" ca="1" si="2"/>
        <v>-18666.666666666668</v>
      </c>
      <c r="AK46" s="147">
        <f t="shared" ca="1" si="2"/>
        <v>18666.666666666668</v>
      </c>
    </row>
    <row r="47" spans="1:37" ht="18" x14ac:dyDescent="0.25">
      <c r="A47" s="163"/>
      <c r="B47" s="207" t="s">
        <v>48</v>
      </c>
      <c r="C47" s="208" t="s">
        <v>52</v>
      </c>
      <c r="D47" s="208" t="s">
        <v>55</v>
      </c>
      <c r="E47" s="208" t="s">
        <v>53</v>
      </c>
      <c r="F47" s="208" t="s">
        <v>54</v>
      </c>
      <c r="G47" s="208" t="s">
        <v>56</v>
      </c>
      <c r="H47" s="3"/>
      <c r="I47" s="206" t="s">
        <v>165</v>
      </c>
      <c r="J47" s="206"/>
      <c r="K47" s="206"/>
      <c r="L47" s="206"/>
      <c r="M47" s="206"/>
      <c r="N47" s="206"/>
      <c r="O47" s="206"/>
      <c r="P47" s="3"/>
      <c r="Q47" s="3"/>
      <c r="R47" s="3"/>
      <c r="S47" s="3"/>
      <c r="T47" s="3"/>
      <c r="U47" s="3"/>
      <c r="V47" s="3"/>
      <c r="W47" s="3"/>
      <c r="X47" s="3"/>
      <c r="Y47" s="3"/>
      <c r="Z47" s="3"/>
      <c r="AA47" s="3"/>
      <c r="AB47" s="206" t="s">
        <v>51</v>
      </c>
      <c r="AC47" s="206"/>
      <c r="AD47" s="206"/>
      <c r="AE47" s="206"/>
      <c r="AF47" s="206"/>
      <c r="AG47" s="206"/>
      <c r="AH47" s="206"/>
      <c r="AI47" s="206"/>
      <c r="AJ47" s="206"/>
      <c r="AK47" s="206"/>
    </row>
    <row r="48" spans="1:37" ht="18" x14ac:dyDescent="0.25">
      <c r="A48" s="163"/>
      <c r="B48" s="3"/>
      <c r="C48" s="3"/>
      <c r="D48" s="3"/>
      <c r="E48" s="3"/>
      <c r="F48" s="3"/>
      <c r="G48" s="3"/>
      <c r="H48" s="3"/>
      <c r="I48" s="207" t="s">
        <v>18</v>
      </c>
      <c r="J48" s="207" t="s">
        <v>60</v>
      </c>
      <c r="K48" s="207" t="s">
        <v>58</v>
      </c>
      <c r="L48" s="207" t="s">
        <v>59</v>
      </c>
      <c r="M48" s="207" t="s">
        <v>64</v>
      </c>
      <c r="N48" s="207" t="s">
        <v>65</v>
      </c>
      <c r="O48" s="207" t="s">
        <v>66</v>
      </c>
      <c r="P48" s="3"/>
      <c r="Q48" s="3"/>
      <c r="R48" s="3"/>
      <c r="S48" s="3"/>
      <c r="T48" s="3"/>
      <c r="U48" s="3"/>
      <c r="V48" s="3"/>
      <c r="W48" s="3"/>
      <c r="X48" s="3"/>
      <c r="Y48" s="3"/>
      <c r="Z48" s="3"/>
      <c r="AA48" s="3"/>
      <c r="AB48" s="207" t="s">
        <v>48</v>
      </c>
      <c r="AC48" s="1">
        <v>1</v>
      </c>
      <c r="AD48" s="1">
        <v>2</v>
      </c>
      <c r="AE48" s="1">
        <v>3</v>
      </c>
      <c r="AF48" s="1">
        <v>4</v>
      </c>
      <c r="AG48" s="1">
        <v>5</v>
      </c>
      <c r="AH48" s="1">
        <v>6</v>
      </c>
      <c r="AI48" s="1">
        <v>7</v>
      </c>
      <c r="AJ48" s="1">
        <v>8</v>
      </c>
      <c r="AK48" s="1">
        <v>9</v>
      </c>
    </row>
    <row r="49" spans="1:37" x14ac:dyDescent="0.25">
      <c r="A49" s="163"/>
      <c r="B49" s="1">
        <v>1</v>
      </c>
      <c r="C49" s="2">
        <f>IFERROR(INDEX_MATCH_2D($B49,LM,LOADS_KNOWN)-SUMIF(mem_DOF,$B49,Qf),"TBD")</f>
        <v>0</v>
      </c>
      <c r="D49" s="3"/>
      <c r="E49" s="145" t="str">
        <f>INDEX_MATCH_2D($B49,LM,DISPLACEMENTS_KNOWN)</f>
        <v>TBD</v>
      </c>
      <c r="F49" s="2">
        <f t="array" aca="1" ref="F49:F52" ca="1">MMULT(MINVERSE(K_11),(Qk-MMULT(K_12,Dk)))</f>
        <v>0</v>
      </c>
      <c r="G49" s="3"/>
      <c r="H49" s="3"/>
      <c r="I49" s="1" t="s">
        <v>17</v>
      </c>
      <c r="J49" s="145">
        <f ca="1">_xlfn.IFNA(INDEX(Rxn,MATCH(INDEX((u_X,u_Y,r_Z),MATCH($I49,NODES,0),,COLUMN()-9),OFFSET(Rxn,0,-5),0)),0)</f>
        <v>0</v>
      </c>
      <c r="K49" s="145">
        <f ca="1">_xlfn.IFNA(INDEX(Rxn,MATCH(INDEX((u_X,u_Y,r_Z),MATCH($I49,NODES,0),,COLUMN()-9),OFFSET(Rxn,0,-5),0)),0)</f>
        <v>0</v>
      </c>
      <c r="L49" s="145">
        <f ca="1">_xlfn.IFNA(INDEX(Rxn,MATCH(INDEX((u_X,u_Y,r_Z),MATCH($I49,NODES,0),,COLUMN()-9),OFFSET(Rxn,0,-5),0)),0)</f>
        <v>0</v>
      </c>
      <c r="M49" s="145">
        <f ca="1">_xlfn.IFNA(INDEX(Dk,MATCH(INDEX((u_X,u_Y,r_Z),MATCH($I49,NODES,0),,COLUMN()-12),OFFSET(Dk,0,-3),0)),INDEX(Du,MATCH(INDEX((u_X,u_Y,r_Z),MATCH($I49,NODES,0),,COLUMN()-12),OFFSET(Du,0,-4),0)))</f>
        <v>0</v>
      </c>
      <c r="N49" s="145">
        <f ca="1">_xlfn.IFNA(INDEX(Dk,MATCH(INDEX((u_X,u_Y,r_Z),MATCH($I49,NODES,0),,COLUMN()-12),OFFSET(Dk,0,-3),0)),INDEX(Du,MATCH(INDEX((u_X,u_Y,r_Z),MATCH($I49,NODES,0),,COLUMN()-12),OFFSET(Du,0,-4),0)))</f>
        <v>0</v>
      </c>
      <c r="O49" s="145">
        <f ca="1">_xlfn.IFNA(INDEX(Dk,MATCH(INDEX((u_X,u_Y,r_Z),MATCH($I49,NODES,0),,COLUMN()-12),OFFSET(Dk,0,-3),0)),INDEX(Du,MATCH(INDEX((u_X,u_Y,r_Z),MATCH($I49,NODES,0),,COLUMN()-12),OFFSET(Du,0,-4),0)))</f>
        <v>0</v>
      </c>
      <c r="P49" s="3"/>
      <c r="Q49" s="3"/>
      <c r="R49" s="3"/>
      <c r="S49" s="3"/>
      <c r="T49" s="3"/>
      <c r="U49" s="3"/>
      <c r="V49" s="3"/>
      <c r="W49" s="3"/>
      <c r="X49" s="3"/>
      <c r="Y49" s="3"/>
      <c r="Z49" s="3"/>
      <c r="AA49" s="3"/>
      <c r="AB49" s="1">
        <v>1</v>
      </c>
      <c r="AC49" s="2">
        <f t="shared" ref="AC49:AK57" ca="1" si="3">SUMIF($AB$29:$AB$46,$AB49,AC$29:AC$46)</f>
        <v>140000000</v>
      </c>
      <c r="AD49" s="2">
        <f t="shared" ca="1" si="3"/>
        <v>0</v>
      </c>
      <c r="AE49" s="2">
        <f t="shared" ca="1" si="3"/>
        <v>-70000000</v>
      </c>
      <c r="AF49" s="7">
        <f t="shared" ca="1" si="3"/>
        <v>0</v>
      </c>
      <c r="AG49" s="8">
        <f t="shared" ca="1" si="3"/>
        <v>-70000000</v>
      </c>
      <c r="AH49" s="2">
        <f t="shared" ca="1" si="3"/>
        <v>0</v>
      </c>
      <c r="AI49" s="2">
        <f t="shared" ca="1" si="3"/>
        <v>0</v>
      </c>
      <c r="AJ49" s="2">
        <f t="shared" ca="1" si="3"/>
        <v>0</v>
      </c>
      <c r="AK49" s="2">
        <f t="shared" ca="1" si="3"/>
        <v>0</v>
      </c>
    </row>
    <row r="50" spans="1:37" x14ac:dyDescent="0.25">
      <c r="A50" s="163"/>
      <c r="B50" s="1">
        <v>2</v>
      </c>
      <c r="C50" s="2">
        <f>IFERROR(INDEX_MATCH_2D($B50,LM,LOADS_KNOWN)-SUMIF(mem_DOF,$B50,Qf),"TBD")</f>
        <v>0</v>
      </c>
      <c r="D50" s="3"/>
      <c r="E50" s="145" t="str">
        <f>INDEX_MATCH_2D($B50,LM,DISPLACEMENTS_KNOWN)</f>
        <v>TBD</v>
      </c>
      <c r="F50" s="2">
        <f ca="1"/>
        <v>0</v>
      </c>
      <c r="G50" s="3"/>
      <c r="H50" s="3"/>
      <c r="I50" s="1" t="s">
        <v>19</v>
      </c>
      <c r="J50" s="145">
        <f ca="1">_xlfn.IFNA(INDEX(Rxn,MATCH(INDEX((u_X,u_Y,r_Z),MATCH($I50,NODES,0),,COLUMN()-9),OFFSET(Rxn,0,-5),0)),0)</f>
        <v>0</v>
      </c>
      <c r="K50" s="145">
        <f ca="1">_xlfn.IFNA(INDEX(Rxn,MATCH(INDEX((u_X,u_Y,r_Z),MATCH($I50,NODES,0),,COLUMN()-9),OFFSET(Rxn,0,-5),0)),0)</f>
        <v>0</v>
      </c>
      <c r="L50" s="145">
        <f ca="1">_xlfn.IFNA(INDEX(Rxn,MATCH(INDEX((u_X,u_Y,r_Z),MATCH($I50,NODES,0),,COLUMN()-9),OFFSET(Rxn,0,-5),0)),0)</f>
        <v>0</v>
      </c>
      <c r="M50" s="145">
        <f ca="1">_xlfn.IFNA(INDEX(Dk,MATCH(INDEX((u_X,u_Y,r_Z),MATCH($I50,NODES,0),,COLUMN()-12),OFFSET(Dk,0,-3),0)),INDEX(Du,MATCH(INDEX((u_X,u_Y,r_Z),MATCH($I50,NODES,0),,COLUMN()-12),OFFSET(Du,0,-4),0)))</f>
        <v>0</v>
      </c>
      <c r="N50" s="145">
        <f ca="1">_xlfn.IFNA(INDEX(Dk,MATCH(INDEX((u_X,u_Y,r_Z),MATCH($I50,NODES,0),,COLUMN()-12),OFFSET(Dk,0,-3),0)),INDEX(Du,MATCH(INDEX((u_X,u_Y,r_Z),MATCH($I50,NODES,0),,COLUMN()-12),OFFSET(Du,0,-4),0)))</f>
        <v>0</v>
      </c>
      <c r="O50" s="145">
        <f ca="1">_xlfn.IFNA(INDEX(Dk,MATCH(INDEX((u_X,u_Y,r_Z),MATCH($I50,NODES,0),,COLUMN()-12),OFFSET(Dk,0,-3),0)),INDEX(Du,MATCH(INDEX((u_X,u_Y,r_Z),MATCH($I50,NODES,0),,COLUMN()-12),OFFSET(Du,0,-4),0)))</f>
        <v>0</v>
      </c>
      <c r="P50" s="3"/>
      <c r="Q50" s="3"/>
      <c r="R50" s="3"/>
      <c r="S50" s="3"/>
      <c r="T50" s="3"/>
      <c r="U50" s="3"/>
      <c r="V50" s="3"/>
      <c r="W50" s="3"/>
      <c r="X50" s="3"/>
      <c r="Y50" s="3"/>
      <c r="Z50" s="3"/>
      <c r="AA50" s="3"/>
      <c r="AB50" s="1">
        <v>2</v>
      </c>
      <c r="AC50" s="2">
        <f t="shared" ca="1" si="3"/>
        <v>0</v>
      </c>
      <c r="AD50" s="2">
        <f t="shared" ca="1" si="3"/>
        <v>112000</v>
      </c>
      <c r="AE50" s="2">
        <f t="shared" ca="1" si="3"/>
        <v>0</v>
      </c>
      <c r="AF50" s="7">
        <f t="shared" ca="1" si="3"/>
        <v>28000</v>
      </c>
      <c r="AG50" s="8">
        <f t="shared" ca="1" si="3"/>
        <v>0</v>
      </c>
      <c r="AH50" s="2">
        <f t="shared" ca="1" si="3"/>
        <v>28000</v>
      </c>
      <c r="AI50" s="2">
        <f t="shared" ca="1" si="3"/>
        <v>28000</v>
      </c>
      <c r="AJ50" s="2">
        <f t="shared" ca="1" si="3"/>
        <v>0</v>
      </c>
      <c r="AK50" s="2">
        <f t="shared" ca="1" si="3"/>
        <v>-28000</v>
      </c>
    </row>
    <row r="51" spans="1:37" x14ac:dyDescent="0.25">
      <c r="A51" s="163"/>
      <c r="B51" s="1">
        <v>3</v>
      </c>
      <c r="C51" s="2">
        <f>IFERROR(INDEX_MATCH_2D($B51,LM,LOADS_KNOWN)-SUMIF(mem_DOF,$B51,Qf),"TBD")</f>
        <v>0</v>
      </c>
      <c r="D51" s="3"/>
      <c r="E51" s="145" t="str">
        <f>INDEX_MATCH_2D($B51,LM,DISPLACEMENTS_KNOWN)</f>
        <v>TBD</v>
      </c>
      <c r="F51" s="2">
        <f ca="1"/>
        <v>0</v>
      </c>
      <c r="G51" s="3"/>
      <c r="H51" s="3"/>
      <c r="I51" s="1" t="s">
        <v>29</v>
      </c>
      <c r="J51" s="145">
        <f ca="1">_xlfn.IFNA(INDEX(Rxn,MATCH(INDEX((u_X,u_Y,r_Z),MATCH($I51,NODES,0),,COLUMN()-9),OFFSET(Rxn,0,-5),0)),0)</f>
        <v>0</v>
      </c>
      <c r="K51" s="145">
        <f ca="1">_xlfn.IFNA(INDEX(Rxn,MATCH(INDEX((u_X,u_Y,r_Z),MATCH($I51,NODES,0),,COLUMN()-9),OFFSET(Rxn,0,-5),0)),0)</f>
        <v>0</v>
      </c>
      <c r="L51" s="145">
        <f ca="1">_xlfn.IFNA(INDEX(Rxn,MATCH(INDEX((u_X,u_Y,r_Z),MATCH($I51,NODES,0),,COLUMN()-9),OFFSET(Rxn,0,-5),0)),0)</f>
        <v>0</v>
      </c>
      <c r="M51" s="145">
        <f ca="1">_xlfn.IFNA(INDEX(Dk,MATCH(INDEX((u_X,u_Y,r_Z),MATCH($I51,NODES,0),,COLUMN()-12),OFFSET(Dk,0,-3),0)),INDEX(Du,MATCH(INDEX((u_X,u_Y,r_Z),MATCH($I51,NODES,0),,COLUMN()-12),OFFSET(Du,0,-4),0)))</f>
        <v>0</v>
      </c>
      <c r="N51" s="145">
        <f ca="1">_xlfn.IFNA(INDEX(Dk,MATCH(INDEX((u_X,u_Y,r_Z),MATCH($I51,NODES,0),,COLUMN()-12),OFFSET(Dk,0,-3),0)),INDEX(Du,MATCH(INDEX((u_X,u_Y,r_Z),MATCH($I51,NODES,0),,COLUMN()-12),OFFSET(Du,0,-4),0)))</f>
        <v>0</v>
      </c>
      <c r="O51" s="145">
        <f ca="1">_xlfn.IFNA(INDEX(Dk,MATCH(INDEX((u_X,u_Y,r_Z),MATCH($I51,NODES,0),,COLUMN()-12),OFFSET(Dk,0,-3),0)),INDEX(Du,MATCH(INDEX((u_X,u_Y,r_Z),MATCH($I51,NODES,0),,COLUMN()-12),OFFSET(Du,0,-4),0)))</f>
        <v>0</v>
      </c>
      <c r="P51" s="3"/>
      <c r="Q51" s="3"/>
      <c r="R51" s="3"/>
      <c r="S51" s="3"/>
      <c r="T51" s="3"/>
      <c r="U51" s="3"/>
      <c r="V51" s="3"/>
      <c r="W51" s="3"/>
      <c r="X51" s="3"/>
      <c r="Y51" s="3"/>
      <c r="Z51" s="3"/>
      <c r="AA51" s="3"/>
      <c r="AB51" s="1">
        <v>3</v>
      </c>
      <c r="AC51" s="2">
        <f t="shared" ca="1" si="3"/>
        <v>-70000000</v>
      </c>
      <c r="AD51" s="2">
        <f t="shared" ca="1" si="3"/>
        <v>0</v>
      </c>
      <c r="AE51" s="2">
        <f t="shared" ca="1" si="3"/>
        <v>70000000</v>
      </c>
      <c r="AF51" s="7">
        <f t="shared" ca="1" si="3"/>
        <v>0</v>
      </c>
      <c r="AG51" s="8">
        <f t="shared" ca="1" si="3"/>
        <v>0</v>
      </c>
      <c r="AH51" s="2">
        <f t="shared" ca="1" si="3"/>
        <v>0</v>
      </c>
      <c r="AI51" s="2">
        <f t="shared" ca="1" si="3"/>
        <v>0</v>
      </c>
      <c r="AJ51" s="2">
        <f t="shared" ca="1" si="3"/>
        <v>0</v>
      </c>
      <c r="AK51" s="2">
        <f t="shared" ca="1" si="3"/>
        <v>0</v>
      </c>
    </row>
    <row r="52" spans="1:37" x14ac:dyDescent="0.25">
      <c r="A52" s="163"/>
      <c r="B52" s="1">
        <v>4</v>
      </c>
      <c r="C52" s="2">
        <f>IFERROR(INDEX_MATCH_2D($B52,LM,LOADS_KNOWN)-SUMIF(mem_DOF,$B52,Qf),"TBD")</f>
        <v>0</v>
      </c>
      <c r="D52" s="3"/>
      <c r="E52" s="145" t="str">
        <f>INDEX_MATCH_2D($B52,LM,DISPLACEMENTS_KNOWN)</f>
        <v>TBD</v>
      </c>
      <c r="F52" s="2">
        <f ca="1"/>
        <v>0</v>
      </c>
      <c r="G52" s="3"/>
      <c r="H52" s="3"/>
      <c r="I52" s="3"/>
      <c r="J52" s="3"/>
      <c r="K52" s="3"/>
      <c r="L52" s="3"/>
      <c r="M52" s="3"/>
      <c r="N52" s="3"/>
      <c r="O52" s="3"/>
      <c r="P52" s="3"/>
      <c r="Q52" s="3"/>
      <c r="R52" s="3"/>
      <c r="S52" s="3"/>
      <c r="T52" s="3"/>
      <c r="U52" s="3"/>
      <c r="V52" s="3"/>
      <c r="W52" s="3"/>
      <c r="X52" s="3"/>
      <c r="Y52" s="3"/>
      <c r="Z52" s="3"/>
      <c r="AA52" s="3"/>
      <c r="AB52" s="1">
        <v>4</v>
      </c>
      <c r="AC52" s="6">
        <f t="shared" ca="1" si="3"/>
        <v>0</v>
      </c>
      <c r="AD52" s="6">
        <f t="shared" ca="1" si="3"/>
        <v>28000</v>
      </c>
      <c r="AE52" s="6">
        <f t="shared" ca="1" si="3"/>
        <v>0</v>
      </c>
      <c r="AF52" s="9">
        <f t="shared" ca="1" si="3"/>
        <v>56000</v>
      </c>
      <c r="AG52" s="10">
        <f t="shared" ca="1" si="3"/>
        <v>0</v>
      </c>
      <c r="AH52" s="6">
        <f t="shared" ca="1" si="3"/>
        <v>0</v>
      </c>
      <c r="AI52" s="6">
        <f t="shared" ca="1" si="3"/>
        <v>0</v>
      </c>
      <c r="AJ52" s="6">
        <f t="shared" ca="1" si="3"/>
        <v>28000</v>
      </c>
      <c r="AK52" s="6">
        <f t="shared" ca="1" si="3"/>
        <v>-28000</v>
      </c>
    </row>
    <row r="53" spans="1:37" x14ac:dyDescent="0.25">
      <c r="A53" s="163"/>
      <c r="B53" s="1">
        <v>5</v>
      </c>
      <c r="C53" s="145" t="str">
        <f>IFERROR(INDEX_MATCH_2D($B53,LM,LOADS_KNOWN)-SUMIF(mem_DOF,$B53,Qf),"TBD")</f>
        <v>TBD</v>
      </c>
      <c r="D53" s="2">
        <f t="array" aca="1" ref="D53:D57" ca="1">MMULT(K_21,Du)+MMULT(K_22,Dk)</f>
        <v>0</v>
      </c>
      <c r="E53" s="2">
        <f>INDEX_MATCH_2D($B53,LM,DISPLACEMENTS_KNOWN)</f>
        <v>0</v>
      </c>
      <c r="F53" s="3"/>
      <c r="G53" s="2">
        <f t="array" aca="1" ref="G53:G57" ca="1">Qu+SUMIF(mem_DOF,$B$53:$B$57,Qf)</f>
        <v>0</v>
      </c>
      <c r="H53" s="3"/>
      <c r="I53" s="3"/>
      <c r="J53" s="3"/>
      <c r="K53" s="3"/>
      <c r="L53" s="3"/>
      <c r="M53" s="3"/>
      <c r="N53" s="3"/>
      <c r="O53" s="3"/>
      <c r="P53" s="3"/>
      <c r="Q53" s="3"/>
      <c r="R53" s="3"/>
      <c r="S53" s="3"/>
      <c r="T53" s="3"/>
      <c r="U53" s="3"/>
      <c r="V53" s="3"/>
      <c r="W53" s="3"/>
      <c r="X53" s="3"/>
      <c r="Y53" s="3"/>
      <c r="Z53" s="3"/>
      <c r="AA53" s="3"/>
      <c r="AB53" s="1">
        <v>5</v>
      </c>
      <c r="AC53" s="20">
        <f t="shared" ca="1" si="3"/>
        <v>-70000000</v>
      </c>
      <c r="AD53" s="20">
        <f t="shared" ca="1" si="3"/>
        <v>0</v>
      </c>
      <c r="AE53" s="20">
        <f t="shared" ca="1" si="3"/>
        <v>0</v>
      </c>
      <c r="AF53" s="21">
        <f t="shared" ca="1" si="3"/>
        <v>0</v>
      </c>
      <c r="AG53" s="22">
        <f t="shared" ca="1" si="3"/>
        <v>70000000</v>
      </c>
      <c r="AH53" s="20">
        <f t="shared" ca="1" si="3"/>
        <v>0</v>
      </c>
      <c r="AI53" s="20">
        <f t="shared" ca="1" si="3"/>
        <v>0</v>
      </c>
      <c r="AJ53" s="20">
        <f t="shared" ca="1" si="3"/>
        <v>0</v>
      </c>
      <c r="AK53" s="20">
        <f t="shared" ca="1" si="3"/>
        <v>0</v>
      </c>
    </row>
    <row r="54" spans="1:37" x14ac:dyDescent="0.25">
      <c r="A54" s="163"/>
      <c r="B54" s="1">
        <v>6</v>
      </c>
      <c r="C54" s="145" t="str">
        <f>IFERROR(INDEX_MATCH_2D($B54,LM,LOADS_KNOWN)-SUMIF(mem_DOF,$B54,Qf),"TBD")</f>
        <v>TBD</v>
      </c>
      <c r="D54" s="2">
        <f ca="1"/>
        <v>0</v>
      </c>
      <c r="E54" s="2">
        <f>INDEX_MATCH_2D($B54,LM,DISPLACEMENTS_KNOWN)</f>
        <v>0</v>
      </c>
      <c r="F54" s="3"/>
      <c r="G54" s="2">
        <f ca="1"/>
        <v>0</v>
      </c>
      <c r="H54" s="3"/>
      <c r="I54" s="3"/>
      <c r="J54" s="3"/>
      <c r="K54" s="3"/>
      <c r="L54" s="3"/>
      <c r="M54" s="3"/>
      <c r="N54" s="3"/>
      <c r="O54" s="3"/>
      <c r="P54" s="3"/>
      <c r="Q54" s="3"/>
      <c r="R54" s="3"/>
      <c r="S54" s="3"/>
      <c r="T54" s="3"/>
      <c r="U54" s="3"/>
      <c r="V54" s="3"/>
      <c r="W54" s="3"/>
      <c r="X54" s="3"/>
      <c r="Y54" s="3"/>
      <c r="Z54" s="3"/>
      <c r="AA54" s="3"/>
      <c r="AB54" s="1">
        <v>6</v>
      </c>
      <c r="AC54" s="2">
        <f t="shared" ca="1" si="3"/>
        <v>0</v>
      </c>
      <c r="AD54" s="2">
        <f t="shared" ca="1" si="3"/>
        <v>28000</v>
      </c>
      <c r="AE54" s="2">
        <f t="shared" ca="1" si="3"/>
        <v>0</v>
      </c>
      <c r="AF54" s="7">
        <f t="shared" ca="1" si="3"/>
        <v>0</v>
      </c>
      <c r="AG54" s="8">
        <f t="shared" ca="1" si="3"/>
        <v>0</v>
      </c>
      <c r="AH54" s="2">
        <f t="shared" ca="1" si="3"/>
        <v>18666.666666666668</v>
      </c>
      <c r="AI54" s="2">
        <f t="shared" ca="1" si="3"/>
        <v>28000</v>
      </c>
      <c r="AJ54" s="2">
        <f t="shared" ca="1" si="3"/>
        <v>-18666.666666666668</v>
      </c>
      <c r="AK54" s="2">
        <f t="shared" ca="1" si="3"/>
        <v>0</v>
      </c>
    </row>
    <row r="55" spans="1:37" x14ac:dyDescent="0.25">
      <c r="A55" s="163"/>
      <c r="B55" s="1">
        <v>7</v>
      </c>
      <c r="C55" s="145" t="str">
        <f>IFERROR(INDEX_MATCH_2D($B55,LM,LOADS_KNOWN)-SUMIF(mem_DOF,$B55,Qf),"TBD")</f>
        <v>TBD</v>
      </c>
      <c r="D55" s="2">
        <f ca="1"/>
        <v>0</v>
      </c>
      <c r="E55" s="2">
        <f>INDEX_MATCH_2D($B55,LM,DISPLACEMENTS_KNOWN)</f>
        <v>0</v>
      </c>
      <c r="F55" s="3"/>
      <c r="G55" s="2">
        <f ca="1"/>
        <v>0</v>
      </c>
      <c r="H55" s="3"/>
      <c r="I55" s="3"/>
      <c r="J55" s="3"/>
      <c r="K55" s="3"/>
      <c r="L55" s="3"/>
      <c r="M55" s="3"/>
      <c r="N55" s="3"/>
      <c r="O55" s="3"/>
      <c r="P55" s="3"/>
      <c r="Q55" s="3"/>
      <c r="R55" s="3"/>
      <c r="S55" s="3"/>
      <c r="T55" s="3"/>
      <c r="U55" s="3"/>
      <c r="V55" s="3"/>
      <c r="W55" s="3"/>
      <c r="X55" s="3"/>
      <c r="Y55" s="3"/>
      <c r="Z55" s="3"/>
      <c r="AA55" s="3"/>
      <c r="AB55" s="1">
        <v>7</v>
      </c>
      <c r="AC55" s="2">
        <f t="shared" ca="1" si="3"/>
        <v>0</v>
      </c>
      <c r="AD55" s="2">
        <f t="shared" ca="1" si="3"/>
        <v>28000</v>
      </c>
      <c r="AE55" s="2">
        <f t="shared" ca="1" si="3"/>
        <v>0</v>
      </c>
      <c r="AF55" s="7">
        <f t="shared" ca="1" si="3"/>
        <v>0</v>
      </c>
      <c r="AG55" s="8">
        <f t="shared" ca="1" si="3"/>
        <v>0</v>
      </c>
      <c r="AH55" s="2">
        <f t="shared" ca="1" si="3"/>
        <v>28000</v>
      </c>
      <c r="AI55" s="2">
        <f t="shared" ca="1" si="3"/>
        <v>56000</v>
      </c>
      <c r="AJ55" s="2">
        <f t="shared" ca="1" si="3"/>
        <v>-28000</v>
      </c>
      <c r="AK55" s="2">
        <f t="shared" ca="1" si="3"/>
        <v>0</v>
      </c>
    </row>
    <row r="56" spans="1:37" x14ac:dyDescent="0.25">
      <c r="A56" s="163"/>
      <c r="B56" s="1">
        <v>8</v>
      </c>
      <c r="C56" s="145" t="str">
        <f>IFERROR(INDEX_MATCH_2D($B56,LM,LOADS_KNOWN)-SUMIF(mem_DOF,$B56,Qf),"TBD")</f>
        <v>TBD</v>
      </c>
      <c r="D56" s="2">
        <f ca="1"/>
        <v>0</v>
      </c>
      <c r="E56" s="2">
        <f>INDEX_MATCH_2D($B56,LM,DISPLACEMENTS_KNOWN)</f>
        <v>0</v>
      </c>
      <c r="F56" s="3"/>
      <c r="G56" s="2">
        <f ca="1"/>
        <v>0</v>
      </c>
      <c r="H56" s="3"/>
      <c r="I56" s="3"/>
      <c r="J56" s="3"/>
      <c r="K56" s="3"/>
      <c r="L56" s="3"/>
      <c r="M56" s="3"/>
      <c r="N56" s="3"/>
      <c r="O56" s="3"/>
      <c r="P56" s="3"/>
      <c r="Q56" s="3"/>
      <c r="R56" s="3"/>
      <c r="S56" s="3"/>
      <c r="T56" s="3"/>
      <c r="U56" s="3"/>
      <c r="V56" s="3"/>
      <c r="W56" s="3"/>
      <c r="X56" s="3"/>
      <c r="Y56" s="3"/>
      <c r="Z56" s="3"/>
      <c r="AA56" s="3"/>
      <c r="AB56" s="1">
        <v>8</v>
      </c>
      <c r="AC56" s="2">
        <f t="shared" ca="1" si="3"/>
        <v>0</v>
      </c>
      <c r="AD56" s="2">
        <f t="shared" ca="1" si="3"/>
        <v>0</v>
      </c>
      <c r="AE56" s="2">
        <f t="shared" ca="1" si="3"/>
        <v>0</v>
      </c>
      <c r="AF56" s="7">
        <f t="shared" ca="1" si="3"/>
        <v>28000</v>
      </c>
      <c r="AG56" s="8">
        <f t="shared" ca="1" si="3"/>
        <v>0</v>
      </c>
      <c r="AH56" s="2">
        <f t="shared" ca="1" si="3"/>
        <v>-18666.666666666668</v>
      </c>
      <c r="AI56" s="2">
        <f t="shared" ca="1" si="3"/>
        <v>-28000</v>
      </c>
      <c r="AJ56" s="2">
        <f t="shared" ca="1" si="3"/>
        <v>37333.333333333336</v>
      </c>
      <c r="AK56" s="2">
        <f t="shared" ca="1" si="3"/>
        <v>-18666.666666666668</v>
      </c>
    </row>
    <row r="57" spans="1:37" x14ac:dyDescent="0.25">
      <c r="A57" s="209"/>
      <c r="B57" s="210">
        <v>9</v>
      </c>
      <c r="C57" s="211" t="str">
        <f>IFERROR(INDEX_MATCH_2D($B57,LM,LOADS_KNOWN)-SUMIF(mem_DOF,$B57,Qf),"TBD")</f>
        <v>TBD</v>
      </c>
      <c r="D57" s="212">
        <f ca="1"/>
        <v>0</v>
      </c>
      <c r="E57" s="212">
        <f>INDEX_MATCH_2D($B57,LM,DISPLACEMENTS_KNOWN)</f>
        <v>0</v>
      </c>
      <c r="F57" s="213"/>
      <c r="G57" s="212">
        <f ca="1"/>
        <v>0</v>
      </c>
      <c r="H57" s="213"/>
      <c r="I57" s="213"/>
      <c r="J57" s="213"/>
      <c r="K57" s="213"/>
      <c r="L57" s="213"/>
      <c r="M57" s="213"/>
      <c r="N57" s="213"/>
      <c r="O57" s="213"/>
      <c r="P57" s="213"/>
      <c r="Q57" s="213"/>
      <c r="R57" s="213"/>
      <c r="S57" s="213"/>
      <c r="T57" s="213"/>
      <c r="U57" s="213"/>
      <c r="V57" s="213"/>
      <c r="W57" s="213"/>
      <c r="X57" s="213"/>
      <c r="Y57" s="213"/>
      <c r="Z57" s="213"/>
      <c r="AA57" s="213"/>
      <c r="AB57" s="210">
        <v>9</v>
      </c>
      <c r="AC57" s="212">
        <f t="shared" ca="1" si="3"/>
        <v>0</v>
      </c>
      <c r="AD57" s="212">
        <f t="shared" ca="1" si="3"/>
        <v>-28000</v>
      </c>
      <c r="AE57" s="212">
        <f t="shared" ca="1" si="3"/>
        <v>0</v>
      </c>
      <c r="AF57" s="214">
        <f t="shared" ca="1" si="3"/>
        <v>-28000</v>
      </c>
      <c r="AG57" s="215">
        <f t="shared" ca="1" si="3"/>
        <v>0</v>
      </c>
      <c r="AH57" s="212">
        <f t="shared" ca="1" si="3"/>
        <v>0</v>
      </c>
      <c r="AI57" s="212">
        <f t="shared" ca="1" si="3"/>
        <v>0</v>
      </c>
      <c r="AJ57" s="212">
        <f t="shared" ca="1" si="3"/>
        <v>-18666.666666666668</v>
      </c>
      <c r="AK57" s="212">
        <f t="shared" ca="1" si="3"/>
        <v>18666.666666666668</v>
      </c>
    </row>
    <row r="58" spans="1:37" x14ac:dyDescent="0.25">
      <c r="A58" s="216" t="s">
        <v>79</v>
      </c>
    </row>
    <row r="59" spans="1:37" x14ac:dyDescent="0.25">
      <c r="A59" s="163"/>
    </row>
    <row r="60" spans="1:37" x14ac:dyDescent="0.25">
      <c r="A60" s="163"/>
    </row>
    <row r="61" spans="1:37" x14ac:dyDescent="0.25">
      <c r="A61" s="163"/>
    </row>
    <row r="62" spans="1:37" x14ac:dyDescent="0.25">
      <c r="A62" s="163"/>
    </row>
    <row r="63" spans="1:37" x14ac:dyDescent="0.25">
      <c r="A63" s="163"/>
    </row>
    <row r="64" spans="1:37" x14ac:dyDescent="0.25">
      <c r="A64" s="163"/>
    </row>
    <row r="65" spans="1:12" x14ac:dyDescent="0.25">
      <c r="A65" s="163"/>
    </row>
    <row r="66" spans="1:12" x14ac:dyDescent="0.25">
      <c r="A66" s="163"/>
    </row>
    <row r="67" spans="1:12" x14ac:dyDescent="0.25">
      <c r="A67" s="163"/>
    </row>
    <row r="68" spans="1:12" x14ac:dyDescent="0.25">
      <c r="A68" s="163"/>
    </row>
    <row r="69" spans="1:12" x14ac:dyDescent="0.25">
      <c r="A69" s="163"/>
      <c r="B69" s="27" t="s">
        <v>80</v>
      </c>
      <c r="C69" s="27">
        <v>0</v>
      </c>
      <c r="E69" s="27" t="s">
        <v>81</v>
      </c>
      <c r="F69" s="28">
        <f>0</f>
        <v>0</v>
      </c>
      <c r="H69" s="27" t="s">
        <v>80</v>
      </c>
      <c r="I69" s="27">
        <v>0</v>
      </c>
      <c r="K69" s="27" t="s">
        <v>81</v>
      </c>
      <c r="L69" s="28">
        <f>0</f>
        <v>0</v>
      </c>
    </row>
    <row r="70" spans="1:12" x14ac:dyDescent="0.25">
      <c r="A70" s="163"/>
    </row>
    <row r="71" spans="1:12" x14ac:dyDescent="0.25">
      <c r="A71" s="163"/>
    </row>
    <row r="72" spans="1:12" x14ac:dyDescent="0.25">
      <c r="A72" s="163"/>
    </row>
    <row r="73" spans="1:12" x14ac:dyDescent="0.25">
      <c r="A73" s="163"/>
    </row>
    <row r="74" spans="1:12" x14ac:dyDescent="0.25">
      <c r="A74" s="163"/>
    </row>
    <row r="75" spans="1:12" x14ac:dyDescent="0.25">
      <c r="A75" s="163"/>
    </row>
    <row r="76" spans="1:12" x14ac:dyDescent="0.25">
      <c r="A76" s="163"/>
    </row>
    <row r="77" spans="1:12" x14ac:dyDescent="0.25">
      <c r="A77" s="163"/>
    </row>
    <row r="78" spans="1:12" x14ac:dyDescent="0.25">
      <c r="A78" s="163"/>
    </row>
    <row r="79" spans="1:12" x14ac:dyDescent="0.25">
      <c r="A79" s="163"/>
    </row>
    <row r="80" spans="1:12" x14ac:dyDescent="0.25">
      <c r="A80" s="163"/>
    </row>
    <row r="81" spans="1:12" x14ac:dyDescent="0.25">
      <c r="A81" s="163"/>
      <c r="B81" s="27" t="s">
        <v>80</v>
      </c>
      <c r="C81" s="27">
        <v>0</v>
      </c>
      <c r="E81" s="27" t="s">
        <v>82</v>
      </c>
      <c r="F81" s="28">
        <f>25.4047*GESTEP(C81)-2*GESTEP(C81)*C81+2*GESTEP(C81,22)*(C81-22)+18.5953*GESTEP(C81,24)</f>
        <v>25.404699999999998</v>
      </c>
      <c r="H81" s="27" t="s">
        <v>80</v>
      </c>
      <c r="I81" s="27">
        <v>0</v>
      </c>
      <c r="K81" s="27" t="s">
        <v>82</v>
      </c>
      <c r="L81" s="28">
        <f>14.6911*GESTEP(I81)-12*GESTEP(I81,4)-2.6911*GESTEP(I81,8)</f>
        <v>14.6911</v>
      </c>
    </row>
    <row r="82" spans="1:12" x14ac:dyDescent="0.25">
      <c r="A82" s="163"/>
    </row>
    <row r="83" spans="1:12" x14ac:dyDescent="0.25">
      <c r="A83" s="163"/>
    </row>
    <row r="84" spans="1:12" x14ac:dyDescent="0.25">
      <c r="A84" s="163"/>
    </row>
    <row r="85" spans="1:12" x14ac:dyDescent="0.25">
      <c r="A85" s="163"/>
    </row>
    <row r="86" spans="1:12" x14ac:dyDescent="0.25">
      <c r="A86" s="163"/>
    </row>
    <row r="87" spans="1:12" x14ac:dyDescent="0.25">
      <c r="A87" s="163"/>
    </row>
    <row r="88" spans="1:12" x14ac:dyDescent="0.25">
      <c r="A88" s="163"/>
    </row>
    <row r="89" spans="1:12" x14ac:dyDescent="0.25">
      <c r="A89" s="163"/>
    </row>
    <row r="90" spans="1:12" x14ac:dyDescent="0.25">
      <c r="A90" s="163"/>
    </row>
    <row r="91" spans="1:12" x14ac:dyDescent="0.25">
      <c r="A91" s="163"/>
    </row>
    <row r="92" spans="1:12" x14ac:dyDescent="0.25">
      <c r="A92" s="163"/>
    </row>
    <row r="93" spans="1:12" x14ac:dyDescent="0.25">
      <c r="A93" s="163"/>
      <c r="B93" s="27" t="s">
        <v>80</v>
      </c>
      <c r="C93" s="27">
        <v>0</v>
      </c>
      <c r="E93" s="27" t="s">
        <v>83</v>
      </c>
      <c r="F93" s="28">
        <f>25.4047*GESTEP(C93)*C93-107.2425*GESTEP(C93)-2/2*GESTEP(C93)*C93^2+2/2*GESTEP(C93,22)*(C93-22)^2+18.5953*GESTEP(C93,24)*(C93-24)+69.5288*GESTEP(C93,24)</f>
        <v>-107.24250000000001</v>
      </c>
      <c r="H93" s="27" t="s">
        <v>80</v>
      </c>
      <c r="I93" s="27">
        <v>0</v>
      </c>
      <c r="K93" s="27" t="s">
        <v>83</v>
      </c>
      <c r="L93" s="28">
        <f>14.6911*GESTEP(I93)*I93-69.5288*GESTEP(I93)-12*GESTEP(I93,4)*(I93-4)-2.6911*GESTEP(I93,8)*(I93-8)</f>
        <v>-69.528800000000004</v>
      </c>
    </row>
    <row r="94" spans="1:12" x14ac:dyDescent="0.25">
      <c r="A94" s="163"/>
    </row>
    <row r="95" spans="1:12" x14ac:dyDescent="0.25">
      <c r="A95" s="163"/>
    </row>
    <row r="96" spans="1:12" x14ac:dyDescent="0.25">
      <c r="A96" s="163"/>
    </row>
    <row r="97" spans="1:12" x14ac:dyDescent="0.25">
      <c r="A97" s="163"/>
    </row>
    <row r="98" spans="1:12" x14ac:dyDescent="0.25">
      <c r="A98" s="163"/>
    </row>
    <row r="99" spans="1:12" x14ac:dyDescent="0.25">
      <c r="A99" s="163"/>
    </row>
    <row r="100" spans="1:12" x14ac:dyDescent="0.25">
      <c r="A100" s="163"/>
    </row>
    <row r="101" spans="1:12" x14ac:dyDescent="0.25">
      <c r="A101" s="163"/>
    </row>
    <row r="102" spans="1:12" x14ac:dyDescent="0.25">
      <c r="A102" s="163"/>
    </row>
    <row r="103" spans="1:12" x14ac:dyDescent="0.25">
      <c r="A103" s="163"/>
    </row>
    <row r="104" spans="1:12" x14ac:dyDescent="0.25">
      <c r="A104" s="163"/>
    </row>
    <row r="105" spans="1:12" x14ac:dyDescent="0.25">
      <c r="A105" s="163"/>
      <c r="B105" s="27" t="s">
        <v>80</v>
      </c>
      <c r="C105" s="27">
        <v>0</v>
      </c>
      <c r="E105" s="27" t="s">
        <v>84</v>
      </c>
      <c r="F105" s="28">
        <f>25.4047/2*GESTEP(C105)*C105^2-107.2425*GESTEP(C105)*C105-2/6*GESTEP(C105)*C105^3+2/6*GESTEP(C105,22)*(C105-22)^3+18.5953/2*GESTEP(C105,24)*(C105-24)^2+69.5288*GESTEP(C105,24)*(C105-24)</f>
        <v>0</v>
      </c>
      <c r="H105" s="27" t="s">
        <v>80</v>
      </c>
      <c r="I105" s="27">
        <v>0</v>
      </c>
      <c r="K105" s="27" t="s">
        <v>84</v>
      </c>
      <c r="L105" s="28">
        <f>14.6911/2*GESTEP(I105)*I105^2-69.5288*GESTEP(I105)*I105-12/2*GESTEP(I105,4)*(I105-4)^2-2.6911/2*GESTEP(I105,8)*(I105-8)^2+137.410256410256</f>
        <v>137.41025641025601</v>
      </c>
    </row>
    <row r="106" spans="1:12" x14ac:dyDescent="0.25">
      <c r="A106" s="163"/>
    </row>
    <row r="107" spans="1:12" x14ac:dyDescent="0.25">
      <c r="A107" s="163"/>
    </row>
    <row r="108" spans="1:12" x14ac:dyDescent="0.25">
      <c r="A108" s="163"/>
    </row>
    <row r="109" spans="1:12" x14ac:dyDescent="0.25">
      <c r="A109" s="163"/>
    </row>
    <row r="110" spans="1:12" x14ac:dyDescent="0.25">
      <c r="A110" s="163"/>
    </row>
    <row r="111" spans="1:12" x14ac:dyDescent="0.25">
      <c r="A111" s="163"/>
    </row>
    <row r="112" spans="1:12" x14ac:dyDescent="0.25">
      <c r="A112" s="163"/>
    </row>
    <row r="113" spans="1:12" x14ac:dyDescent="0.25">
      <c r="A113" s="163"/>
    </row>
    <row r="114" spans="1:12" x14ac:dyDescent="0.25">
      <c r="A114" s="163"/>
    </row>
    <row r="115" spans="1:12" x14ac:dyDescent="0.25">
      <c r="A115" s="163"/>
    </row>
    <row r="116" spans="1:12" x14ac:dyDescent="0.25">
      <c r="A116" s="163"/>
    </row>
    <row r="117" spans="1:12" x14ac:dyDescent="0.25">
      <c r="A117" s="163"/>
      <c r="B117" s="27" t="s">
        <v>80</v>
      </c>
      <c r="C117" s="27">
        <v>0</v>
      </c>
      <c r="E117" s="27" t="s">
        <v>84</v>
      </c>
      <c r="F117" s="28">
        <f>25.4047/6*GESTEP(C117)*C117^3-107.2425/2*GESTEP(C117)*C117^2-2/24*GESTEP(C117)*C117^4+2/24*GESTEP(C117,22)*(C117-22)^4+18.5953/6*GESTEP(C117,24)*(C117-24)^3+69.5288/2*GESTEP(C117,24)*(C117-24)^2</f>
        <v>0</v>
      </c>
      <c r="H117" s="27" t="s">
        <v>80</v>
      </c>
      <c r="I117" s="27">
        <v>0</v>
      </c>
      <c r="K117" s="27" t="s">
        <v>84</v>
      </c>
      <c r="L117" s="28">
        <f>14.6911/6*GESTEP(I117)*I117^3-69.5288/2*GESTEP(I117)*I117^2-12/6*GESTEP(I117,4)*(I117-4)^3-2.6911/6*GESTEP(I117,8)*(I117-8)^3+137.410256410256*I117</f>
        <v>0</v>
      </c>
    </row>
  </sheetData>
  <mergeCells count="24">
    <mergeCell ref="C38:C40"/>
    <mergeCell ref="C41:C43"/>
    <mergeCell ref="AB47:AK47"/>
    <mergeCell ref="I47:O47"/>
    <mergeCell ref="A58:A117"/>
    <mergeCell ref="AB27:AK27"/>
    <mergeCell ref="J27:O27"/>
    <mergeCell ref="P27:U27"/>
    <mergeCell ref="V27:AA27"/>
    <mergeCell ref="B2:P2"/>
    <mergeCell ref="B3:B4"/>
    <mergeCell ref="C3:D3"/>
    <mergeCell ref="E3:G3"/>
    <mergeCell ref="H3:J3"/>
    <mergeCell ref="K3:M3"/>
    <mergeCell ref="N3:P3"/>
    <mergeCell ref="B10:K10"/>
    <mergeCell ref="B16:K16"/>
    <mergeCell ref="B21:O21"/>
    <mergeCell ref="A28:A57"/>
    <mergeCell ref="B29:B37"/>
    <mergeCell ref="C29:C31"/>
    <mergeCell ref="C32:C34"/>
    <mergeCell ref="B38:B46"/>
  </mergeCells>
  <conditionalFormatting sqref="E29:E34">
    <cfRule type="expression" dxfId="4" priority="1">
      <formula>AND(E29&lt;1,E29&gt;-1,E29&lt;&gt;0)</formula>
    </cfRule>
  </conditionalFormatting>
  <conditionalFormatting sqref="E38:E43">
    <cfRule type="expression" dxfId="3" priority="2">
      <formula>AND(E38&lt;1,E38&gt;-1,E38&lt;&gt;0)</formula>
    </cfRule>
  </conditionalFormatting>
  <conditionalFormatting sqref="E49:E57">
    <cfRule type="expression" dxfId="2" priority="3">
      <formula>AND(E49&lt;1,E49&gt;-1,E49&lt;&gt;0)</formula>
    </cfRule>
  </conditionalFormatting>
  <conditionalFormatting sqref="F49:F52">
    <cfRule type="expression" dxfId="1" priority="4">
      <formula>AND(F49&lt;1,F49&gt;-1,F49&lt;&gt;0)</formula>
    </cfRule>
  </conditionalFormatting>
  <conditionalFormatting sqref="M49:O51">
    <cfRule type="expression" dxfId="0" priority="5">
      <formula>AND(M49&lt;1,M49&gt;-1,M49&lt;&gt;0)</formula>
    </cfRule>
  </conditionalFormatting>
  <dataValidations count="7">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K12:K13">
      <formula1>"TRUE,FALSE"</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033" r:id="rId3" name="Button 49">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4" r:id="rId4" name="Button 50">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5" r:id="rId5" name="Button 51">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36" r:id="rId6" name="Button 52">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70084" r:id="rId7" name="Button 100">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70085" r:id="rId8" name="Button 101">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70086" r:id="rId9" name="Button 102">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70087" r:id="rId10" name="Button 103">
              <controlPr defaultSize="0" print="0" autoFill="0" autoPict="0" macro="[0]!FIX_FORMULAS">
                <anchor moveWithCells="1" sizeWithCells="1">
                  <from>
                    <xdr:col>5</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70088" r:id="rId11" name="Button 104">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70089" r:id="rId12" name="Button 105">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70090" r:id="rId13" name="Button 106">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70091" r:id="rId14" name="Button 107">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70092" r:id="rId15" name="Button 108">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70093" r:id="rId16" name="Button 109">
              <controlPr defaultSize="0" print="0" autoFill="0" autoPict="0" macro="[0]!DIAGRAMS">
                <anchor moveWithCells="1" sizeWithCells="1">
                  <from>
                    <xdr:col>3</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70094" r:id="rId17" name="Button 110">
              <controlPr defaultSize="0" print="0" autoFill="0" autoPict="0" macro="[0]!ROWS_HIDE">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70095" r:id="rId18" name="Button 111">
              <controlPr defaultSize="0" print="0" autoFill="0" autoPict="0" macro="[0]!CLEAR_OUTPUT">
                <anchor moveWithCells="1" sizeWithCells="1">
                  <from>
                    <xdr:col>7</xdr:col>
                    <xdr:colOff>0</xdr:colOff>
                    <xdr:row>25</xdr:row>
                    <xdr:rowOff>0</xdr:rowOff>
                  </from>
                  <to>
                    <xdr:col>9</xdr:col>
                    <xdr:colOff>0</xdr:colOff>
                    <xdr:row>26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I425"/>
  <sheetViews>
    <sheetView topLeftCell="A30" zoomScale="55" zoomScaleNormal="55" workbookViewId="0">
      <selection activeCell="Y384" sqref="Y384"/>
    </sheetView>
  </sheetViews>
  <sheetFormatPr defaultRowHeight="15" x14ac:dyDescent="0.25"/>
  <cols>
    <col min="1" max="1" width="3.140625" customWidth="1"/>
  </cols>
  <sheetData>
    <row r="1" spans="2:16" ht="15.75" thickBot="1" x14ac:dyDescent="0.3"/>
    <row r="2" spans="2:16" x14ac:dyDescent="0.25">
      <c r="B2" s="165" t="s">
        <v>24</v>
      </c>
      <c r="C2" s="162"/>
      <c r="D2" s="162"/>
      <c r="E2" s="162"/>
      <c r="F2" s="162"/>
      <c r="G2" s="162"/>
      <c r="H2" s="162"/>
      <c r="I2" s="162"/>
      <c r="J2" s="162"/>
      <c r="K2" s="162"/>
      <c r="L2" s="162"/>
      <c r="M2" s="162"/>
      <c r="N2" s="162"/>
      <c r="O2" s="162"/>
      <c r="P2" s="166"/>
    </row>
    <row r="3" spans="2:16" x14ac:dyDescent="0.25">
      <c r="B3" s="167" t="s">
        <v>18</v>
      </c>
      <c r="C3" s="168" t="s">
        <v>25</v>
      </c>
      <c r="D3" s="168"/>
      <c r="E3" s="168" t="s">
        <v>23</v>
      </c>
      <c r="F3" s="168"/>
      <c r="G3" s="168"/>
      <c r="H3" s="168" t="s">
        <v>40</v>
      </c>
      <c r="I3" s="168"/>
      <c r="J3" s="168"/>
      <c r="K3" s="168" t="s">
        <v>41</v>
      </c>
      <c r="L3" s="168"/>
      <c r="M3" s="168"/>
      <c r="N3" s="168" t="s">
        <v>42</v>
      </c>
      <c r="O3" s="168"/>
      <c r="P3" s="169"/>
    </row>
    <row r="4" spans="2:16" ht="18" x14ac:dyDescent="0.25">
      <c r="B4" s="167"/>
      <c r="C4" s="76" t="s">
        <v>5</v>
      </c>
      <c r="D4" s="76" t="s">
        <v>6</v>
      </c>
      <c r="E4" s="76" t="s">
        <v>27</v>
      </c>
      <c r="F4" s="76" t="s">
        <v>26</v>
      </c>
      <c r="G4" s="76" t="s">
        <v>28</v>
      </c>
      <c r="H4" s="76" t="s">
        <v>27</v>
      </c>
      <c r="I4" s="76" t="s">
        <v>26</v>
      </c>
      <c r="J4" s="76" t="s">
        <v>28</v>
      </c>
      <c r="K4" s="76" t="s">
        <v>39</v>
      </c>
      <c r="L4" s="76" t="s">
        <v>38</v>
      </c>
      <c r="M4" s="76" t="s">
        <v>37</v>
      </c>
      <c r="N4" s="76" t="s">
        <v>64</v>
      </c>
      <c r="O4" s="76" t="s">
        <v>65</v>
      </c>
      <c r="P4" s="85" t="s">
        <v>66</v>
      </c>
    </row>
    <row r="5" spans="2:16" x14ac:dyDescent="0.25">
      <c r="B5" s="41" t="s">
        <v>17</v>
      </c>
      <c r="C5" s="1">
        <v>0</v>
      </c>
      <c r="D5" s="1">
        <v>180</v>
      </c>
      <c r="E5" s="1">
        <v>0</v>
      </c>
      <c r="F5" s="1">
        <v>0</v>
      </c>
      <c r="G5" s="1">
        <v>0</v>
      </c>
      <c r="H5" s="1">
        <v>1</v>
      </c>
      <c r="I5" s="1">
        <v>2</v>
      </c>
      <c r="J5" s="1">
        <v>3</v>
      </c>
      <c r="K5" s="73">
        <f t="shared" ref="K5:K15" si="0">IF(CONSTRAINTSu_X=0,IF(ISNA(MATCH(NODES,NODES_LOADED,0)),0,INDEX(NODAL_APPLICATIONS,MATCH(NODES,NODES_LOADED,0),1)),"TBD")</f>
        <v>0</v>
      </c>
      <c r="L5" s="73">
        <f t="shared" ref="L5:L15" si="1">IF(CONSTRAINTSu_Y=0,IF(ISNA(MATCH(NODES,NODES_LOADED,0)),0,INDEX(NODAL_APPLICATIONS,MATCH(NODES,NODES_LOADED,0),2)),"TBD")</f>
        <v>-4483.7</v>
      </c>
      <c r="M5" s="73">
        <f t="shared" ref="M5:M15" si="2">IF(CONSTRAINTSr_Z=0,IF(ISNA(MATCH(NODES,NODES_LOADED,0)),0,INDEX(NODAL_APPLICATIONS,MATCH(NODES,NODES_LOADED,0),3)),"TBD")</f>
        <v>0</v>
      </c>
      <c r="N5" s="73" t="str">
        <f t="shared" ref="N5:N15" si="3">IF(CONSTRAINTSu_X=0,"TBD",IF(ISNA(MATCH(NODES,NODES_LOADED,0)),0,INDEX(NODAL_APPLICATIONS,MATCH(NODES,NODES_LOADED,0),4)))</f>
        <v>TBD</v>
      </c>
      <c r="O5" s="73" t="str">
        <f t="shared" ref="O5:O15" si="4">IF(CONSTRAINTSu_Y=0,"TBD",IF(ISNA(MATCH(NODES,NODES_LOADED,0)),0,INDEX(NODAL_APPLICATIONS,MATCH(NODES,NODES_LOADED,0),5)))</f>
        <v>TBD</v>
      </c>
      <c r="P5" s="86" t="str">
        <f t="shared" ref="P5:P15" si="5">IF(CONSTRAINTSr_Z=0,"TBD",IF(ISNA(MATCH(NODES,NODES_LOADED,0)),0,INDEX(NODAL_APPLICATIONS,MATCH(NODES,NODES_LOADED,0),6)))</f>
        <v>TBD</v>
      </c>
    </row>
    <row r="6" spans="2:16" x14ac:dyDescent="0.25">
      <c r="B6" s="41" t="s">
        <v>19</v>
      </c>
      <c r="C6" s="1">
        <v>0</v>
      </c>
      <c r="D6" s="1">
        <v>0</v>
      </c>
      <c r="E6" s="1">
        <v>1</v>
      </c>
      <c r="F6" s="1">
        <v>0</v>
      </c>
      <c r="G6" s="1">
        <v>0</v>
      </c>
      <c r="H6" s="1">
        <v>32</v>
      </c>
      <c r="I6" s="1">
        <v>4</v>
      </c>
      <c r="J6" s="1">
        <v>5</v>
      </c>
      <c r="K6" s="73" t="str">
        <f t="shared" si="0"/>
        <v>TBD</v>
      </c>
      <c r="L6" s="73">
        <f t="shared" si="1"/>
        <v>0</v>
      </c>
      <c r="M6" s="73">
        <f t="shared" si="2"/>
        <v>0</v>
      </c>
      <c r="N6" s="73">
        <f t="shared" si="3"/>
        <v>0</v>
      </c>
      <c r="O6" s="73" t="str">
        <f t="shared" si="4"/>
        <v>TBD</v>
      </c>
      <c r="P6" s="86" t="str">
        <f t="shared" si="5"/>
        <v>TBD</v>
      </c>
    </row>
    <row r="7" spans="2:16" x14ac:dyDescent="0.25">
      <c r="B7" s="41" t="s">
        <v>29</v>
      </c>
      <c r="C7" s="1">
        <v>0</v>
      </c>
      <c r="D7" s="1">
        <v>-2.75</v>
      </c>
      <c r="E7" s="1">
        <v>0</v>
      </c>
      <c r="F7" s="1">
        <v>0</v>
      </c>
      <c r="G7" s="1">
        <v>0</v>
      </c>
      <c r="H7" s="1">
        <v>6</v>
      </c>
      <c r="I7" s="1">
        <v>7</v>
      </c>
      <c r="J7" s="1">
        <v>8</v>
      </c>
      <c r="K7" s="73">
        <f t="shared" si="0"/>
        <v>0</v>
      </c>
      <c r="L7" s="73">
        <f t="shared" si="1"/>
        <v>0</v>
      </c>
      <c r="M7" s="73">
        <f t="shared" si="2"/>
        <v>0</v>
      </c>
      <c r="N7" s="73" t="str">
        <f t="shared" si="3"/>
        <v>TBD</v>
      </c>
      <c r="O7" s="73" t="str">
        <f t="shared" si="4"/>
        <v>TBD</v>
      </c>
      <c r="P7" s="86" t="str">
        <f t="shared" si="5"/>
        <v>TBD</v>
      </c>
    </row>
    <row r="8" spans="2:16" x14ac:dyDescent="0.25">
      <c r="B8" s="41" t="s">
        <v>61</v>
      </c>
      <c r="C8" s="1">
        <v>0</v>
      </c>
      <c r="D8" s="1">
        <v>-8.25</v>
      </c>
      <c r="E8" s="1">
        <v>0</v>
      </c>
      <c r="F8" s="1">
        <v>0</v>
      </c>
      <c r="G8" s="1">
        <v>0</v>
      </c>
      <c r="H8" s="1">
        <v>9</v>
      </c>
      <c r="I8" s="1">
        <v>10</v>
      </c>
      <c r="J8" s="1">
        <v>11</v>
      </c>
      <c r="K8" s="73">
        <f t="shared" si="0"/>
        <v>0</v>
      </c>
      <c r="L8" s="73">
        <f t="shared" si="1"/>
        <v>0</v>
      </c>
      <c r="M8" s="73">
        <f t="shared" si="2"/>
        <v>0</v>
      </c>
      <c r="N8" s="73" t="str">
        <f t="shared" si="3"/>
        <v>TBD</v>
      </c>
      <c r="O8" s="73" t="str">
        <f t="shared" si="4"/>
        <v>TBD</v>
      </c>
      <c r="P8" s="86" t="str">
        <f t="shared" si="5"/>
        <v>TBD</v>
      </c>
    </row>
    <row r="9" spans="2:16" x14ac:dyDescent="0.25">
      <c r="B9" s="41" t="s">
        <v>67</v>
      </c>
      <c r="C9" s="1">
        <v>0</v>
      </c>
      <c r="D9" s="1">
        <v>-13.75</v>
      </c>
      <c r="E9" s="1">
        <v>0</v>
      </c>
      <c r="F9" s="1">
        <v>0</v>
      </c>
      <c r="G9" s="1">
        <v>0</v>
      </c>
      <c r="H9" s="1">
        <v>12</v>
      </c>
      <c r="I9" s="1">
        <v>13</v>
      </c>
      <c r="J9" s="1">
        <v>14</v>
      </c>
      <c r="K9" s="73">
        <f t="shared" si="0"/>
        <v>0</v>
      </c>
      <c r="L9" s="73">
        <f t="shared" si="1"/>
        <v>0</v>
      </c>
      <c r="M9" s="73">
        <f t="shared" si="2"/>
        <v>0</v>
      </c>
      <c r="N9" s="73" t="str">
        <f t="shared" si="3"/>
        <v>TBD</v>
      </c>
      <c r="O9" s="73" t="str">
        <f t="shared" si="4"/>
        <v>TBD</v>
      </c>
      <c r="P9" s="86" t="str">
        <f t="shared" si="5"/>
        <v>TBD</v>
      </c>
    </row>
    <row r="10" spans="2:16" x14ac:dyDescent="0.25">
      <c r="B10" s="41" t="s">
        <v>146</v>
      </c>
      <c r="C10" s="1">
        <v>0</v>
      </c>
      <c r="D10" s="1">
        <v>-19.25</v>
      </c>
      <c r="E10" s="1">
        <v>0</v>
      </c>
      <c r="F10" s="1">
        <v>0</v>
      </c>
      <c r="G10" s="1">
        <v>0</v>
      </c>
      <c r="H10" s="1">
        <v>15</v>
      </c>
      <c r="I10" s="1">
        <v>16</v>
      </c>
      <c r="J10" s="1">
        <v>17</v>
      </c>
      <c r="K10" s="73">
        <f t="shared" si="0"/>
        <v>0</v>
      </c>
      <c r="L10" s="73">
        <f t="shared" si="1"/>
        <v>0</v>
      </c>
      <c r="M10" s="73">
        <f t="shared" si="2"/>
        <v>0</v>
      </c>
      <c r="N10" s="73" t="str">
        <f t="shared" si="3"/>
        <v>TBD</v>
      </c>
      <c r="O10" s="73" t="str">
        <f t="shared" si="4"/>
        <v>TBD</v>
      </c>
      <c r="P10" s="86" t="str">
        <f t="shared" si="5"/>
        <v>TBD</v>
      </c>
    </row>
    <row r="11" spans="2:16" x14ac:dyDescent="0.25">
      <c r="B11" s="41" t="s">
        <v>147</v>
      </c>
      <c r="C11" s="1">
        <v>0</v>
      </c>
      <c r="D11" s="1">
        <v>-26</v>
      </c>
      <c r="E11" s="1">
        <v>0</v>
      </c>
      <c r="F11" s="1">
        <v>0</v>
      </c>
      <c r="G11" s="1">
        <v>0</v>
      </c>
      <c r="H11" s="1">
        <v>18</v>
      </c>
      <c r="I11" s="1">
        <v>19</v>
      </c>
      <c r="J11" s="1">
        <v>20</v>
      </c>
      <c r="K11" s="73">
        <f t="shared" si="0"/>
        <v>0</v>
      </c>
      <c r="L11" s="73">
        <f t="shared" si="1"/>
        <v>0</v>
      </c>
      <c r="M11" s="73">
        <f t="shared" si="2"/>
        <v>0</v>
      </c>
      <c r="N11" s="73" t="str">
        <f t="shared" si="3"/>
        <v>TBD</v>
      </c>
      <c r="O11" s="73" t="str">
        <f t="shared" si="4"/>
        <v>TBD</v>
      </c>
      <c r="P11" s="86" t="str">
        <f t="shared" si="5"/>
        <v>TBD</v>
      </c>
    </row>
    <row r="12" spans="2:16" x14ac:dyDescent="0.25">
      <c r="B12" s="41" t="s">
        <v>148</v>
      </c>
      <c r="C12" s="1">
        <v>0</v>
      </c>
      <c r="D12" s="1">
        <v>-33</v>
      </c>
      <c r="E12" s="1">
        <v>0</v>
      </c>
      <c r="F12" s="1">
        <v>0</v>
      </c>
      <c r="G12" s="1">
        <v>0</v>
      </c>
      <c r="H12" s="1">
        <v>21</v>
      </c>
      <c r="I12" s="1">
        <v>22</v>
      </c>
      <c r="J12" s="1">
        <v>23</v>
      </c>
      <c r="K12" s="73">
        <f t="shared" si="0"/>
        <v>0</v>
      </c>
      <c r="L12" s="73">
        <f t="shared" si="1"/>
        <v>0</v>
      </c>
      <c r="M12" s="73">
        <f t="shared" si="2"/>
        <v>0</v>
      </c>
      <c r="N12" s="73" t="str">
        <f t="shared" si="3"/>
        <v>TBD</v>
      </c>
      <c r="O12" s="73" t="str">
        <f t="shared" si="4"/>
        <v>TBD</v>
      </c>
      <c r="P12" s="86" t="str">
        <f t="shared" si="5"/>
        <v>TBD</v>
      </c>
    </row>
    <row r="13" spans="2:16" x14ac:dyDescent="0.25">
      <c r="B13" s="41" t="s">
        <v>149</v>
      </c>
      <c r="C13" s="1">
        <v>0</v>
      </c>
      <c r="D13" s="1">
        <v>-39.25</v>
      </c>
      <c r="E13" s="1">
        <v>0</v>
      </c>
      <c r="F13" s="1">
        <v>0</v>
      </c>
      <c r="G13" s="1">
        <v>0</v>
      </c>
      <c r="H13" s="1">
        <v>24</v>
      </c>
      <c r="I13" s="1">
        <v>25</v>
      </c>
      <c r="J13" s="1">
        <v>26</v>
      </c>
      <c r="K13" s="73">
        <f t="shared" si="0"/>
        <v>0</v>
      </c>
      <c r="L13" s="73">
        <f t="shared" si="1"/>
        <v>0</v>
      </c>
      <c r="M13" s="73">
        <f t="shared" si="2"/>
        <v>0</v>
      </c>
      <c r="N13" s="73" t="str">
        <f t="shared" si="3"/>
        <v>TBD</v>
      </c>
      <c r="O13" s="73" t="str">
        <f t="shared" si="4"/>
        <v>TBD</v>
      </c>
      <c r="P13" s="86" t="str">
        <f t="shared" si="5"/>
        <v>TBD</v>
      </c>
    </row>
    <row r="14" spans="2:16" x14ac:dyDescent="0.25">
      <c r="B14" s="41" t="s">
        <v>150</v>
      </c>
      <c r="C14" s="1">
        <v>0</v>
      </c>
      <c r="D14" s="1">
        <v>-45.25</v>
      </c>
      <c r="E14" s="1">
        <v>0</v>
      </c>
      <c r="F14" s="1">
        <v>0</v>
      </c>
      <c r="G14" s="1">
        <v>0</v>
      </c>
      <c r="H14" s="1">
        <v>27</v>
      </c>
      <c r="I14" s="1">
        <v>28</v>
      </c>
      <c r="J14" s="1">
        <v>29</v>
      </c>
      <c r="K14" s="73">
        <f t="shared" si="0"/>
        <v>0</v>
      </c>
      <c r="L14" s="73">
        <f t="shared" si="1"/>
        <v>0</v>
      </c>
      <c r="M14" s="73">
        <f t="shared" si="2"/>
        <v>0</v>
      </c>
      <c r="N14" s="73" t="str">
        <f t="shared" si="3"/>
        <v>TBD</v>
      </c>
      <c r="O14" s="73" t="str">
        <f t="shared" si="4"/>
        <v>TBD</v>
      </c>
      <c r="P14" s="86" t="str">
        <f t="shared" si="5"/>
        <v>TBD</v>
      </c>
    </row>
    <row r="15" spans="2:16" x14ac:dyDescent="0.25">
      <c r="B15" s="41" t="s">
        <v>151</v>
      </c>
      <c r="C15" s="1">
        <v>0</v>
      </c>
      <c r="D15" s="1">
        <v>-48</v>
      </c>
      <c r="E15" s="1">
        <v>0</v>
      </c>
      <c r="F15" s="1">
        <v>1</v>
      </c>
      <c r="G15" s="1">
        <v>0</v>
      </c>
      <c r="H15" s="1">
        <v>30</v>
      </c>
      <c r="I15" s="1">
        <v>33</v>
      </c>
      <c r="J15" s="1">
        <v>31</v>
      </c>
      <c r="K15" s="73">
        <f t="shared" si="0"/>
        <v>0</v>
      </c>
      <c r="L15" s="73" t="str">
        <f t="shared" si="1"/>
        <v>TBD</v>
      </c>
      <c r="M15" s="73">
        <f t="shared" si="2"/>
        <v>0</v>
      </c>
      <c r="N15" s="73" t="str">
        <f t="shared" si="3"/>
        <v>TBD</v>
      </c>
      <c r="O15" s="73">
        <f t="shared" si="4"/>
        <v>0</v>
      </c>
      <c r="P15" s="86" t="str">
        <f t="shared" si="5"/>
        <v>TBD</v>
      </c>
    </row>
    <row r="16" spans="2:16" ht="15.75" thickBot="1" x14ac:dyDescent="0.3">
      <c r="B16" s="84"/>
      <c r="C16" s="16"/>
      <c r="D16" s="16"/>
      <c r="E16" s="16"/>
      <c r="F16" s="16"/>
      <c r="G16" s="16"/>
      <c r="H16" s="16"/>
      <c r="I16" s="16"/>
      <c r="J16" s="16"/>
      <c r="K16" s="17"/>
      <c r="L16" s="17"/>
      <c r="M16" s="17"/>
      <c r="N16" s="17"/>
      <c r="O16" s="17"/>
      <c r="P16" s="87"/>
    </row>
    <row r="17" spans="2:11" ht="15.75" thickBot="1" x14ac:dyDescent="0.3"/>
    <row r="18" spans="2:11" x14ac:dyDescent="0.25">
      <c r="B18" s="165" t="s">
        <v>22</v>
      </c>
      <c r="C18" s="162"/>
      <c r="D18" s="162"/>
      <c r="E18" s="162"/>
      <c r="F18" s="162"/>
      <c r="G18" s="162"/>
      <c r="H18" s="162"/>
      <c r="I18" s="162"/>
      <c r="J18" s="162"/>
      <c r="K18" s="166"/>
    </row>
    <row r="19" spans="2:11" x14ac:dyDescent="0.25">
      <c r="B19" s="88" t="s">
        <v>15</v>
      </c>
      <c r="C19" s="76" t="s">
        <v>43</v>
      </c>
      <c r="D19" s="76" t="s">
        <v>44</v>
      </c>
      <c r="E19" s="76" t="s">
        <v>14</v>
      </c>
      <c r="F19" s="76" t="s">
        <v>12</v>
      </c>
      <c r="G19" s="76" t="s">
        <v>34</v>
      </c>
      <c r="H19" s="76" t="s">
        <v>21</v>
      </c>
      <c r="I19" s="76" t="s">
        <v>20</v>
      </c>
      <c r="J19" s="76" t="s">
        <v>162</v>
      </c>
      <c r="K19" s="85" t="s">
        <v>163</v>
      </c>
    </row>
    <row r="20" spans="2:11" x14ac:dyDescent="0.25">
      <c r="B20" s="41" t="s">
        <v>7</v>
      </c>
      <c r="C20" s="1" t="s">
        <v>17</v>
      </c>
      <c r="D20" s="1" t="s">
        <v>19</v>
      </c>
      <c r="E20" s="1">
        <v>0</v>
      </c>
      <c r="F20" s="73">
        <f t="shared" ref="F20:F29" si="6">L_m(B20,COORD_X,COORD_Y)</f>
        <v>180</v>
      </c>
      <c r="G20" s="77">
        <f t="shared" ref="G20:G29" si="7">5.5^2</f>
        <v>30.25</v>
      </c>
      <c r="H20" s="19">
        <v>1200000</v>
      </c>
      <c r="I20" s="77">
        <f t="shared" ref="I20:I29" si="8">5.5^4/12</f>
        <v>76.255208333333329</v>
      </c>
      <c r="J20" s="1">
        <v>1</v>
      </c>
      <c r="K20" s="89" t="b">
        <v>1</v>
      </c>
    </row>
    <row r="21" spans="2:11" x14ac:dyDescent="0.25">
      <c r="B21" s="41" t="s">
        <v>30</v>
      </c>
      <c r="C21" s="1" t="s">
        <v>19</v>
      </c>
      <c r="D21" s="1" t="s">
        <v>29</v>
      </c>
      <c r="E21" s="1">
        <v>0</v>
      </c>
      <c r="F21" s="73">
        <f t="shared" si="6"/>
        <v>2.75</v>
      </c>
      <c r="G21" s="77">
        <f t="shared" si="7"/>
        <v>30.25</v>
      </c>
      <c r="H21" s="19">
        <v>1200000</v>
      </c>
      <c r="I21" s="77">
        <f t="shared" si="8"/>
        <v>76.255208333333329</v>
      </c>
      <c r="J21" s="1">
        <v>1</v>
      </c>
      <c r="K21" s="89" t="b">
        <v>1</v>
      </c>
    </row>
    <row r="22" spans="2:11" x14ac:dyDescent="0.25">
      <c r="B22" s="41" t="s">
        <v>62</v>
      </c>
      <c r="C22" s="1" t="s">
        <v>29</v>
      </c>
      <c r="D22" s="1" t="s">
        <v>61</v>
      </c>
      <c r="E22" s="1">
        <v>0</v>
      </c>
      <c r="F22" s="73">
        <f t="shared" si="6"/>
        <v>0</v>
      </c>
      <c r="G22" s="77">
        <f t="shared" si="7"/>
        <v>30.25</v>
      </c>
      <c r="H22" s="19">
        <v>1200000</v>
      </c>
      <c r="I22" s="77">
        <f t="shared" si="8"/>
        <v>76.255208333333329</v>
      </c>
      <c r="J22" s="1">
        <v>1</v>
      </c>
      <c r="K22" s="89" t="b">
        <v>1</v>
      </c>
    </row>
    <row r="23" spans="2:11" x14ac:dyDescent="0.25">
      <c r="B23" s="41" t="s">
        <v>68</v>
      </c>
      <c r="C23" s="1" t="s">
        <v>61</v>
      </c>
      <c r="D23" s="1" t="s">
        <v>67</v>
      </c>
      <c r="E23" s="1">
        <v>0</v>
      </c>
      <c r="F23" s="73">
        <f t="shared" si="6"/>
        <v>0</v>
      </c>
      <c r="G23" s="77">
        <f t="shared" si="7"/>
        <v>30.25</v>
      </c>
      <c r="H23" s="19">
        <v>1200000</v>
      </c>
      <c r="I23" s="77">
        <f t="shared" si="8"/>
        <v>76.255208333333329</v>
      </c>
      <c r="J23" s="1">
        <v>1</v>
      </c>
      <c r="K23" s="89" t="b">
        <v>1</v>
      </c>
    </row>
    <row r="24" spans="2:11" x14ac:dyDescent="0.25">
      <c r="B24" s="41" t="s">
        <v>69</v>
      </c>
      <c r="C24" s="1" t="s">
        <v>67</v>
      </c>
      <c r="D24" s="1" t="s">
        <v>146</v>
      </c>
      <c r="E24" s="1">
        <v>0</v>
      </c>
      <c r="F24" s="73">
        <f t="shared" si="6"/>
        <v>0</v>
      </c>
      <c r="G24" s="77">
        <f t="shared" si="7"/>
        <v>30.25</v>
      </c>
      <c r="H24" s="19">
        <v>1200000</v>
      </c>
      <c r="I24" s="77">
        <f t="shared" si="8"/>
        <v>76.255208333333329</v>
      </c>
      <c r="J24" s="1">
        <v>1</v>
      </c>
      <c r="K24" s="89" t="b">
        <v>1</v>
      </c>
    </row>
    <row r="25" spans="2:11" x14ac:dyDescent="0.25">
      <c r="B25" s="41" t="s">
        <v>152</v>
      </c>
      <c r="C25" s="1" t="s">
        <v>146</v>
      </c>
      <c r="D25" s="1" t="s">
        <v>147</v>
      </c>
      <c r="E25" s="1">
        <v>0</v>
      </c>
      <c r="F25" s="73">
        <f t="shared" si="6"/>
        <v>0</v>
      </c>
      <c r="G25" s="77">
        <f t="shared" si="7"/>
        <v>30.25</v>
      </c>
      <c r="H25" s="19">
        <v>1200000</v>
      </c>
      <c r="I25" s="77">
        <f t="shared" si="8"/>
        <v>76.255208333333329</v>
      </c>
      <c r="J25" s="1">
        <v>1</v>
      </c>
      <c r="K25" s="89" t="b">
        <v>1</v>
      </c>
    </row>
    <row r="26" spans="2:11" x14ac:dyDescent="0.25">
      <c r="B26" s="41" t="s">
        <v>153</v>
      </c>
      <c r="C26" s="1" t="s">
        <v>147</v>
      </c>
      <c r="D26" s="1" t="s">
        <v>148</v>
      </c>
      <c r="E26" s="1">
        <v>0</v>
      </c>
      <c r="F26" s="73">
        <f t="shared" si="6"/>
        <v>0</v>
      </c>
      <c r="G26" s="77">
        <f t="shared" si="7"/>
        <v>30.25</v>
      </c>
      <c r="H26" s="19">
        <v>1200000</v>
      </c>
      <c r="I26" s="77">
        <f t="shared" si="8"/>
        <v>76.255208333333329</v>
      </c>
      <c r="J26" s="1">
        <v>2</v>
      </c>
      <c r="K26" s="89" t="b">
        <v>1</v>
      </c>
    </row>
    <row r="27" spans="2:11" x14ac:dyDescent="0.25">
      <c r="B27" s="41" t="s">
        <v>154</v>
      </c>
      <c r="C27" s="1" t="s">
        <v>148</v>
      </c>
      <c r="D27" s="1" t="s">
        <v>149</v>
      </c>
      <c r="E27" s="1">
        <v>0</v>
      </c>
      <c r="F27" s="73">
        <f t="shared" si="6"/>
        <v>0</v>
      </c>
      <c r="G27" s="77">
        <f t="shared" si="7"/>
        <v>30.25</v>
      </c>
      <c r="H27" s="19">
        <v>1200000</v>
      </c>
      <c r="I27" s="77">
        <f t="shared" si="8"/>
        <v>76.255208333333329</v>
      </c>
      <c r="J27" s="1">
        <v>2</v>
      </c>
      <c r="K27" s="89" t="b">
        <v>1</v>
      </c>
    </row>
    <row r="28" spans="2:11" x14ac:dyDescent="0.25">
      <c r="B28" s="41" t="s">
        <v>155</v>
      </c>
      <c r="C28" s="1" t="s">
        <v>149</v>
      </c>
      <c r="D28" s="1" t="s">
        <v>150</v>
      </c>
      <c r="E28" s="1">
        <v>0</v>
      </c>
      <c r="F28" s="73">
        <f t="shared" si="6"/>
        <v>0</v>
      </c>
      <c r="G28" s="77">
        <f t="shared" si="7"/>
        <v>30.25</v>
      </c>
      <c r="H28" s="19">
        <v>1200000</v>
      </c>
      <c r="I28" s="77">
        <f t="shared" si="8"/>
        <v>76.255208333333329</v>
      </c>
      <c r="J28" s="1">
        <v>2</v>
      </c>
      <c r="K28" s="89" t="b">
        <v>1</v>
      </c>
    </row>
    <row r="29" spans="2:11" x14ac:dyDescent="0.25">
      <c r="B29" s="41" t="s">
        <v>156</v>
      </c>
      <c r="C29" s="1" t="s">
        <v>150</v>
      </c>
      <c r="D29" s="1" t="s">
        <v>151</v>
      </c>
      <c r="E29" s="1">
        <v>0</v>
      </c>
      <c r="F29" s="73">
        <f t="shared" si="6"/>
        <v>0</v>
      </c>
      <c r="G29" s="77">
        <f t="shared" si="7"/>
        <v>30.25</v>
      </c>
      <c r="H29" s="19">
        <v>1200000</v>
      </c>
      <c r="I29" s="77">
        <f t="shared" si="8"/>
        <v>76.255208333333329</v>
      </c>
      <c r="J29" s="1">
        <v>2</v>
      </c>
      <c r="K29" s="89" t="b">
        <v>1</v>
      </c>
    </row>
    <row r="30" spans="2:11" ht="15.75" thickBot="1" x14ac:dyDescent="0.3">
      <c r="B30" s="84"/>
      <c r="C30" s="16"/>
      <c r="D30" s="16"/>
      <c r="E30" s="16"/>
      <c r="F30" s="17"/>
      <c r="G30" s="18"/>
      <c r="H30" s="18"/>
      <c r="I30" s="18"/>
      <c r="J30" s="16"/>
      <c r="K30" s="90"/>
    </row>
    <row r="31" spans="2:11" ht="15.75" thickBot="1" x14ac:dyDescent="0.3"/>
    <row r="32" spans="2:11" x14ac:dyDescent="0.25">
      <c r="B32" s="165" t="s">
        <v>76</v>
      </c>
      <c r="C32" s="162"/>
      <c r="D32" s="162"/>
      <c r="E32" s="162"/>
      <c r="F32" s="162"/>
      <c r="G32" s="162"/>
      <c r="H32" s="162"/>
      <c r="I32" s="162"/>
      <c r="J32" s="162"/>
      <c r="K32" s="166"/>
    </row>
    <row r="33" spans="2:15" ht="18" x14ac:dyDescent="0.25">
      <c r="B33" s="88" t="s">
        <v>18</v>
      </c>
      <c r="C33" s="76" t="s">
        <v>35</v>
      </c>
      <c r="D33" s="76" t="s">
        <v>36</v>
      </c>
      <c r="E33" s="76" t="s">
        <v>37</v>
      </c>
      <c r="F33" s="76" t="s">
        <v>64</v>
      </c>
      <c r="G33" s="76" t="s">
        <v>65</v>
      </c>
      <c r="H33" s="76" t="s">
        <v>66</v>
      </c>
      <c r="I33" s="76" t="s">
        <v>75</v>
      </c>
      <c r="J33" s="76" t="s">
        <v>73</v>
      </c>
      <c r="K33" s="85" t="s">
        <v>74</v>
      </c>
    </row>
    <row r="34" spans="2:15" x14ac:dyDescent="0.25">
      <c r="B34" s="41" t="s">
        <v>29</v>
      </c>
      <c r="C34" s="1"/>
      <c r="D34" s="1"/>
      <c r="E34" s="1"/>
      <c r="F34" s="1"/>
      <c r="G34" s="1"/>
      <c r="H34" s="1"/>
      <c r="I34" s="80">
        <v>67800</v>
      </c>
      <c r="J34" s="1"/>
      <c r="K34" s="89"/>
    </row>
    <row r="35" spans="2:15" x14ac:dyDescent="0.25">
      <c r="B35" s="41" t="s">
        <v>61</v>
      </c>
      <c r="C35" s="1"/>
      <c r="D35" s="1"/>
      <c r="E35" s="1"/>
      <c r="F35" s="1"/>
      <c r="G35" s="1"/>
      <c r="H35" s="1"/>
      <c r="I35" s="80">
        <v>67800</v>
      </c>
      <c r="J35" s="1"/>
      <c r="K35" s="89"/>
    </row>
    <row r="36" spans="2:15" x14ac:dyDescent="0.25">
      <c r="B36" s="41" t="s">
        <v>67</v>
      </c>
      <c r="C36" s="1"/>
      <c r="D36" s="1"/>
      <c r="E36" s="1"/>
      <c r="F36" s="1"/>
      <c r="G36" s="1"/>
      <c r="H36" s="1"/>
      <c r="I36" s="80">
        <v>67800</v>
      </c>
      <c r="J36" s="1"/>
      <c r="K36" s="89"/>
    </row>
    <row r="37" spans="2:15" x14ac:dyDescent="0.25">
      <c r="B37" s="41" t="s">
        <v>146</v>
      </c>
      <c r="C37" s="1"/>
      <c r="D37" s="1"/>
      <c r="E37" s="1"/>
      <c r="F37" s="1"/>
      <c r="G37" s="1"/>
      <c r="H37" s="1"/>
      <c r="I37" s="80">
        <v>67800</v>
      </c>
      <c r="J37" s="1"/>
      <c r="K37" s="89"/>
    </row>
    <row r="38" spans="2:15" x14ac:dyDescent="0.25">
      <c r="B38" s="41" t="s">
        <v>147</v>
      </c>
      <c r="C38" s="1"/>
      <c r="D38" s="1"/>
      <c r="E38" s="1"/>
      <c r="F38" s="1"/>
      <c r="G38" s="1"/>
      <c r="H38" s="1"/>
      <c r="I38" s="80">
        <v>98600</v>
      </c>
      <c r="J38" s="1"/>
      <c r="K38" s="89"/>
    </row>
    <row r="39" spans="2:15" x14ac:dyDescent="0.25">
      <c r="B39" s="41" t="s">
        <v>148</v>
      </c>
      <c r="C39" s="1"/>
      <c r="D39" s="1"/>
      <c r="E39" s="1"/>
      <c r="F39" s="1"/>
      <c r="G39" s="1"/>
      <c r="H39" s="1"/>
      <c r="I39" s="80">
        <v>87100</v>
      </c>
      <c r="J39" s="1"/>
      <c r="K39" s="89"/>
    </row>
    <row r="40" spans="2:15" x14ac:dyDescent="0.25">
      <c r="B40" s="41" t="s">
        <v>149</v>
      </c>
      <c r="C40" s="1"/>
      <c r="D40" s="1"/>
      <c r="E40" s="1"/>
      <c r="F40" s="1"/>
      <c r="G40" s="1"/>
      <c r="H40" s="1"/>
      <c r="I40" s="80">
        <v>112300</v>
      </c>
      <c r="J40" s="1"/>
      <c r="K40" s="89"/>
    </row>
    <row r="41" spans="2:15" x14ac:dyDescent="0.25">
      <c r="B41" s="41" t="s">
        <v>150</v>
      </c>
      <c r="C41" s="1"/>
      <c r="D41" s="1"/>
      <c r="E41" s="1"/>
      <c r="F41" s="1"/>
      <c r="G41" s="1"/>
      <c r="H41" s="1"/>
      <c r="I41" s="80">
        <v>109500</v>
      </c>
      <c r="J41" s="1"/>
      <c r="K41" s="89"/>
    </row>
    <row r="42" spans="2:15" x14ac:dyDescent="0.25">
      <c r="B42" s="41" t="s">
        <v>17</v>
      </c>
      <c r="C42" s="1"/>
      <c r="D42" s="1">
        <v>-4483.7</v>
      </c>
      <c r="E42" s="1"/>
      <c r="F42" s="1">
        <v>0.85899999999999999</v>
      </c>
      <c r="G42" s="1"/>
      <c r="H42" s="1"/>
      <c r="I42" s="80"/>
      <c r="J42" s="1"/>
      <c r="K42" s="89"/>
    </row>
    <row r="43" spans="2:15" ht="15.75" thickBot="1" x14ac:dyDescent="0.3">
      <c r="B43" s="84"/>
      <c r="C43" s="16"/>
      <c r="D43" s="16"/>
      <c r="E43" s="16"/>
      <c r="F43" s="16"/>
      <c r="G43" s="16"/>
      <c r="H43" s="16"/>
      <c r="I43" s="16"/>
      <c r="J43" s="16"/>
      <c r="K43" s="90"/>
    </row>
    <row r="44" spans="2:15" ht="15.75" thickBot="1" x14ac:dyDescent="0.3"/>
    <row r="45" spans="2:15" x14ac:dyDescent="0.25">
      <c r="B45" s="165" t="s">
        <v>16</v>
      </c>
      <c r="C45" s="162"/>
      <c r="D45" s="162"/>
      <c r="E45" s="162"/>
      <c r="F45" s="162"/>
      <c r="G45" s="162"/>
      <c r="H45" s="162"/>
      <c r="I45" s="162"/>
      <c r="J45" s="162"/>
      <c r="K45" s="162"/>
      <c r="L45" s="162"/>
      <c r="M45" s="162"/>
      <c r="N45" s="162"/>
      <c r="O45" s="166"/>
    </row>
    <row r="46" spans="2:15" ht="18" x14ac:dyDescent="0.25">
      <c r="B46" s="88" t="s">
        <v>15</v>
      </c>
      <c r="C46" s="76" t="s">
        <v>14</v>
      </c>
      <c r="D46" s="76" t="s">
        <v>45</v>
      </c>
      <c r="E46" s="76" t="s">
        <v>31</v>
      </c>
      <c r="F46" s="76" t="s">
        <v>3</v>
      </c>
      <c r="G46" s="76" t="s">
        <v>13</v>
      </c>
      <c r="H46" s="76" t="s">
        <v>4</v>
      </c>
      <c r="I46" s="76" t="s">
        <v>12</v>
      </c>
      <c r="J46" s="76" t="s">
        <v>32</v>
      </c>
      <c r="K46" s="76" t="s">
        <v>11</v>
      </c>
      <c r="L46" s="76" t="s">
        <v>10</v>
      </c>
      <c r="M46" s="76" t="s">
        <v>33</v>
      </c>
      <c r="N46" s="76" t="s">
        <v>9</v>
      </c>
      <c r="O46" s="85" t="s">
        <v>8</v>
      </c>
    </row>
    <row r="47" spans="2:15" x14ac:dyDescent="0.25">
      <c r="B47" s="41" t="s">
        <v>7</v>
      </c>
      <c r="C47" s="1" t="s">
        <v>78</v>
      </c>
      <c r="D47" s="1" t="s">
        <v>77</v>
      </c>
      <c r="E47" s="81">
        <f>-64/12</f>
        <v>-5.333333333333333</v>
      </c>
      <c r="F47" s="1"/>
      <c r="G47" s="1"/>
      <c r="H47" s="1"/>
      <c r="I47" s="73">
        <f>L_m(B47,COORD_X,COORD_Y)</f>
        <v>180</v>
      </c>
      <c r="J47" s="73">
        <f t="array" ref="J47:O47">FEF_LOCAL(B47:I47)</f>
        <v>0</v>
      </c>
      <c r="K47" s="73">
        <v>480</v>
      </c>
      <c r="L47" s="73">
        <v>14400</v>
      </c>
      <c r="M47" s="73">
        <v>0</v>
      </c>
      <c r="N47" s="73">
        <v>480</v>
      </c>
      <c r="O47" s="86">
        <v>-14400</v>
      </c>
    </row>
    <row r="48" spans="2:15" ht="15.75" thickBot="1" x14ac:dyDescent="0.3">
      <c r="B48" s="84"/>
      <c r="C48" s="16"/>
      <c r="D48" s="16"/>
      <c r="E48" s="16"/>
      <c r="F48" s="16"/>
      <c r="G48" s="16"/>
      <c r="H48" s="16"/>
      <c r="I48" s="17"/>
      <c r="J48" s="16"/>
      <c r="K48" s="16"/>
      <c r="L48" s="16"/>
      <c r="M48" s="16"/>
      <c r="N48" s="16"/>
      <c r="O48" s="90"/>
    </row>
    <row r="50" spans="1:61" ht="18" x14ac:dyDescent="0.25">
      <c r="B50" s="103" t="s">
        <v>15</v>
      </c>
      <c r="C50" s="103" t="s">
        <v>18</v>
      </c>
      <c r="D50" s="103" t="s">
        <v>48</v>
      </c>
      <c r="E50" s="104" t="s">
        <v>2</v>
      </c>
      <c r="F50" s="104" t="s">
        <v>57</v>
      </c>
      <c r="G50" s="104" t="s">
        <v>63</v>
      </c>
      <c r="H50" s="104" t="s">
        <v>1</v>
      </c>
      <c r="I50" s="104" t="s">
        <v>71</v>
      </c>
      <c r="J50" s="177" t="s">
        <v>72</v>
      </c>
      <c r="K50" s="177"/>
      <c r="L50" s="177"/>
      <c r="M50" s="177"/>
      <c r="N50" s="177"/>
      <c r="O50" s="177"/>
      <c r="P50" s="177" t="s">
        <v>47</v>
      </c>
      <c r="Q50" s="177"/>
      <c r="R50" s="177"/>
      <c r="S50" s="177"/>
      <c r="T50" s="177"/>
      <c r="U50" s="177"/>
      <c r="V50" s="177" t="s">
        <v>49</v>
      </c>
      <c r="W50" s="177"/>
      <c r="X50" s="177"/>
      <c r="Y50" s="177"/>
      <c r="Z50" s="177"/>
      <c r="AA50" s="177"/>
      <c r="AB50" s="177" t="s">
        <v>50</v>
      </c>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row>
    <row r="51" spans="1:61" x14ac:dyDescent="0.25">
      <c r="A51" s="175" t="s">
        <v>46</v>
      </c>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03" t="s">
        <v>48</v>
      </c>
      <c r="AC51" s="5">
        <v>1</v>
      </c>
      <c r="AD51" s="5">
        <v>2</v>
      </c>
      <c r="AE51" s="5">
        <v>3</v>
      </c>
      <c r="AF51" s="5">
        <v>4</v>
      </c>
      <c r="AG51" s="5">
        <v>5</v>
      </c>
      <c r="AH51" s="5">
        <v>6</v>
      </c>
      <c r="AI51" s="5">
        <v>7</v>
      </c>
      <c r="AJ51" s="5">
        <v>8</v>
      </c>
      <c r="AK51" s="5">
        <v>9</v>
      </c>
      <c r="AL51" s="5">
        <v>10</v>
      </c>
      <c r="AM51" s="5">
        <v>11</v>
      </c>
      <c r="AN51" s="5">
        <v>12</v>
      </c>
      <c r="AO51" s="5">
        <v>13</v>
      </c>
      <c r="AP51" s="5">
        <v>14</v>
      </c>
      <c r="AQ51" s="5">
        <v>15</v>
      </c>
      <c r="AR51" s="5">
        <v>16</v>
      </c>
      <c r="AS51" s="5">
        <v>17</v>
      </c>
      <c r="AT51" s="5">
        <v>18</v>
      </c>
      <c r="AU51" s="5">
        <v>19</v>
      </c>
      <c r="AV51" s="5">
        <v>20</v>
      </c>
      <c r="AW51" s="5">
        <v>21</v>
      </c>
      <c r="AX51" s="5">
        <v>22</v>
      </c>
      <c r="AY51" s="5">
        <v>23</v>
      </c>
      <c r="AZ51" s="5">
        <v>24</v>
      </c>
      <c r="BA51" s="5">
        <v>25</v>
      </c>
      <c r="BB51" s="5">
        <v>26</v>
      </c>
      <c r="BC51" s="5">
        <v>27</v>
      </c>
      <c r="BD51" s="5">
        <v>28</v>
      </c>
      <c r="BE51" s="5">
        <v>29</v>
      </c>
      <c r="BF51" s="5">
        <v>30</v>
      </c>
      <c r="BG51" s="5">
        <v>31</v>
      </c>
      <c r="BH51" s="5">
        <v>32</v>
      </c>
      <c r="BI51" s="5">
        <v>33</v>
      </c>
    </row>
    <row r="52" spans="1:61" x14ac:dyDescent="0.25">
      <c r="A52" s="175"/>
      <c r="B52" s="171" t="s">
        <v>7</v>
      </c>
      <c r="C52" s="174" t="str">
        <f>INDEX(mem_Nb,MATCH(B52,MEMBERS,0))</f>
        <v>N1</v>
      </c>
      <c r="D52" s="91">
        <f>INDEX(LM,MATCH(C52,NODES,0),1)</f>
        <v>1</v>
      </c>
      <c r="E52" s="2">
        <f t="array" aca="1" ref="E52:E57" ca="1">d_m(D52:D57,P52:U57,Du,Dk)</f>
        <v>0</v>
      </c>
      <c r="F52" s="2">
        <f t="array" ref="F52:F57">qf_m(B52)</f>
        <v>0</v>
      </c>
      <c r="G52" s="2">
        <f t="array" ref="G52:G57">MMULT(TRANSPOSE(P52:U57),F52:F57)</f>
        <v>0</v>
      </c>
      <c r="H52" s="2">
        <f t="array" aca="1" ref="H52:H57" ca="1">MMULT(J52:O57,E52:E57)+F52:F57</f>
        <v>0</v>
      </c>
      <c r="I52" s="2">
        <f t="array" aca="1" ref="I52:I57" ca="1">MMULT(TRANSPOSE(P52:U57),H52:H57)</f>
        <v>0</v>
      </c>
      <c r="J52" s="12">
        <f t="array" ref="J52:O57">kp_m(B52)</f>
        <v>70000000</v>
      </c>
      <c r="K52" s="2">
        <v>0</v>
      </c>
      <c r="L52" s="2">
        <v>0</v>
      </c>
      <c r="M52" s="2">
        <v>-70000000</v>
      </c>
      <c r="N52" s="2">
        <v>0</v>
      </c>
      <c r="O52" s="13">
        <v>0</v>
      </c>
      <c r="P52" s="12">
        <f t="array" ref="P52:U57">T_m(B52)</f>
        <v>1</v>
      </c>
      <c r="Q52" s="2">
        <v>0</v>
      </c>
      <c r="R52" s="2">
        <v>0</v>
      </c>
      <c r="S52" s="2">
        <v>0</v>
      </c>
      <c r="T52" s="2">
        <v>0</v>
      </c>
      <c r="U52" s="13">
        <v>0</v>
      </c>
      <c r="V52" s="12">
        <f t="array" ref="V52:AA57">k_m(P52:U57,J52:O57)</f>
        <v>70000000</v>
      </c>
      <c r="W52" s="2">
        <v>0</v>
      </c>
      <c r="X52" s="2">
        <v>0</v>
      </c>
      <c r="Y52" s="2">
        <v>-70000000</v>
      </c>
      <c r="Z52" s="2">
        <v>0</v>
      </c>
      <c r="AA52" s="13">
        <v>0</v>
      </c>
      <c r="AB52" s="1">
        <v>1</v>
      </c>
      <c r="AC52" s="2">
        <f ca="1">IF(ISNA(OR(MATCH(AC$51,OFFSET($D52,1-$AB52,0,6),0),MATCH($AB52,OFFSET($D52,1-$AB52,0,6),0))),0,INDEX(OFFSET($D52,1-$AB52,18,6,6),MATCH(AC$51,OFFSET($D52,1-$AB52,0,6),0),MATCH($AB52,OFFSET($D52,1-$AB52,0,6),0)))</f>
        <v>70000000</v>
      </c>
      <c r="AD52" s="2">
        <f t="shared" ref="AD52:BI59" ca="1" si="9">IF(ISNA(OR(MATCH(AD$51,OFFSET($D52,1-$AB52,0,6),0),MATCH($AB52,OFFSET($D52,1-$AB52,0,6),0))),0,INDEX(OFFSET($D52,1-$AB52,18,6,6),MATCH(AD$51,OFFSET($D52,1-$AB52,0,6),0),MATCH($AB52,OFFSET($D52,1-$AB52,0,6),0)))</f>
        <v>0</v>
      </c>
      <c r="AE52" s="2">
        <f t="shared" ca="1" si="9"/>
        <v>0</v>
      </c>
      <c r="AF52" s="2">
        <f t="shared" ca="1" si="9"/>
        <v>0</v>
      </c>
      <c r="AG52" s="2">
        <f t="shared" ca="1" si="9"/>
        <v>0</v>
      </c>
      <c r="AH52" s="2">
        <f t="shared" ca="1" si="9"/>
        <v>0</v>
      </c>
      <c r="AI52" s="2">
        <f t="shared" ca="1" si="9"/>
        <v>0</v>
      </c>
      <c r="AJ52" s="2">
        <f t="shared" ca="1" si="9"/>
        <v>0</v>
      </c>
      <c r="AK52" s="2">
        <f t="shared" ca="1" si="9"/>
        <v>0</v>
      </c>
      <c r="AL52" s="2">
        <f t="shared" ca="1" si="9"/>
        <v>0</v>
      </c>
      <c r="AM52" s="2">
        <f t="shared" ca="1" si="9"/>
        <v>0</v>
      </c>
      <c r="AN52" s="2">
        <f t="shared" ca="1" si="9"/>
        <v>0</v>
      </c>
      <c r="AO52" s="2">
        <f t="shared" ca="1" si="9"/>
        <v>0</v>
      </c>
      <c r="AP52" s="2">
        <f t="shared" ca="1" si="9"/>
        <v>0</v>
      </c>
      <c r="AQ52" s="2">
        <f t="shared" ca="1" si="9"/>
        <v>0</v>
      </c>
      <c r="AR52" s="2">
        <f t="shared" ca="1" si="9"/>
        <v>0</v>
      </c>
      <c r="AS52" s="2">
        <f t="shared" ca="1" si="9"/>
        <v>0</v>
      </c>
      <c r="AT52" s="2">
        <f t="shared" ca="1" si="9"/>
        <v>0</v>
      </c>
      <c r="AU52" s="2">
        <f t="shared" ca="1" si="9"/>
        <v>0</v>
      </c>
      <c r="AV52" s="2">
        <f t="shared" ca="1" si="9"/>
        <v>0</v>
      </c>
      <c r="AW52" s="2">
        <f t="shared" ca="1" si="9"/>
        <v>0</v>
      </c>
      <c r="AX52" s="2">
        <f t="shared" ca="1" si="9"/>
        <v>0</v>
      </c>
      <c r="AY52" s="2">
        <f t="shared" ca="1" si="9"/>
        <v>0</v>
      </c>
      <c r="AZ52" s="2">
        <f t="shared" ca="1" si="9"/>
        <v>0</v>
      </c>
      <c r="BA52" s="2">
        <f t="shared" ca="1" si="9"/>
        <v>0</v>
      </c>
      <c r="BB52" s="2">
        <f t="shared" ca="1" si="9"/>
        <v>0</v>
      </c>
      <c r="BC52" s="2">
        <f t="shared" ca="1" si="9"/>
        <v>0</v>
      </c>
      <c r="BD52" s="2">
        <f t="shared" ca="1" si="9"/>
        <v>0</v>
      </c>
      <c r="BE52" s="2">
        <f t="shared" ca="1" si="9"/>
        <v>0</v>
      </c>
      <c r="BF52" s="2">
        <f t="shared" ca="1" si="9"/>
        <v>0</v>
      </c>
      <c r="BG52" s="2">
        <f t="shared" ca="1" si="9"/>
        <v>0</v>
      </c>
      <c r="BH52" s="2">
        <f t="shared" ca="1" si="9"/>
        <v>-70000000</v>
      </c>
      <c r="BI52" s="2">
        <f t="shared" ca="1" si="9"/>
        <v>0</v>
      </c>
    </row>
    <row r="53" spans="1:61" x14ac:dyDescent="0.25">
      <c r="A53" s="175"/>
      <c r="B53" s="171"/>
      <c r="C53" s="174"/>
      <c r="D53" s="91">
        <f>INDEX(LM,MATCH(C52,NODES,0),2)</f>
        <v>2</v>
      </c>
      <c r="E53" s="2">
        <f ca="1"/>
        <v>0</v>
      </c>
      <c r="F53" s="2">
        <v>0</v>
      </c>
      <c r="G53" s="2">
        <v>0</v>
      </c>
      <c r="H53" s="2">
        <f ca="1"/>
        <v>0</v>
      </c>
      <c r="I53" s="2">
        <f ca="1"/>
        <v>0</v>
      </c>
      <c r="J53" s="12">
        <v>0</v>
      </c>
      <c r="K53" s="2">
        <v>18666.666666666668</v>
      </c>
      <c r="L53" s="2">
        <v>28000</v>
      </c>
      <c r="M53" s="2">
        <v>0</v>
      </c>
      <c r="N53" s="2">
        <v>-18666.666666666668</v>
      </c>
      <c r="O53" s="13">
        <v>28000</v>
      </c>
      <c r="P53" s="12">
        <v>0</v>
      </c>
      <c r="Q53" s="2">
        <v>1</v>
      </c>
      <c r="R53" s="2">
        <v>0</v>
      </c>
      <c r="S53" s="2">
        <v>0</v>
      </c>
      <c r="T53" s="2">
        <v>0</v>
      </c>
      <c r="U53" s="13">
        <v>0</v>
      </c>
      <c r="V53" s="12">
        <v>0</v>
      </c>
      <c r="W53" s="2">
        <v>18666.666666666668</v>
      </c>
      <c r="X53" s="2">
        <v>28000</v>
      </c>
      <c r="Y53" s="2">
        <v>0</v>
      </c>
      <c r="Z53" s="2">
        <v>-18666.666666666668</v>
      </c>
      <c r="AA53" s="13">
        <v>28000</v>
      </c>
      <c r="AB53" s="1">
        <v>2</v>
      </c>
      <c r="AC53" s="2">
        <f t="shared" ref="AC53:AR82" ca="1" si="10">IF(ISNA(OR(MATCH(AC$51,OFFSET($D53,1-$AB53,0,6),0),MATCH($AB53,OFFSET($D53,1-$AB53,0,6),0))),0,INDEX(OFFSET($D53,1-$AB53,18,6,6),MATCH(AC$51,OFFSET($D53,1-$AB53,0,6),0),MATCH($AB53,OFFSET($D53,1-$AB53,0,6),0)))</f>
        <v>0</v>
      </c>
      <c r="AD53" s="2">
        <f t="shared" ca="1" si="9"/>
        <v>18666.666666666668</v>
      </c>
      <c r="AE53" s="2">
        <f t="shared" ca="1" si="9"/>
        <v>28000</v>
      </c>
      <c r="AF53" s="2">
        <f t="shared" ca="1" si="9"/>
        <v>-18666.666666666668</v>
      </c>
      <c r="AG53" s="2">
        <f t="shared" ca="1" si="9"/>
        <v>28000</v>
      </c>
      <c r="AH53" s="2">
        <f t="shared" ca="1" si="9"/>
        <v>0</v>
      </c>
      <c r="AI53" s="2">
        <f t="shared" ca="1" si="9"/>
        <v>0</v>
      </c>
      <c r="AJ53" s="2">
        <f t="shared" ca="1" si="9"/>
        <v>0</v>
      </c>
      <c r="AK53" s="2">
        <f t="shared" ca="1" si="9"/>
        <v>0</v>
      </c>
      <c r="AL53" s="2">
        <f t="shared" ca="1" si="9"/>
        <v>0</v>
      </c>
      <c r="AM53" s="2">
        <f t="shared" ca="1" si="9"/>
        <v>0</v>
      </c>
      <c r="AN53" s="2">
        <f t="shared" ca="1" si="9"/>
        <v>0</v>
      </c>
      <c r="AO53" s="2">
        <f t="shared" ca="1" si="9"/>
        <v>0</v>
      </c>
      <c r="AP53" s="2">
        <f t="shared" ca="1" si="9"/>
        <v>0</v>
      </c>
      <c r="AQ53" s="2">
        <f t="shared" ca="1" si="9"/>
        <v>0</v>
      </c>
      <c r="AR53" s="2">
        <f t="shared" ca="1" si="9"/>
        <v>0</v>
      </c>
      <c r="AS53" s="2">
        <f t="shared" ca="1" si="9"/>
        <v>0</v>
      </c>
      <c r="AT53" s="2">
        <f t="shared" ca="1" si="9"/>
        <v>0</v>
      </c>
      <c r="AU53" s="2">
        <f t="shared" ca="1" si="9"/>
        <v>0</v>
      </c>
      <c r="AV53" s="2">
        <f t="shared" ca="1" si="9"/>
        <v>0</v>
      </c>
      <c r="AW53" s="2">
        <f t="shared" ca="1" si="9"/>
        <v>0</v>
      </c>
      <c r="AX53" s="2">
        <f t="shared" ca="1" si="9"/>
        <v>0</v>
      </c>
      <c r="AY53" s="2">
        <f t="shared" ca="1" si="9"/>
        <v>0</v>
      </c>
      <c r="AZ53" s="2">
        <f t="shared" ca="1" si="9"/>
        <v>0</v>
      </c>
      <c r="BA53" s="2">
        <f t="shared" ca="1" si="9"/>
        <v>0</v>
      </c>
      <c r="BB53" s="2">
        <f t="shared" ca="1" si="9"/>
        <v>0</v>
      </c>
      <c r="BC53" s="2">
        <f t="shared" ca="1" si="9"/>
        <v>0</v>
      </c>
      <c r="BD53" s="2">
        <f t="shared" ca="1" si="9"/>
        <v>0</v>
      </c>
      <c r="BE53" s="2">
        <f t="shared" ca="1" si="9"/>
        <v>0</v>
      </c>
      <c r="BF53" s="2">
        <f t="shared" ca="1" si="9"/>
        <v>0</v>
      </c>
      <c r="BG53" s="2">
        <f t="shared" ca="1" si="9"/>
        <v>0</v>
      </c>
      <c r="BH53" s="2">
        <f t="shared" ca="1" si="9"/>
        <v>0</v>
      </c>
      <c r="BI53" s="2">
        <f t="shared" ca="1" si="9"/>
        <v>0</v>
      </c>
    </row>
    <row r="54" spans="1:61" x14ac:dyDescent="0.25">
      <c r="A54" s="175"/>
      <c r="B54" s="171"/>
      <c r="C54" s="174"/>
      <c r="D54" s="91">
        <f>INDEX(LM,MATCH(C52,NODES,0),3)</f>
        <v>3</v>
      </c>
      <c r="E54" s="2">
        <f ca="1"/>
        <v>0</v>
      </c>
      <c r="F54" s="2">
        <v>0</v>
      </c>
      <c r="G54" s="2">
        <v>0</v>
      </c>
      <c r="H54" s="2">
        <f ca="1"/>
        <v>0</v>
      </c>
      <c r="I54" s="2">
        <f ca="1"/>
        <v>0</v>
      </c>
      <c r="J54" s="12">
        <v>0</v>
      </c>
      <c r="K54" s="2">
        <v>28000</v>
      </c>
      <c r="L54" s="2">
        <v>56000</v>
      </c>
      <c r="M54" s="2">
        <v>0</v>
      </c>
      <c r="N54" s="2">
        <v>-28000</v>
      </c>
      <c r="O54" s="13">
        <v>28000</v>
      </c>
      <c r="P54" s="12">
        <v>0</v>
      </c>
      <c r="Q54" s="2">
        <v>0</v>
      </c>
      <c r="R54" s="2">
        <v>1</v>
      </c>
      <c r="S54" s="2">
        <v>0</v>
      </c>
      <c r="T54" s="2">
        <v>0</v>
      </c>
      <c r="U54" s="13">
        <v>0</v>
      </c>
      <c r="V54" s="12">
        <v>0</v>
      </c>
      <c r="W54" s="2">
        <v>28000</v>
      </c>
      <c r="X54" s="2">
        <v>56000</v>
      </c>
      <c r="Y54" s="2">
        <v>0</v>
      </c>
      <c r="Z54" s="2">
        <v>-28000</v>
      </c>
      <c r="AA54" s="13">
        <v>28000</v>
      </c>
      <c r="AB54" s="1">
        <v>3</v>
      </c>
      <c r="AC54" s="2">
        <f t="shared" ca="1" si="10"/>
        <v>0</v>
      </c>
      <c r="AD54" s="2">
        <f t="shared" ca="1" si="9"/>
        <v>28000</v>
      </c>
      <c r="AE54" s="2">
        <f t="shared" ca="1" si="9"/>
        <v>56000</v>
      </c>
      <c r="AF54" s="2">
        <f t="shared" ca="1" si="9"/>
        <v>-28000</v>
      </c>
      <c r="AG54" s="2">
        <f t="shared" ca="1" si="9"/>
        <v>28000</v>
      </c>
      <c r="AH54" s="2">
        <f t="shared" ca="1" si="9"/>
        <v>0</v>
      </c>
      <c r="AI54" s="2">
        <f t="shared" ca="1" si="9"/>
        <v>0</v>
      </c>
      <c r="AJ54" s="2">
        <f t="shared" ca="1" si="9"/>
        <v>0</v>
      </c>
      <c r="AK54" s="2">
        <f t="shared" ca="1" si="9"/>
        <v>0</v>
      </c>
      <c r="AL54" s="2">
        <f t="shared" ca="1" si="9"/>
        <v>0</v>
      </c>
      <c r="AM54" s="2">
        <f t="shared" ca="1" si="9"/>
        <v>0</v>
      </c>
      <c r="AN54" s="2">
        <f t="shared" ca="1" si="9"/>
        <v>0</v>
      </c>
      <c r="AO54" s="2">
        <f t="shared" ca="1" si="9"/>
        <v>0</v>
      </c>
      <c r="AP54" s="2">
        <f t="shared" ca="1" si="9"/>
        <v>0</v>
      </c>
      <c r="AQ54" s="2">
        <f t="shared" ca="1" si="9"/>
        <v>0</v>
      </c>
      <c r="AR54" s="2">
        <f t="shared" ca="1" si="9"/>
        <v>0</v>
      </c>
      <c r="AS54" s="2">
        <f t="shared" ca="1" si="9"/>
        <v>0</v>
      </c>
      <c r="AT54" s="2">
        <f t="shared" ca="1" si="9"/>
        <v>0</v>
      </c>
      <c r="AU54" s="2">
        <f t="shared" ca="1" si="9"/>
        <v>0</v>
      </c>
      <c r="AV54" s="2">
        <f t="shared" ca="1" si="9"/>
        <v>0</v>
      </c>
      <c r="AW54" s="2">
        <f t="shared" ca="1" si="9"/>
        <v>0</v>
      </c>
      <c r="AX54" s="2">
        <f t="shared" ca="1" si="9"/>
        <v>0</v>
      </c>
      <c r="AY54" s="2">
        <f t="shared" ca="1" si="9"/>
        <v>0</v>
      </c>
      <c r="AZ54" s="2">
        <f t="shared" ca="1" si="9"/>
        <v>0</v>
      </c>
      <c r="BA54" s="2">
        <f t="shared" ca="1" si="9"/>
        <v>0</v>
      </c>
      <c r="BB54" s="2">
        <f t="shared" ca="1" si="9"/>
        <v>0</v>
      </c>
      <c r="BC54" s="2">
        <f t="shared" ca="1" si="9"/>
        <v>0</v>
      </c>
      <c r="BD54" s="2">
        <f t="shared" ca="1" si="9"/>
        <v>0</v>
      </c>
      <c r="BE54" s="2">
        <f t="shared" ca="1" si="9"/>
        <v>0</v>
      </c>
      <c r="BF54" s="2">
        <f t="shared" ca="1" si="9"/>
        <v>0</v>
      </c>
      <c r="BG54" s="2">
        <f t="shared" ca="1" si="9"/>
        <v>0</v>
      </c>
      <c r="BH54" s="2">
        <f t="shared" ca="1" si="9"/>
        <v>0</v>
      </c>
      <c r="BI54" s="2">
        <f t="shared" ca="1" si="9"/>
        <v>0</v>
      </c>
    </row>
    <row r="55" spans="1:61" x14ac:dyDescent="0.25">
      <c r="A55" s="175"/>
      <c r="B55" s="171"/>
      <c r="C55" s="174" t="str">
        <f>INDEX(mem_Ne,MATCH(B52,MEMBERS,0))</f>
        <v>N2</v>
      </c>
      <c r="D55" s="91">
        <f>INDEX(LM,MATCH(C55,NODES,0),1)</f>
        <v>32</v>
      </c>
      <c r="E55" s="2">
        <f ca="1"/>
        <v>0</v>
      </c>
      <c r="F55" s="2">
        <v>0</v>
      </c>
      <c r="G55" s="2">
        <v>0</v>
      </c>
      <c r="H55" s="2">
        <f ca="1"/>
        <v>0</v>
      </c>
      <c r="I55" s="2">
        <f ca="1"/>
        <v>0</v>
      </c>
      <c r="J55" s="12">
        <v>-70000000</v>
      </c>
      <c r="K55" s="2">
        <v>0</v>
      </c>
      <c r="L55" s="2">
        <v>0</v>
      </c>
      <c r="M55" s="2">
        <v>70000000</v>
      </c>
      <c r="N55" s="2">
        <v>0</v>
      </c>
      <c r="O55" s="13">
        <v>0</v>
      </c>
      <c r="P55" s="12">
        <v>0</v>
      </c>
      <c r="Q55" s="2">
        <v>0</v>
      </c>
      <c r="R55" s="2">
        <v>0</v>
      </c>
      <c r="S55" s="2">
        <v>1</v>
      </c>
      <c r="T55" s="2">
        <v>0</v>
      </c>
      <c r="U55" s="13">
        <v>0</v>
      </c>
      <c r="V55" s="12">
        <v>-70000000</v>
      </c>
      <c r="W55" s="2">
        <v>0</v>
      </c>
      <c r="X55" s="2">
        <v>0</v>
      </c>
      <c r="Y55" s="2">
        <v>70000000</v>
      </c>
      <c r="Z55" s="2">
        <v>0</v>
      </c>
      <c r="AA55" s="13">
        <v>0</v>
      </c>
      <c r="AB55" s="1">
        <v>4</v>
      </c>
      <c r="AC55" s="2">
        <f t="shared" ca="1" si="10"/>
        <v>0</v>
      </c>
      <c r="AD55" s="2">
        <f t="shared" ca="1" si="9"/>
        <v>-18666.666666666668</v>
      </c>
      <c r="AE55" s="2">
        <f t="shared" ca="1" si="9"/>
        <v>-28000</v>
      </c>
      <c r="AF55" s="2">
        <f t="shared" ca="1" si="9"/>
        <v>18666.666666666668</v>
      </c>
      <c r="AG55" s="2">
        <f t="shared" ca="1" si="9"/>
        <v>-28000</v>
      </c>
      <c r="AH55" s="2">
        <f t="shared" ca="1" si="9"/>
        <v>0</v>
      </c>
      <c r="AI55" s="2">
        <f t="shared" ca="1" si="9"/>
        <v>0</v>
      </c>
      <c r="AJ55" s="2">
        <f t="shared" ca="1" si="9"/>
        <v>0</v>
      </c>
      <c r="AK55" s="2">
        <f t="shared" ca="1" si="9"/>
        <v>0</v>
      </c>
      <c r="AL55" s="2">
        <f t="shared" ca="1" si="9"/>
        <v>0</v>
      </c>
      <c r="AM55" s="2">
        <f t="shared" ca="1" si="9"/>
        <v>0</v>
      </c>
      <c r="AN55" s="2">
        <f t="shared" ca="1" si="9"/>
        <v>0</v>
      </c>
      <c r="AO55" s="2">
        <f t="shared" ca="1" si="9"/>
        <v>0</v>
      </c>
      <c r="AP55" s="2">
        <f t="shared" ca="1" si="9"/>
        <v>0</v>
      </c>
      <c r="AQ55" s="2">
        <f t="shared" ca="1" si="9"/>
        <v>0</v>
      </c>
      <c r="AR55" s="2">
        <f t="shared" ca="1" si="9"/>
        <v>0</v>
      </c>
      <c r="AS55" s="2">
        <f t="shared" ca="1" si="9"/>
        <v>0</v>
      </c>
      <c r="AT55" s="2">
        <f t="shared" ca="1" si="9"/>
        <v>0</v>
      </c>
      <c r="AU55" s="2">
        <f t="shared" ca="1" si="9"/>
        <v>0</v>
      </c>
      <c r="AV55" s="2">
        <f t="shared" ca="1" si="9"/>
        <v>0</v>
      </c>
      <c r="AW55" s="2">
        <f t="shared" ca="1" si="9"/>
        <v>0</v>
      </c>
      <c r="AX55" s="2">
        <f t="shared" ca="1" si="9"/>
        <v>0</v>
      </c>
      <c r="AY55" s="2">
        <f t="shared" ca="1" si="9"/>
        <v>0</v>
      </c>
      <c r="AZ55" s="2">
        <f t="shared" ca="1" si="9"/>
        <v>0</v>
      </c>
      <c r="BA55" s="2">
        <f t="shared" ca="1" si="9"/>
        <v>0</v>
      </c>
      <c r="BB55" s="2">
        <f t="shared" ca="1" si="9"/>
        <v>0</v>
      </c>
      <c r="BC55" s="2">
        <f t="shared" ca="1" si="9"/>
        <v>0</v>
      </c>
      <c r="BD55" s="2">
        <f t="shared" ca="1" si="9"/>
        <v>0</v>
      </c>
      <c r="BE55" s="2">
        <f t="shared" ca="1" si="9"/>
        <v>0</v>
      </c>
      <c r="BF55" s="2">
        <f t="shared" ca="1" si="9"/>
        <v>0</v>
      </c>
      <c r="BG55" s="2">
        <f t="shared" ca="1" si="9"/>
        <v>0</v>
      </c>
      <c r="BH55" s="2">
        <f t="shared" ca="1" si="9"/>
        <v>0</v>
      </c>
      <c r="BI55" s="2">
        <f t="shared" ca="1" si="9"/>
        <v>0</v>
      </c>
    </row>
    <row r="56" spans="1:61" x14ac:dyDescent="0.25">
      <c r="A56" s="175"/>
      <c r="B56" s="171"/>
      <c r="C56" s="174"/>
      <c r="D56" s="91">
        <f>INDEX(LM,MATCH(C55,NODES,0),2)</f>
        <v>4</v>
      </c>
      <c r="E56" s="2">
        <f ca="1"/>
        <v>0</v>
      </c>
      <c r="F56" s="2">
        <v>0</v>
      </c>
      <c r="G56" s="2">
        <v>0</v>
      </c>
      <c r="H56" s="2">
        <f ca="1"/>
        <v>0</v>
      </c>
      <c r="I56" s="2">
        <f ca="1"/>
        <v>0</v>
      </c>
      <c r="J56" s="12">
        <v>0</v>
      </c>
      <c r="K56" s="2">
        <v>-18666.666666666668</v>
      </c>
      <c r="L56" s="2">
        <v>-28000</v>
      </c>
      <c r="M56" s="2">
        <v>0</v>
      </c>
      <c r="N56" s="2">
        <v>18666.666666666668</v>
      </c>
      <c r="O56" s="13">
        <v>-28000</v>
      </c>
      <c r="P56" s="12">
        <v>0</v>
      </c>
      <c r="Q56" s="2">
        <v>0</v>
      </c>
      <c r="R56" s="2">
        <v>0</v>
      </c>
      <c r="S56" s="2">
        <v>0</v>
      </c>
      <c r="T56" s="2">
        <v>1</v>
      </c>
      <c r="U56" s="13">
        <v>0</v>
      </c>
      <c r="V56" s="12">
        <v>0</v>
      </c>
      <c r="W56" s="2">
        <v>-18666.666666666668</v>
      </c>
      <c r="X56" s="2">
        <v>-28000</v>
      </c>
      <c r="Y56" s="2">
        <v>0</v>
      </c>
      <c r="Z56" s="2">
        <v>18666.666666666668</v>
      </c>
      <c r="AA56" s="13">
        <v>-28000</v>
      </c>
      <c r="AB56" s="1">
        <v>5</v>
      </c>
      <c r="AC56" s="2">
        <f t="shared" ca="1" si="10"/>
        <v>0</v>
      </c>
      <c r="AD56" s="2">
        <f t="shared" ca="1" si="9"/>
        <v>28000</v>
      </c>
      <c r="AE56" s="2">
        <f t="shared" ca="1" si="9"/>
        <v>28000</v>
      </c>
      <c r="AF56" s="2">
        <f t="shared" ca="1" si="9"/>
        <v>-28000</v>
      </c>
      <c r="AG56" s="2">
        <f t="shared" ca="1" si="9"/>
        <v>56000</v>
      </c>
      <c r="AH56" s="2">
        <f t="shared" ca="1" si="9"/>
        <v>0</v>
      </c>
      <c r="AI56" s="2">
        <f t="shared" ca="1" si="9"/>
        <v>0</v>
      </c>
      <c r="AJ56" s="2">
        <f t="shared" ca="1" si="9"/>
        <v>0</v>
      </c>
      <c r="AK56" s="2">
        <f t="shared" ca="1" si="9"/>
        <v>0</v>
      </c>
      <c r="AL56" s="2">
        <f t="shared" ca="1" si="9"/>
        <v>0</v>
      </c>
      <c r="AM56" s="2">
        <f t="shared" ca="1" si="9"/>
        <v>0</v>
      </c>
      <c r="AN56" s="2">
        <f t="shared" ca="1" si="9"/>
        <v>0</v>
      </c>
      <c r="AO56" s="2">
        <f t="shared" ca="1" si="9"/>
        <v>0</v>
      </c>
      <c r="AP56" s="2">
        <f t="shared" ca="1" si="9"/>
        <v>0</v>
      </c>
      <c r="AQ56" s="2">
        <f t="shared" ca="1" si="9"/>
        <v>0</v>
      </c>
      <c r="AR56" s="2">
        <f t="shared" ca="1" si="9"/>
        <v>0</v>
      </c>
      <c r="AS56" s="2">
        <f t="shared" ca="1" si="9"/>
        <v>0</v>
      </c>
      <c r="AT56" s="2">
        <f t="shared" ca="1" si="9"/>
        <v>0</v>
      </c>
      <c r="AU56" s="2">
        <f t="shared" ca="1" si="9"/>
        <v>0</v>
      </c>
      <c r="AV56" s="2">
        <f t="shared" ca="1" si="9"/>
        <v>0</v>
      </c>
      <c r="AW56" s="2">
        <f t="shared" ca="1" si="9"/>
        <v>0</v>
      </c>
      <c r="AX56" s="2">
        <f t="shared" ca="1" si="9"/>
        <v>0</v>
      </c>
      <c r="AY56" s="2">
        <f t="shared" ca="1" si="9"/>
        <v>0</v>
      </c>
      <c r="AZ56" s="2">
        <f t="shared" ca="1" si="9"/>
        <v>0</v>
      </c>
      <c r="BA56" s="2">
        <f t="shared" ca="1" si="9"/>
        <v>0</v>
      </c>
      <c r="BB56" s="2">
        <f t="shared" ca="1" si="9"/>
        <v>0</v>
      </c>
      <c r="BC56" s="2">
        <f t="shared" ca="1" si="9"/>
        <v>0</v>
      </c>
      <c r="BD56" s="2">
        <f t="shared" ca="1" si="9"/>
        <v>0</v>
      </c>
      <c r="BE56" s="2">
        <f t="shared" ca="1" si="9"/>
        <v>0</v>
      </c>
      <c r="BF56" s="2">
        <f t="shared" ca="1" si="9"/>
        <v>0</v>
      </c>
      <c r="BG56" s="2">
        <f t="shared" ca="1" si="9"/>
        <v>0</v>
      </c>
      <c r="BH56" s="2">
        <f t="shared" ca="1" si="9"/>
        <v>0</v>
      </c>
      <c r="BI56" s="2">
        <f t="shared" ca="1" si="9"/>
        <v>0</v>
      </c>
    </row>
    <row r="57" spans="1:61" x14ac:dyDescent="0.25">
      <c r="A57" s="175"/>
      <c r="B57" s="171"/>
      <c r="C57" s="174"/>
      <c r="D57" s="91">
        <f>INDEX(LM,MATCH(C55,NODES,0),3)</f>
        <v>5</v>
      </c>
      <c r="E57" s="2">
        <f ca="1"/>
        <v>0</v>
      </c>
      <c r="F57" s="2">
        <v>0</v>
      </c>
      <c r="G57" s="2">
        <v>0</v>
      </c>
      <c r="H57" s="2">
        <f ca="1"/>
        <v>0</v>
      </c>
      <c r="I57" s="2">
        <f ca="1"/>
        <v>0</v>
      </c>
      <c r="J57" s="12">
        <v>0</v>
      </c>
      <c r="K57" s="2">
        <v>28000</v>
      </c>
      <c r="L57" s="2">
        <v>28000</v>
      </c>
      <c r="M57" s="2">
        <v>0</v>
      </c>
      <c r="N57" s="2">
        <v>-28000</v>
      </c>
      <c r="O57" s="13">
        <v>56000</v>
      </c>
      <c r="P57" s="12">
        <v>0</v>
      </c>
      <c r="Q57" s="2">
        <v>0</v>
      </c>
      <c r="R57" s="2">
        <v>0</v>
      </c>
      <c r="S57" s="2">
        <v>0</v>
      </c>
      <c r="T57" s="2">
        <v>0</v>
      </c>
      <c r="U57" s="13">
        <v>1</v>
      </c>
      <c r="V57" s="12">
        <v>0</v>
      </c>
      <c r="W57" s="2">
        <v>28000</v>
      </c>
      <c r="X57" s="2">
        <v>28000</v>
      </c>
      <c r="Y57" s="2">
        <v>0</v>
      </c>
      <c r="Z57" s="2">
        <v>-28000</v>
      </c>
      <c r="AA57" s="13">
        <v>56000</v>
      </c>
      <c r="AB57" s="1">
        <v>6</v>
      </c>
      <c r="AC57" s="2">
        <f t="shared" ca="1" si="10"/>
        <v>0</v>
      </c>
      <c r="AD57" s="2">
        <f t="shared" ca="1" si="9"/>
        <v>0</v>
      </c>
      <c r="AE57" s="2">
        <f t="shared" ca="1" si="9"/>
        <v>0</v>
      </c>
      <c r="AF57" s="2">
        <f t="shared" ca="1" si="9"/>
        <v>0</v>
      </c>
      <c r="AG57" s="2">
        <f t="shared" ca="1" si="9"/>
        <v>0</v>
      </c>
      <c r="AH57" s="2">
        <f t="shared" ca="1" si="9"/>
        <v>0</v>
      </c>
      <c r="AI57" s="2">
        <f t="shared" ca="1" si="9"/>
        <v>0</v>
      </c>
      <c r="AJ57" s="2">
        <f t="shared" ca="1" si="9"/>
        <v>0</v>
      </c>
      <c r="AK57" s="2">
        <f t="shared" ca="1" si="9"/>
        <v>0</v>
      </c>
      <c r="AL57" s="2">
        <f t="shared" ca="1" si="9"/>
        <v>0</v>
      </c>
      <c r="AM57" s="2">
        <f t="shared" ca="1" si="9"/>
        <v>0</v>
      </c>
      <c r="AN57" s="2">
        <f t="shared" ca="1" si="9"/>
        <v>0</v>
      </c>
      <c r="AO57" s="2">
        <f t="shared" ca="1" si="9"/>
        <v>0</v>
      </c>
      <c r="AP57" s="2">
        <f t="shared" ca="1" si="9"/>
        <v>0</v>
      </c>
      <c r="AQ57" s="2">
        <f t="shared" ca="1" si="9"/>
        <v>0</v>
      </c>
      <c r="AR57" s="2">
        <f t="shared" ca="1" si="9"/>
        <v>0</v>
      </c>
      <c r="AS57" s="2">
        <f t="shared" ca="1" si="9"/>
        <v>0</v>
      </c>
      <c r="AT57" s="2">
        <f t="shared" ca="1" si="9"/>
        <v>0</v>
      </c>
      <c r="AU57" s="2">
        <f t="shared" ca="1" si="9"/>
        <v>0</v>
      </c>
      <c r="AV57" s="2">
        <f t="shared" ca="1" si="9"/>
        <v>0</v>
      </c>
      <c r="AW57" s="2">
        <f t="shared" ca="1" si="9"/>
        <v>0</v>
      </c>
      <c r="AX57" s="2">
        <f t="shared" ca="1" si="9"/>
        <v>0</v>
      </c>
      <c r="AY57" s="2">
        <f t="shared" ca="1" si="9"/>
        <v>0</v>
      </c>
      <c r="AZ57" s="2">
        <f t="shared" ca="1" si="9"/>
        <v>0</v>
      </c>
      <c r="BA57" s="2">
        <f t="shared" ca="1" si="9"/>
        <v>0</v>
      </c>
      <c r="BB57" s="2">
        <f t="shared" ca="1" si="9"/>
        <v>0</v>
      </c>
      <c r="BC57" s="2">
        <f t="shared" ca="1" si="9"/>
        <v>0</v>
      </c>
      <c r="BD57" s="2">
        <f t="shared" ca="1" si="9"/>
        <v>0</v>
      </c>
      <c r="BE57" s="2">
        <f t="shared" ca="1" si="9"/>
        <v>0</v>
      </c>
      <c r="BF57" s="2">
        <f t="shared" ca="1" si="9"/>
        <v>0</v>
      </c>
      <c r="BG57" s="2">
        <f t="shared" ca="1" si="9"/>
        <v>0</v>
      </c>
      <c r="BH57" s="2">
        <f t="shared" ca="1" si="9"/>
        <v>0</v>
      </c>
      <c r="BI57" s="2">
        <f t="shared" ca="1" si="9"/>
        <v>0</v>
      </c>
    </row>
    <row r="58" spans="1:61" hidden="1" x14ac:dyDescent="0.25">
      <c r="A58" s="175"/>
      <c r="B58" s="171"/>
      <c r="C58" s="3"/>
      <c r="D58" s="3"/>
      <c r="E58" s="3"/>
      <c r="F58" s="3"/>
      <c r="G58" s="3"/>
      <c r="H58" s="3"/>
      <c r="I58" s="3"/>
      <c r="J58" s="3"/>
      <c r="K58" s="3"/>
      <c r="L58" s="3"/>
      <c r="M58" s="3"/>
      <c r="N58" s="3"/>
      <c r="O58" s="3"/>
      <c r="P58" s="3"/>
      <c r="Q58" s="3"/>
      <c r="R58" s="3"/>
      <c r="S58" s="3"/>
      <c r="T58" s="3"/>
      <c r="U58" s="3"/>
      <c r="V58" s="3"/>
      <c r="W58" s="3"/>
      <c r="X58" s="3"/>
      <c r="Y58" s="3"/>
      <c r="Z58" s="3"/>
      <c r="AA58" s="3"/>
      <c r="AB58" s="1">
        <v>7</v>
      </c>
      <c r="AC58" s="2">
        <f t="shared" ca="1" si="10"/>
        <v>0</v>
      </c>
      <c r="AD58" s="2">
        <f t="shared" ca="1" si="9"/>
        <v>0</v>
      </c>
      <c r="AE58" s="2">
        <f t="shared" ca="1" si="9"/>
        <v>0</v>
      </c>
      <c r="AF58" s="2">
        <f t="shared" ca="1" si="9"/>
        <v>0</v>
      </c>
      <c r="AG58" s="2">
        <f t="shared" ca="1" si="9"/>
        <v>0</v>
      </c>
      <c r="AH58" s="2">
        <f t="shared" ca="1" si="9"/>
        <v>0</v>
      </c>
      <c r="AI58" s="2">
        <f t="shared" ca="1" si="9"/>
        <v>0</v>
      </c>
      <c r="AJ58" s="2">
        <f t="shared" ca="1" si="9"/>
        <v>0</v>
      </c>
      <c r="AK58" s="2">
        <f t="shared" ca="1" si="9"/>
        <v>0</v>
      </c>
      <c r="AL58" s="2">
        <f t="shared" ca="1" si="9"/>
        <v>0</v>
      </c>
      <c r="AM58" s="2">
        <f t="shared" ca="1" si="9"/>
        <v>0</v>
      </c>
      <c r="AN58" s="2">
        <f t="shared" ca="1" si="9"/>
        <v>0</v>
      </c>
      <c r="AO58" s="2">
        <f t="shared" ca="1" si="9"/>
        <v>0</v>
      </c>
      <c r="AP58" s="2">
        <f t="shared" ca="1" si="9"/>
        <v>0</v>
      </c>
      <c r="AQ58" s="2">
        <f t="shared" ca="1" si="9"/>
        <v>0</v>
      </c>
      <c r="AR58" s="2">
        <f t="shared" ca="1" si="9"/>
        <v>0</v>
      </c>
      <c r="AS58" s="2">
        <f t="shared" ca="1" si="9"/>
        <v>0</v>
      </c>
      <c r="AT58" s="2">
        <f t="shared" ca="1" si="9"/>
        <v>0</v>
      </c>
      <c r="AU58" s="2">
        <f t="shared" ca="1" si="9"/>
        <v>0</v>
      </c>
      <c r="AV58" s="2">
        <f t="shared" ca="1" si="9"/>
        <v>0</v>
      </c>
      <c r="AW58" s="2">
        <f t="shared" ca="1" si="9"/>
        <v>0</v>
      </c>
      <c r="AX58" s="2">
        <f t="shared" ca="1" si="9"/>
        <v>0</v>
      </c>
      <c r="AY58" s="2">
        <f t="shared" ca="1" si="9"/>
        <v>0</v>
      </c>
      <c r="AZ58" s="2">
        <f t="shared" ca="1" si="9"/>
        <v>0</v>
      </c>
      <c r="BA58" s="2">
        <f t="shared" ca="1" si="9"/>
        <v>0</v>
      </c>
      <c r="BB58" s="2">
        <f t="shared" ca="1" si="9"/>
        <v>0</v>
      </c>
      <c r="BC58" s="2">
        <f t="shared" ca="1" si="9"/>
        <v>0</v>
      </c>
      <c r="BD58" s="2">
        <f t="shared" ca="1" si="9"/>
        <v>0</v>
      </c>
      <c r="BE58" s="2">
        <f t="shared" ca="1" si="9"/>
        <v>0</v>
      </c>
      <c r="BF58" s="2">
        <f t="shared" ca="1" si="9"/>
        <v>0</v>
      </c>
      <c r="BG58" s="2">
        <f t="shared" ca="1" si="9"/>
        <v>0</v>
      </c>
      <c r="BH58" s="2">
        <f t="shared" ca="1" si="9"/>
        <v>0</v>
      </c>
      <c r="BI58" s="2">
        <f t="shared" ca="1" si="9"/>
        <v>0</v>
      </c>
    </row>
    <row r="59" spans="1:61" hidden="1" x14ac:dyDescent="0.25">
      <c r="A59" s="175"/>
      <c r="B59" s="171"/>
      <c r="C59" s="3"/>
      <c r="D59" s="3"/>
      <c r="E59" s="3"/>
      <c r="F59" s="3"/>
      <c r="G59" s="3"/>
      <c r="H59" s="3"/>
      <c r="I59" s="3"/>
      <c r="J59" s="3"/>
      <c r="K59" s="3"/>
      <c r="L59" s="3"/>
      <c r="M59" s="3"/>
      <c r="N59" s="3"/>
      <c r="O59" s="3"/>
      <c r="P59" s="3"/>
      <c r="Q59" s="3"/>
      <c r="R59" s="3"/>
      <c r="S59" s="3"/>
      <c r="T59" s="3"/>
      <c r="U59" s="3"/>
      <c r="V59" s="3"/>
      <c r="W59" s="3"/>
      <c r="X59" s="3"/>
      <c r="Y59" s="3"/>
      <c r="Z59" s="3"/>
      <c r="AA59" s="3"/>
      <c r="AB59" s="1">
        <v>8</v>
      </c>
      <c r="AC59" s="2">
        <f t="shared" ca="1" si="10"/>
        <v>0</v>
      </c>
      <c r="AD59" s="2">
        <f t="shared" ca="1" si="9"/>
        <v>0</v>
      </c>
      <c r="AE59" s="2">
        <f t="shared" ca="1" si="9"/>
        <v>0</v>
      </c>
      <c r="AF59" s="2">
        <f t="shared" ca="1" si="9"/>
        <v>0</v>
      </c>
      <c r="AG59" s="2">
        <f t="shared" ca="1" si="9"/>
        <v>0</v>
      </c>
      <c r="AH59" s="2">
        <f t="shared" ca="1" si="9"/>
        <v>0</v>
      </c>
      <c r="AI59" s="2">
        <f t="shared" ca="1" si="9"/>
        <v>0</v>
      </c>
      <c r="AJ59" s="2">
        <f t="shared" ca="1" si="9"/>
        <v>0</v>
      </c>
      <c r="AK59" s="2">
        <f t="shared" ca="1" si="9"/>
        <v>0</v>
      </c>
      <c r="AL59" s="2">
        <f t="shared" ca="1" si="9"/>
        <v>0</v>
      </c>
      <c r="AM59" s="2">
        <f t="shared" ca="1" si="9"/>
        <v>0</v>
      </c>
      <c r="AN59" s="2">
        <f t="shared" ca="1" si="9"/>
        <v>0</v>
      </c>
      <c r="AO59" s="2">
        <f t="shared" ca="1" si="9"/>
        <v>0</v>
      </c>
      <c r="AP59" s="2">
        <f t="shared" ca="1" si="9"/>
        <v>0</v>
      </c>
      <c r="AQ59" s="2">
        <f t="shared" ca="1" si="9"/>
        <v>0</v>
      </c>
      <c r="AR59" s="2">
        <f t="shared" ca="1" si="9"/>
        <v>0</v>
      </c>
      <c r="AS59" s="2">
        <f t="shared" ca="1" si="9"/>
        <v>0</v>
      </c>
      <c r="AT59" s="2">
        <f t="shared" ca="1" si="9"/>
        <v>0</v>
      </c>
      <c r="AU59" s="2">
        <f t="shared" ca="1" si="9"/>
        <v>0</v>
      </c>
      <c r="AV59" s="2">
        <f t="shared" ca="1" si="9"/>
        <v>0</v>
      </c>
      <c r="AW59" s="2">
        <f t="shared" ca="1" si="9"/>
        <v>0</v>
      </c>
      <c r="AX59" s="2">
        <f t="shared" ca="1" si="9"/>
        <v>0</v>
      </c>
      <c r="AY59" s="2">
        <f t="shared" ca="1" si="9"/>
        <v>0</v>
      </c>
      <c r="AZ59" s="2">
        <f t="shared" ca="1" si="9"/>
        <v>0</v>
      </c>
      <c r="BA59" s="2">
        <f t="shared" ca="1" si="9"/>
        <v>0</v>
      </c>
      <c r="BB59" s="2">
        <f t="shared" ca="1" si="9"/>
        <v>0</v>
      </c>
      <c r="BC59" s="2">
        <f t="shared" ca="1" si="9"/>
        <v>0</v>
      </c>
      <c r="BD59" s="2">
        <f t="shared" ca="1" si="9"/>
        <v>0</v>
      </c>
      <c r="BE59" s="2">
        <f t="shared" ca="1" si="9"/>
        <v>0</v>
      </c>
      <c r="BF59" s="2">
        <f t="shared" ca="1" si="9"/>
        <v>0</v>
      </c>
      <c r="BG59" s="2">
        <f t="shared" ca="1" si="9"/>
        <v>0</v>
      </c>
      <c r="BH59" s="2">
        <f t="shared" ca="1" si="9"/>
        <v>0</v>
      </c>
      <c r="BI59" s="2">
        <f t="shared" ref="AD59:BI67" ca="1" si="11">IF(ISNA(OR(MATCH(BI$51,OFFSET($D59,1-$AB59,0,6),0),MATCH($AB59,OFFSET($D59,1-$AB59,0,6),0))),0,INDEX(OFFSET($D59,1-$AB59,18,6,6),MATCH(BI$51,OFFSET($D59,1-$AB59,0,6),0),MATCH($AB59,OFFSET($D59,1-$AB59,0,6),0)))</f>
        <v>0</v>
      </c>
    </row>
    <row r="60" spans="1:61" hidden="1" x14ac:dyDescent="0.25">
      <c r="A60" s="175"/>
      <c r="B60" s="171"/>
      <c r="C60" s="3"/>
      <c r="D60" s="3"/>
      <c r="E60" s="3"/>
      <c r="F60" s="3"/>
      <c r="G60" s="3"/>
      <c r="H60" s="3"/>
      <c r="I60" s="3"/>
      <c r="J60" s="3"/>
      <c r="K60" s="3"/>
      <c r="L60" s="3"/>
      <c r="M60" s="3"/>
      <c r="N60" s="3"/>
      <c r="O60" s="3"/>
      <c r="P60" s="3"/>
      <c r="Q60" s="3"/>
      <c r="R60" s="3"/>
      <c r="S60" s="3"/>
      <c r="T60" s="3"/>
      <c r="U60" s="3"/>
      <c r="V60" s="3"/>
      <c r="W60" s="3"/>
      <c r="X60" s="3"/>
      <c r="Y60" s="3"/>
      <c r="Z60" s="3"/>
      <c r="AA60" s="3"/>
      <c r="AB60" s="1">
        <v>9</v>
      </c>
      <c r="AC60" s="2">
        <f t="shared" ca="1" si="10"/>
        <v>0</v>
      </c>
      <c r="AD60" s="2">
        <f t="shared" ca="1" si="11"/>
        <v>0</v>
      </c>
      <c r="AE60" s="2">
        <f t="shared" ca="1" si="11"/>
        <v>0</v>
      </c>
      <c r="AF60" s="2">
        <f t="shared" ca="1" si="11"/>
        <v>0</v>
      </c>
      <c r="AG60" s="2">
        <f t="shared" ca="1" si="11"/>
        <v>0</v>
      </c>
      <c r="AH60" s="2">
        <f t="shared" ca="1" si="11"/>
        <v>0</v>
      </c>
      <c r="AI60" s="2">
        <f t="shared" ca="1" si="11"/>
        <v>0</v>
      </c>
      <c r="AJ60" s="2">
        <f t="shared" ca="1" si="11"/>
        <v>0</v>
      </c>
      <c r="AK60" s="2">
        <f t="shared" ca="1" si="11"/>
        <v>0</v>
      </c>
      <c r="AL60" s="2">
        <f t="shared" ca="1" si="11"/>
        <v>0</v>
      </c>
      <c r="AM60" s="2">
        <f t="shared" ca="1" si="11"/>
        <v>0</v>
      </c>
      <c r="AN60" s="2">
        <f t="shared" ca="1" si="11"/>
        <v>0</v>
      </c>
      <c r="AO60" s="2">
        <f t="shared" ca="1" si="11"/>
        <v>0</v>
      </c>
      <c r="AP60" s="2">
        <f t="shared" ca="1" si="11"/>
        <v>0</v>
      </c>
      <c r="AQ60" s="2">
        <f t="shared" ca="1" si="11"/>
        <v>0</v>
      </c>
      <c r="AR60" s="2">
        <f t="shared" ca="1" si="11"/>
        <v>0</v>
      </c>
      <c r="AS60" s="2">
        <f t="shared" ca="1" si="11"/>
        <v>0</v>
      </c>
      <c r="AT60" s="2">
        <f t="shared" ca="1" si="11"/>
        <v>0</v>
      </c>
      <c r="AU60" s="2">
        <f t="shared" ca="1" si="11"/>
        <v>0</v>
      </c>
      <c r="AV60" s="2">
        <f t="shared" ca="1" si="11"/>
        <v>0</v>
      </c>
      <c r="AW60" s="2">
        <f t="shared" ca="1" si="11"/>
        <v>0</v>
      </c>
      <c r="AX60" s="2">
        <f t="shared" ca="1" si="11"/>
        <v>0</v>
      </c>
      <c r="AY60" s="2">
        <f t="shared" ca="1" si="11"/>
        <v>0</v>
      </c>
      <c r="AZ60" s="2">
        <f t="shared" ca="1" si="11"/>
        <v>0</v>
      </c>
      <c r="BA60" s="2">
        <f t="shared" ca="1" si="11"/>
        <v>0</v>
      </c>
      <c r="BB60" s="2">
        <f t="shared" ca="1" si="11"/>
        <v>0</v>
      </c>
      <c r="BC60" s="2">
        <f t="shared" ca="1" si="11"/>
        <v>0</v>
      </c>
      <c r="BD60" s="2">
        <f t="shared" ca="1" si="11"/>
        <v>0</v>
      </c>
      <c r="BE60" s="2">
        <f t="shared" ca="1" si="11"/>
        <v>0</v>
      </c>
      <c r="BF60" s="2">
        <f t="shared" ca="1" si="11"/>
        <v>0</v>
      </c>
      <c r="BG60" s="2">
        <f t="shared" ca="1" si="11"/>
        <v>0</v>
      </c>
      <c r="BH60" s="2">
        <f t="shared" ca="1" si="11"/>
        <v>0</v>
      </c>
      <c r="BI60" s="2">
        <f t="shared" ca="1" si="11"/>
        <v>0</v>
      </c>
    </row>
    <row r="61" spans="1:61" hidden="1" x14ac:dyDescent="0.25">
      <c r="A61" s="175"/>
      <c r="B61" s="171"/>
      <c r="C61" s="3"/>
      <c r="D61" s="3"/>
      <c r="E61" s="3"/>
      <c r="F61" s="3"/>
      <c r="G61" s="3"/>
      <c r="H61" s="3"/>
      <c r="I61" s="3"/>
      <c r="J61" s="3"/>
      <c r="K61" s="3"/>
      <c r="L61" s="3"/>
      <c r="M61" s="3"/>
      <c r="N61" s="3"/>
      <c r="O61" s="3"/>
      <c r="P61" s="3"/>
      <c r="Q61" s="3"/>
      <c r="R61" s="3"/>
      <c r="S61" s="3"/>
      <c r="T61" s="3"/>
      <c r="U61" s="3"/>
      <c r="V61" s="3"/>
      <c r="W61" s="3"/>
      <c r="X61" s="3"/>
      <c r="Y61" s="3"/>
      <c r="Z61" s="3"/>
      <c r="AA61" s="3"/>
      <c r="AB61" s="1">
        <v>10</v>
      </c>
      <c r="AC61" s="2">
        <f t="shared" ca="1" si="10"/>
        <v>0</v>
      </c>
      <c r="AD61" s="2">
        <f t="shared" ca="1" si="11"/>
        <v>0</v>
      </c>
      <c r="AE61" s="2">
        <f t="shared" ca="1" si="11"/>
        <v>0</v>
      </c>
      <c r="AF61" s="2">
        <f t="shared" ca="1" si="11"/>
        <v>0</v>
      </c>
      <c r="AG61" s="2">
        <f t="shared" ca="1" si="11"/>
        <v>0</v>
      </c>
      <c r="AH61" s="2">
        <f t="shared" ca="1" si="11"/>
        <v>0</v>
      </c>
      <c r="AI61" s="2">
        <f t="shared" ca="1" si="11"/>
        <v>0</v>
      </c>
      <c r="AJ61" s="2">
        <f t="shared" ca="1" si="11"/>
        <v>0</v>
      </c>
      <c r="AK61" s="2">
        <f t="shared" ca="1" si="11"/>
        <v>0</v>
      </c>
      <c r="AL61" s="2">
        <f t="shared" ca="1" si="11"/>
        <v>0</v>
      </c>
      <c r="AM61" s="2">
        <f t="shared" ca="1" si="11"/>
        <v>0</v>
      </c>
      <c r="AN61" s="2">
        <f t="shared" ca="1" si="11"/>
        <v>0</v>
      </c>
      <c r="AO61" s="2">
        <f t="shared" ca="1" si="11"/>
        <v>0</v>
      </c>
      <c r="AP61" s="2">
        <f t="shared" ca="1" si="11"/>
        <v>0</v>
      </c>
      <c r="AQ61" s="2">
        <f t="shared" ca="1" si="11"/>
        <v>0</v>
      </c>
      <c r="AR61" s="2">
        <f t="shared" ca="1" si="11"/>
        <v>0</v>
      </c>
      <c r="AS61" s="2">
        <f t="shared" ca="1" si="11"/>
        <v>0</v>
      </c>
      <c r="AT61" s="2">
        <f t="shared" ca="1" si="11"/>
        <v>0</v>
      </c>
      <c r="AU61" s="2">
        <f t="shared" ca="1" si="11"/>
        <v>0</v>
      </c>
      <c r="AV61" s="2">
        <f t="shared" ca="1" si="11"/>
        <v>0</v>
      </c>
      <c r="AW61" s="2">
        <f t="shared" ca="1" si="11"/>
        <v>0</v>
      </c>
      <c r="AX61" s="2">
        <f t="shared" ca="1" si="11"/>
        <v>0</v>
      </c>
      <c r="AY61" s="2">
        <f t="shared" ca="1" si="11"/>
        <v>0</v>
      </c>
      <c r="AZ61" s="2">
        <f t="shared" ca="1" si="11"/>
        <v>0</v>
      </c>
      <c r="BA61" s="2">
        <f t="shared" ca="1" si="11"/>
        <v>0</v>
      </c>
      <c r="BB61" s="2">
        <f t="shared" ca="1" si="11"/>
        <v>0</v>
      </c>
      <c r="BC61" s="2">
        <f t="shared" ca="1" si="11"/>
        <v>0</v>
      </c>
      <c r="BD61" s="2">
        <f t="shared" ca="1" si="11"/>
        <v>0</v>
      </c>
      <c r="BE61" s="2">
        <f t="shared" ca="1" si="11"/>
        <v>0</v>
      </c>
      <c r="BF61" s="2">
        <f t="shared" ca="1" si="11"/>
        <v>0</v>
      </c>
      <c r="BG61" s="2">
        <f t="shared" ca="1" si="11"/>
        <v>0</v>
      </c>
      <c r="BH61" s="2">
        <f t="shared" ca="1" si="11"/>
        <v>0</v>
      </c>
      <c r="BI61" s="2">
        <f t="shared" ca="1" si="11"/>
        <v>0</v>
      </c>
    </row>
    <row r="62" spans="1:61" hidden="1" x14ac:dyDescent="0.25">
      <c r="A62" s="175"/>
      <c r="B62" s="171"/>
      <c r="C62" s="3"/>
      <c r="D62" s="3"/>
      <c r="E62" s="3"/>
      <c r="F62" s="3"/>
      <c r="G62" s="3"/>
      <c r="H62" s="3"/>
      <c r="I62" s="3"/>
      <c r="J62" s="3"/>
      <c r="K62" s="3"/>
      <c r="L62" s="3"/>
      <c r="M62" s="3"/>
      <c r="N62" s="3"/>
      <c r="O62" s="3"/>
      <c r="P62" s="3"/>
      <c r="Q62" s="3"/>
      <c r="R62" s="3"/>
      <c r="S62" s="3"/>
      <c r="T62" s="3"/>
      <c r="U62" s="3"/>
      <c r="V62" s="3"/>
      <c r="W62" s="3"/>
      <c r="X62" s="3"/>
      <c r="Y62" s="3"/>
      <c r="Z62" s="3"/>
      <c r="AA62" s="3"/>
      <c r="AB62" s="1">
        <v>11</v>
      </c>
      <c r="AC62" s="2">
        <f t="shared" ca="1" si="10"/>
        <v>0</v>
      </c>
      <c r="AD62" s="2">
        <f t="shared" ca="1" si="11"/>
        <v>0</v>
      </c>
      <c r="AE62" s="2">
        <f t="shared" ca="1" si="11"/>
        <v>0</v>
      </c>
      <c r="AF62" s="2">
        <f t="shared" ca="1" si="11"/>
        <v>0</v>
      </c>
      <c r="AG62" s="2">
        <f t="shared" ca="1" si="11"/>
        <v>0</v>
      </c>
      <c r="AH62" s="2">
        <f t="shared" ca="1" si="11"/>
        <v>0</v>
      </c>
      <c r="AI62" s="2">
        <f t="shared" ca="1" si="11"/>
        <v>0</v>
      </c>
      <c r="AJ62" s="2">
        <f t="shared" ca="1" si="11"/>
        <v>0</v>
      </c>
      <c r="AK62" s="2">
        <f t="shared" ca="1" si="11"/>
        <v>0</v>
      </c>
      <c r="AL62" s="2">
        <f t="shared" ca="1" si="11"/>
        <v>0</v>
      </c>
      <c r="AM62" s="2">
        <f t="shared" ca="1" si="11"/>
        <v>0</v>
      </c>
      <c r="AN62" s="2">
        <f t="shared" ca="1" si="11"/>
        <v>0</v>
      </c>
      <c r="AO62" s="2">
        <f t="shared" ca="1" si="11"/>
        <v>0</v>
      </c>
      <c r="AP62" s="2">
        <f t="shared" ca="1" si="11"/>
        <v>0</v>
      </c>
      <c r="AQ62" s="2">
        <f t="shared" ca="1" si="11"/>
        <v>0</v>
      </c>
      <c r="AR62" s="2">
        <f t="shared" ca="1" si="11"/>
        <v>0</v>
      </c>
      <c r="AS62" s="2">
        <f t="shared" ca="1" si="11"/>
        <v>0</v>
      </c>
      <c r="AT62" s="2">
        <f t="shared" ca="1" si="11"/>
        <v>0</v>
      </c>
      <c r="AU62" s="2">
        <f t="shared" ca="1" si="11"/>
        <v>0</v>
      </c>
      <c r="AV62" s="2">
        <f t="shared" ca="1" si="11"/>
        <v>0</v>
      </c>
      <c r="AW62" s="2">
        <f t="shared" ca="1" si="11"/>
        <v>0</v>
      </c>
      <c r="AX62" s="2">
        <f t="shared" ca="1" si="11"/>
        <v>0</v>
      </c>
      <c r="AY62" s="2">
        <f t="shared" ca="1" si="11"/>
        <v>0</v>
      </c>
      <c r="AZ62" s="2">
        <f t="shared" ca="1" si="11"/>
        <v>0</v>
      </c>
      <c r="BA62" s="2">
        <f t="shared" ca="1" si="11"/>
        <v>0</v>
      </c>
      <c r="BB62" s="2">
        <f t="shared" ca="1" si="11"/>
        <v>0</v>
      </c>
      <c r="BC62" s="2">
        <f t="shared" ca="1" si="11"/>
        <v>0</v>
      </c>
      <c r="BD62" s="2">
        <f t="shared" ca="1" si="11"/>
        <v>0</v>
      </c>
      <c r="BE62" s="2">
        <f t="shared" ca="1" si="11"/>
        <v>0</v>
      </c>
      <c r="BF62" s="2">
        <f t="shared" ca="1" si="11"/>
        <v>0</v>
      </c>
      <c r="BG62" s="2">
        <f t="shared" ca="1" si="11"/>
        <v>0</v>
      </c>
      <c r="BH62" s="2">
        <f t="shared" ca="1" si="11"/>
        <v>0</v>
      </c>
      <c r="BI62" s="2">
        <f t="shared" ca="1" si="11"/>
        <v>0</v>
      </c>
    </row>
    <row r="63" spans="1:61" hidden="1" x14ac:dyDescent="0.25">
      <c r="A63" s="175"/>
      <c r="B63" s="171"/>
      <c r="C63" s="3"/>
      <c r="D63" s="3"/>
      <c r="E63" s="3"/>
      <c r="F63" s="3"/>
      <c r="G63" s="3"/>
      <c r="H63" s="3"/>
      <c r="I63" s="3"/>
      <c r="J63" s="3"/>
      <c r="K63" s="3"/>
      <c r="L63" s="3"/>
      <c r="M63" s="3"/>
      <c r="N63" s="3"/>
      <c r="O63" s="3"/>
      <c r="P63" s="3"/>
      <c r="Q63" s="3"/>
      <c r="R63" s="3"/>
      <c r="S63" s="3"/>
      <c r="T63" s="3"/>
      <c r="U63" s="3"/>
      <c r="V63" s="3"/>
      <c r="W63" s="3"/>
      <c r="X63" s="3"/>
      <c r="Y63" s="3"/>
      <c r="Z63" s="3"/>
      <c r="AA63" s="3"/>
      <c r="AB63" s="1">
        <v>12</v>
      </c>
      <c r="AC63" s="2">
        <f t="shared" ca="1" si="10"/>
        <v>0</v>
      </c>
      <c r="AD63" s="2">
        <f t="shared" ca="1" si="11"/>
        <v>0</v>
      </c>
      <c r="AE63" s="2">
        <f t="shared" ca="1" si="11"/>
        <v>0</v>
      </c>
      <c r="AF63" s="2">
        <f t="shared" ca="1" si="11"/>
        <v>0</v>
      </c>
      <c r="AG63" s="2">
        <f t="shared" ca="1" si="11"/>
        <v>0</v>
      </c>
      <c r="AH63" s="2">
        <f t="shared" ca="1" si="11"/>
        <v>0</v>
      </c>
      <c r="AI63" s="2">
        <f t="shared" ca="1" si="11"/>
        <v>0</v>
      </c>
      <c r="AJ63" s="2">
        <f t="shared" ca="1" si="11"/>
        <v>0</v>
      </c>
      <c r="AK63" s="2">
        <f t="shared" ca="1" si="11"/>
        <v>0</v>
      </c>
      <c r="AL63" s="2">
        <f t="shared" ca="1" si="11"/>
        <v>0</v>
      </c>
      <c r="AM63" s="2">
        <f t="shared" ca="1" si="11"/>
        <v>0</v>
      </c>
      <c r="AN63" s="2">
        <f t="shared" ca="1" si="11"/>
        <v>0</v>
      </c>
      <c r="AO63" s="2">
        <f t="shared" ca="1" si="11"/>
        <v>0</v>
      </c>
      <c r="AP63" s="2">
        <f t="shared" ca="1" si="11"/>
        <v>0</v>
      </c>
      <c r="AQ63" s="2">
        <f t="shared" ca="1" si="11"/>
        <v>0</v>
      </c>
      <c r="AR63" s="2">
        <f t="shared" ca="1" si="11"/>
        <v>0</v>
      </c>
      <c r="AS63" s="2">
        <f t="shared" ca="1" si="11"/>
        <v>0</v>
      </c>
      <c r="AT63" s="2">
        <f t="shared" ca="1" si="11"/>
        <v>0</v>
      </c>
      <c r="AU63" s="2">
        <f t="shared" ca="1" si="11"/>
        <v>0</v>
      </c>
      <c r="AV63" s="2">
        <f t="shared" ca="1" si="11"/>
        <v>0</v>
      </c>
      <c r="AW63" s="2">
        <f t="shared" ca="1" si="11"/>
        <v>0</v>
      </c>
      <c r="AX63" s="2">
        <f t="shared" ca="1" si="11"/>
        <v>0</v>
      </c>
      <c r="AY63" s="2">
        <f t="shared" ca="1" si="11"/>
        <v>0</v>
      </c>
      <c r="AZ63" s="2">
        <f t="shared" ca="1" si="11"/>
        <v>0</v>
      </c>
      <c r="BA63" s="2">
        <f t="shared" ca="1" si="11"/>
        <v>0</v>
      </c>
      <c r="BB63" s="2">
        <f t="shared" ca="1" si="11"/>
        <v>0</v>
      </c>
      <c r="BC63" s="2">
        <f t="shared" ca="1" si="11"/>
        <v>0</v>
      </c>
      <c r="BD63" s="2">
        <f t="shared" ca="1" si="11"/>
        <v>0</v>
      </c>
      <c r="BE63" s="2">
        <f t="shared" ca="1" si="11"/>
        <v>0</v>
      </c>
      <c r="BF63" s="2">
        <f t="shared" ca="1" si="11"/>
        <v>0</v>
      </c>
      <c r="BG63" s="2">
        <f t="shared" ca="1" si="11"/>
        <v>0</v>
      </c>
      <c r="BH63" s="2">
        <f t="shared" ca="1" si="11"/>
        <v>0</v>
      </c>
      <c r="BI63" s="2">
        <f t="shared" ca="1" si="11"/>
        <v>0</v>
      </c>
    </row>
    <row r="64" spans="1:61" hidden="1" x14ac:dyDescent="0.25">
      <c r="A64" s="175"/>
      <c r="B64" s="171"/>
      <c r="C64" s="3"/>
      <c r="D64" s="3"/>
      <c r="E64" s="3"/>
      <c r="F64" s="3"/>
      <c r="G64" s="3"/>
      <c r="H64" s="3"/>
      <c r="I64" s="3"/>
      <c r="J64" s="3"/>
      <c r="K64" s="3"/>
      <c r="L64" s="3"/>
      <c r="M64" s="3"/>
      <c r="N64" s="3"/>
      <c r="O64" s="3"/>
      <c r="P64" s="3"/>
      <c r="Q64" s="3"/>
      <c r="R64" s="3"/>
      <c r="S64" s="3"/>
      <c r="T64" s="3"/>
      <c r="U64" s="3"/>
      <c r="V64" s="3"/>
      <c r="W64" s="3"/>
      <c r="X64" s="3"/>
      <c r="Y64" s="3"/>
      <c r="Z64" s="3"/>
      <c r="AA64" s="3"/>
      <c r="AB64" s="1">
        <v>13</v>
      </c>
      <c r="AC64" s="2">
        <f t="shared" ca="1" si="10"/>
        <v>0</v>
      </c>
      <c r="AD64" s="2">
        <f t="shared" ca="1" si="11"/>
        <v>0</v>
      </c>
      <c r="AE64" s="2">
        <f t="shared" ca="1" si="11"/>
        <v>0</v>
      </c>
      <c r="AF64" s="2">
        <f t="shared" ca="1" si="11"/>
        <v>0</v>
      </c>
      <c r="AG64" s="2">
        <f t="shared" ca="1" si="11"/>
        <v>0</v>
      </c>
      <c r="AH64" s="2">
        <f t="shared" ca="1" si="11"/>
        <v>0</v>
      </c>
      <c r="AI64" s="2">
        <f t="shared" ca="1" si="11"/>
        <v>0</v>
      </c>
      <c r="AJ64" s="2">
        <f t="shared" ca="1" si="11"/>
        <v>0</v>
      </c>
      <c r="AK64" s="2">
        <f t="shared" ca="1" si="11"/>
        <v>0</v>
      </c>
      <c r="AL64" s="2">
        <f t="shared" ca="1" si="11"/>
        <v>0</v>
      </c>
      <c r="AM64" s="2">
        <f t="shared" ca="1" si="11"/>
        <v>0</v>
      </c>
      <c r="AN64" s="2">
        <f t="shared" ca="1" si="11"/>
        <v>0</v>
      </c>
      <c r="AO64" s="2">
        <f t="shared" ca="1" si="11"/>
        <v>0</v>
      </c>
      <c r="AP64" s="2">
        <f t="shared" ca="1" si="11"/>
        <v>0</v>
      </c>
      <c r="AQ64" s="2">
        <f t="shared" ca="1" si="11"/>
        <v>0</v>
      </c>
      <c r="AR64" s="2">
        <f t="shared" ca="1" si="11"/>
        <v>0</v>
      </c>
      <c r="AS64" s="2">
        <f t="shared" ca="1" si="11"/>
        <v>0</v>
      </c>
      <c r="AT64" s="2">
        <f t="shared" ca="1" si="11"/>
        <v>0</v>
      </c>
      <c r="AU64" s="2">
        <f t="shared" ca="1" si="11"/>
        <v>0</v>
      </c>
      <c r="AV64" s="2">
        <f t="shared" ca="1" si="11"/>
        <v>0</v>
      </c>
      <c r="AW64" s="2">
        <f t="shared" ca="1" si="11"/>
        <v>0</v>
      </c>
      <c r="AX64" s="2">
        <f t="shared" ca="1" si="11"/>
        <v>0</v>
      </c>
      <c r="AY64" s="2">
        <f t="shared" ca="1" si="11"/>
        <v>0</v>
      </c>
      <c r="AZ64" s="2">
        <f t="shared" ca="1" si="11"/>
        <v>0</v>
      </c>
      <c r="BA64" s="2">
        <f t="shared" ca="1" si="11"/>
        <v>0</v>
      </c>
      <c r="BB64" s="2">
        <f t="shared" ca="1" si="11"/>
        <v>0</v>
      </c>
      <c r="BC64" s="2">
        <f t="shared" ca="1" si="11"/>
        <v>0</v>
      </c>
      <c r="BD64" s="2">
        <f t="shared" ca="1" si="11"/>
        <v>0</v>
      </c>
      <c r="BE64" s="2">
        <f t="shared" ca="1" si="11"/>
        <v>0</v>
      </c>
      <c r="BF64" s="2">
        <f t="shared" ca="1" si="11"/>
        <v>0</v>
      </c>
      <c r="BG64" s="2">
        <f t="shared" ca="1" si="11"/>
        <v>0</v>
      </c>
      <c r="BH64" s="2">
        <f t="shared" ca="1" si="11"/>
        <v>0</v>
      </c>
      <c r="BI64" s="2">
        <f t="shared" ca="1" si="11"/>
        <v>0</v>
      </c>
    </row>
    <row r="65" spans="1:61" hidden="1" x14ac:dyDescent="0.25">
      <c r="A65" s="175"/>
      <c r="B65" s="171"/>
      <c r="C65" s="3"/>
      <c r="D65" s="3"/>
      <c r="E65" s="3"/>
      <c r="F65" s="3"/>
      <c r="G65" s="3"/>
      <c r="H65" s="3"/>
      <c r="I65" s="3"/>
      <c r="J65" s="3"/>
      <c r="K65" s="3"/>
      <c r="L65" s="3"/>
      <c r="M65" s="3"/>
      <c r="N65" s="3"/>
      <c r="O65" s="3"/>
      <c r="P65" s="3"/>
      <c r="Q65" s="3"/>
      <c r="R65" s="3"/>
      <c r="S65" s="3"/>
      <c r="T65" s="3"/>
      <c r="U65" s="3"/>
      <c r="V65" s="3"/>
      <c r="W65" s="3"/>
      <c r="X65" s="3"/>
      <c r="Y65" s="3"/>
      <c r="Z65" s="3"/>
      <c r="AA65" s="3"/>
      <c r="AB65" s="1">
        <v>14</v>
      </c>
      <c r="AC65" s="2">
        <f t="shared" ca="1" si="10"/>
        <v>0</v>
      </c>
      <c r="AD65" s="2">
        <f t="shared" ca="1" si="11"/>
        <v>0</v>
      </c>
      <c r="AE65" s="2">
        <f t="shared" ca="1" si="11"/>
        <v>0</v>
      </c>
      <c r="AF65" s="2">
        <f t="shared" ca="1" si="11"/>
        <v>0</v>
      </c>
      <c r="AG65" s="2">
        <f t="shared" ca="1" si="11"/>
        <v>0</v>
      </c>
      <c r="AH65" s="2">
        <f t="shared" ca="1" si="11"/>
        <v>0</v>
      </c>
      <c r="AI65" s="2">
        <f t="shared" ca="1" si="11"/>
        <v>0</v>
      </c>
      <c r="AJ65" s="2">
        <f t="shared" ca="1" si="11"/>
        <v>0</v>
      </c>
      <c r="AK65" s="2">
        <f t="shared" ca="1" si="11"/>
        <v>0</v>
      </c>
      <c r="AL65" s="2">
        <f t="shared" ca="1" si="11"/>
        <v>0</v>
      </c>
      <c r="AM65" s="2">
        <f t="shared" ca="1" si="11"/>
        <v>0</v>
      </c>
      <c r="AN65" s="2">
        <f t="shared" ca="1" si="11"/>
        <v>0</v>
      </c>
      <c r="AO65" s="2">
        <f t="shared" ca="1" si="11"/>
        <v>0</v>
      </c>
      <c r="AP65" s="2">
        <f t="shared" ca="1" si="11"/>
        <v>0</v>
      </c>
      <c r="AQ65" s="2">
        <f t="shared" ca="1" si="11"/>
        <v>0</v>
      </c>
      <c r="AR65" s="2">
        <f t="shared" ca="1" si="11"/>
        <v>0</v>
      </c>
      <c r="AS65" s="2">
        <f t="shared" ca="1" si="11"/>
        <v>0</v>
      </c>
      <c r="AT65" s="2">
        <f t="shared" ca="1" si="11"/>
        <v>0</v>
      </c>
      <c r="AU65" s="2">
        <f t="shared" ca="1" si="11"/>
        <v>0</v>
      </c>
      <c r="AV65" s="2">
        <f t="shared" ca="1" si="11"/>
        <v>0</v>
      </c>
      <c r="AW65" s="2">
        <f t="shared" ca="1" si="11"/>
        <v>0</v>
      </c>
      <c r="AX65" s="2">
        <f t="shared" ca="1" si="11"/>
        <v>0</v>
      </c>
      <c r="AY65" s="2">
        <f t="shared" ca="1" si="11"/>
        <v>0</v>
      </c>
      <c r="AZ65" s="2">
        <f t="shared" ca="1" si="11"/>
        <v>0</v>
      </c>
      <c r="BA65" s="2">
        <f t="shared" ca="1" si="11"/>
        <v>0</v>
      </c>
      <c r="BB65" s="2">
        <f t="shared" ca="1" si="11"/>
        <v>0</v>
      </c>
      <c r="BC65" s="2">
        <f t="shared" ca="1" si="11"/>
        <v>0</v>
      </c>
      <c r="BD65" s="2">
        <f t="shared" ca="1" si="11"/>
        <v>0</v>
      </c>
      <c r="BE65" s="2">
        <f t="shared" ca="1" si="11"/>
        <v>0</v>
      </c>
      <c r="BF65" s="2">
        <f t="shared" ca="1" si="11"/>
        <v>0</v>
      </c>
      <c r="BG65" s="2">
        <f t="shared" ca="1" si="11"/>
        <v>0</v>
      </c>
      <c r="BH65" s="2">
        <f t="shared" ca="1" si="11"/>
        <v>0</v>
      </c>
      <c r="BI65" s="2">
        <f t="shared" ca="1" si="11"/>
        <v>0</v>
      </c>
    </row>
    <row r="66" spans="1:61" hidden="1" x14ac:dyDescent="0.25">
      <c r="A66" s="175"/>
      <c r="B66" s="171"/>
      <c r="C66" s="3"/>
      <c r="D66" s="3"/>
      <c r="E66" s="3"/>
      <c r="F66" s="3"/>
      <c r="G66" s="3"/>
      <c r="H66" s="3"/>
      <c r="I66" s="3"/>
      <c r="J66" s="3"/>
      <c r="K66" s="3"/>
      <c r="L66" s="3"/>
      <c r="M66" s="3"/>
      <c r="N66" s="3"/>
      <c r="O66" s="3"/>
      <c r="P66" s="3"/>
      <c r="Q66" s="3"/>
      <c r="R66" s="3"/>
      <c r="S66" s="3"/>
      <c r="T66" s="3"/>
      <c r="U66" s="3"/>
      <c r="V66" s="3"/>
      <c r="W66" s="3"/>
      <c r="X66" s="3"/>
      <c r="Y66" s="3"/>
      <c r="Z66" s="3"/>
      <c r="AA66" s="3"/>
      <c r="AB66" s="1">
        <v>15</v>
      </c>
      <c r="AC66" s="2">
        <f t="shared" ca="1" si="10"/>
        <v>0</v>
      </c>
      <c r="AD66" s="2">
        <f t="shared" ca="1" si="11"/>
        <v>0</v>
      </c>
      <c r="AE66" s="2">
        <f t="shared" ca="1" si="11"/>
        <v>0</v>
      </c>
      <c r="AF66" s="2">
        <f t="shared" ca="1" si="11"/>
        <v>0</v>
      </c>
      <c r="AG66" s="2">
        <f t="shared" ca="1" si="11"/>
        <v>0</v>
      </c>
      <c r="AH66" s="2">
        <f t="shared" ca="1" si="11"/>
        <v>0</v>
      </c>
      <c r="AI66" s="2">
        <f t="shared" ca="1" si="11"/>
        <v>0</v>
      </c>
      <c r="AJ66" s="2">
        <f t="shared" ca="1" si="11"/>
        <v>0</v>
      </c>
      <c r="AK66" s="2">
        <f t="shared" ca="1" si="11"/>
        <v>0</v>
      </c>
      <c r="AL66" s="2">
        <f t="shared" ca="1" si="11"/>
        <v>0</v>
      </c>
      <c r="AM66" s="2">
        <f t="shared" ca="1" si="11"/>
        <v>0</v>
      </c>
      <c r="AN66" s="2">
        <f t="shared" ca="1" si="11"/>
        <v>0</v>
      </c>
      <c r="AO66" s="2">
        <f t="shared" ca="1" si="11"/>
        <v>0</v>
      </c>
      <c r="AP66" s="2">
        <f t="shared" ca="1" si="11"/>
        <v>0</v>
      </c>
      <c r="AQ66" s="2">
        <f t="shared" ca="1" si="11"/>
        <v>0</v>
      </c>
      <c r="AR66" s="2">
        <f t="shared" ca="1" si="11"/>
        <v>0</v>
      </c>
      <c r="AS66" s="2">
        <f t="shared" ca="1" si="11"/>
        <v>0</v>
      </c>
      <c r="AT66" s="2">
        <f t="shared" ca="1" si="11"/>
        <v>0</v>
      </c>
      <c r="AU66" s="2">
        <f t="shared" ca="1" si="11"/>
        <v>0</v>
      </c>
      <c r="AV66" s="2">
        <f t="shared" ca="1" si="11"/>
        <v>0</v>
      </c>
      <c r="AW66" s="2">
        <f t="shared" ca="1" si="11"/>
        <v>0</v>
      </c>
      <c r="AX66" s="2">
        <f t="shared" ca="1" si="11"/>
        <v>0</v>
      </c>
      <c r="AY66" s="2">
        <f t="shared" ca="1" si="11"/>
        <v>0</v>
      </c>
      <c r="AZ66" s="2">
        <f t="shared" ca="1" si="11"/>
        <v>0</v>
      </c>
      <c r="BA66" s="2">
        <f t="shared" ca="1" si="11"/>
        <v>0</v>
      </c>
      <c r="BB66" s="2">
        <f t="shared" ca="1" si="11"/>
        <v>0</v>
      </c>
      <c r="BC66" s="2">
        <f t="shared" ca="1" si="11"/>
        <v>0</v>
      </c>
      <c r="BD66" s="2">
        <f t="shared" ca="1" si="11"/>
        <v>0</v>
      </c>
      <c r="BE66" s="2">
        <f t="shared" ca="1" si="11"/>
        <v>0</v>
      </c>
      <c r="BF66" s="2">
        <f t="shared" ca="1" si="11"/>
        <v>0</v>
      </c>
      <c r="BG66" s="2">
        <f t="shared" ca="1" si="11"/>
        <v>0</v>
      </c>
      <c r="BH66" s="2">
        <f t="shared" ca="1" si="11"/>
        <v>0</v>
      </c>
      <c r="BI66" s="2">
        <f t="shared" ca="1" si="11"/>
        <v>0</v>
      </c>
    </row>
    <row r="67" spans="1:61" hidden="1" x14ac:dyDescent="0.25">
      <c r="A67" s="175"/>
      <c r="B67" s="171"/>
      <c r="C67" s="3"/>
      <c r="D67" s="3"/>
      <c r="E67" s="3"/>
      <c r="F67" s="3"/>
      <c r="G67" s="3"/>
      <c r="H67" s="3"/>
      <c r="I67" s="3"/>
      <c r="J67" s="3"/>
      <c r="K67" s="3"/>
      <c r="L67" s="3"/>
      <c r="M67" s="3"/>
      <c r="N67" s="3"/>
      <c r="O67" s="3"/>
      <c r="P67" s="3"/>
      <c r="Q67" s="3"/>
      <c r="R67" s="3"/>
      <c r="S67" s="3"/>
      <c r="T67" s="3"/>
      <c r="U67" s="3"/>
      <c r="V67" s="3"/>
      <c r="W67" s="3"/>
      <c r="X67" s="3"/>
      <c r="Y67" s="3"/>
      <c r="Z67" s="3"/>
      <c r="AA67" s="3"/>
      <c r="AB67" s="1">
        <v>16</v>
      </c>
      <c r="AC67" s="2">
        <f t="shared" ca="1" si="10"/>
        <v>0</v>
      </c>
      <c r="AD67" s="2">
        <f t="shared" ca="1" si="11"/>
        <v>0</v>
      </c>
      <c r="AE67" s="2">
        <f t="shared" ca="1" si="11"/>
        <v>0</v>
      </c>
      <c r="AF67" s="2">
        <f t="shared" ca="1" si="11"/>
        <v>0</v>
      </c>
      <c r="AG67" s="2">
        <f t="shared" ca="1" si="11"/>
        <v>0</v>
      </c>
      <c r="AH67" s="2">
        <f t="shared" ca="1" si="11"/>
        <v>0</v>
      </c>
      <c r="AI67" s="2">
        <f t="shared" ca="1" si="11"/>
        <v>0</v>
      </c>
      <c r="AJ67" s="2">
        <f t="shared" ca="1" si="11"/>
        <v>0</v>
      </c>
      <c r="AK67" s="2">
        <f t="shared" ca="1" si="11"/>
        <v>0</v>
      </c>
      <c r="AL67" s="2">
        <f t="shared" ca="1" si="11"/>
        <v>0</v>
      </c>
      <c r="AM67" s="2">
        <f t="shared" ca="1" si="11"/>
        <v>0</v>
      </c>
      <c r="AN67" s="2">
        <f t="shared" ca="1" si="11"/>
        <v>0</v>
      </c>
      <c r="AO67" s="2">
        <f t="shared" ca="1" si="11"/>
        <v>0</v>
      </c>
      <c r="AP67" s="2">
        <f t="shared" ca="1" si="11"/>
        <v>0</v>
      </c>
      <c r="AQ67" s="2">
        <f t="shared" ca="1" si="11"/>
        <v>0</v>
      </c>
      <c r="AR67" s="2">
        <f t="shared" ca="1" si="11"/>
        <v>0</v>
      </c>
      <c r="AS67" s="2">
        <f t="shared" ca="1" si="11"/>
        <v>0</v>
      </c>
      <c r="AT67" s="2">
        <f t="shared" ca="1" si="11"/>
        <v>0</v>
      </c>
      <c r="AU67" s="2">
        <f t="shared" ca="1" si="11"/>
        <v>0</v>
      </c>
      <c r="AV67" s="2">
        <f t="shared" ca="1" si="11"/>
        <v>0</v>
      </c>
      <c r="AW67" s="2">
        <f t="shared" ca="1" si="11"/>
        <v>0</v>
      </c>
      <c r="AX67" s="2">
        <f t="shared" ca="1" si="11"/>
        <v>0</v>
      </c>
      <c r="AY67" s="2">
        <f t="shared" ca="1" si="11"/>
        <v>0</v>
      </c>
      <c r="AZ67" s="2">
        <f t="shared" ca="1" si="11"/>
        <v>0</v>
      </c>
      <c r="BA67" s="2">
        <f t="shared" ca="1" si="11"/>
        <v>0</v>
      </c>
      <c r="BB67" s="2">
        <f t="shared" ca="1" si="11"/>
        <v>0</v>
      </c>
      <c r="BC67" s="2">
        <f t="shared" ca="1" si="11"/>
        <v>0</v>
      </c>
      <c r="BD67" s="2">
        <f t="shared" ca="1" si="11"/>
        <v>0</v>
      </c>
      <c r="BE67" s="2">
        <f t="shared" ca="1" si="11"/>
        <v>0</v>
      </c>
      <c r="BF67" s="2">
        <f t="shared" ca="1" si="11"/>
        <v>0</v>
      </c>
      <c r="BG67" s="2">
        <f t="shared" ca="1" si="11"/>
        <v>0</v>
      </c>
      <c r="BH67" s="2">
        <f t="shared" ref="BH67:BI82" ca="1" si="12">IF(ISNA(OR(MATCH(BH$51,OFFSET($D67,1-$AB67,0,6),0),MATCH($AB67,OFFSET($D67,1-$AB67,0,6),0))),0,INDEX(OFFSET($D67,1-$AB67,18,6,6),MATCH(BH$51,OFFSET($D67,1-$AB67,0,6),0),MATCH($AB67,OFFSET($D67,1-$AB67,0,6),0)))</f>
        <v>0</v>
      </c>
      <c r="BI67" s="2">
        <f t="shared" ca="1" si="12"/>
        <v>0</v>
      </c>
    </row>
    <row r="68" spans="1:61" hidden="1" x14ac:dyDescent="0.25">
      <c r="A68" s="175"/>
      <c r="B68" s="171"/>
      <c r="C68" s="3"/>
      <c r="D68" s="3"/>
      <c r="E68" s="3"/>
      <c r="F68" s="3"/>
      <c r="G68" s="3"/>
      <c r="H68" s="3"/>
      <c r="I68" s="3"/>
      <c r="J68" s="3"/>
      <c r="K68" s="3"/>
      <c r="L68" s="3"/>
      <c r="M68" s="3"/>
      <c r="N68" s="3"/>
      <c r="O68" s="3"/>
      <c r="P68" s="3"/>
      <c r="Q68" s="3"/>
      <c r="R68" s="3"/>
      <c r="S68" s="3"/>
      <c r="T68" s="3"/>
      <c r="U68" s="3"/>
      <c r="V68" s="3"/>
      <c r="W68" s="3"/>
      <c r="X68" s="3"/>
      <c r="Y68" s="3"/>
      <c r="Z68" s="3"/>
      <c r="AA68" s="3"/>
      <c r="AB68" s="1">
        <v>17</v>
      </c>
      <c r="AC68" s="2">
        <f t="shared" ca="1" si="10"/>
        <v>0</v>
      </c>
      <c r="AD68" s="2">
        <f t="shared" ca="1" si="10"/>
        <v>0</v>
      </c>
      <c r="AE68" s="2">
        <f t="shared" ca="1" si="10"/>
        <v>0</v>
      </c>
      <c r="AF68" s="2">
        <f t="shared" ca="1" si="10"/>
        <v>0</v>
      </c>
      <c r="AG68" s="2">
        <f t="shared" ca="1" si="10"/>
        <v>0</v>
      </c>
      <c r="AH68" s="2">
        <f t="shared" ca="1" si="10"/>
        <v>0</v>
      </c>
      <c r="AI68" s="2">
        <f t="shared" ca="1" si="10"/>
        <v>0</v>
      </c>
      <c r="AJ68" s="2">
        <f t="shared" ca="1" si="10"/>
        <v>0</v>
      </c>
      <c r="AK68" s="2">
        <f t="shared" ca="1" si="10"/>
        <v>0</v>
      </c>
      <c r="AL68" s="2">
        <f t="shared" ca="1" si="10"/>
        <v>0</v>
      </c>
      <c r="AM68" s="2">
        <f t="shared" ca="1" si="10"/>
        <v>0</v>
      </c>
      <c r="AN68" s="2">
        <f t="shared" ca="1" si="10"/>
        <v>0</v>
      </c>
      <c r="AO68" s="2">
        <f t="shared" ca="1" si="10"/>
        <v>0</v>
      </c>
      <c r="AP68" s="2">
        <f t="shared" ca="1" si="10"/>
        <v>0</v>
      </c>
      <c r="AQ68" s="2">
        <f t="shared" ca="1" si="10"/>
        <v>0</v>
      </c>
      <c r="AR68" s="2">
        <f t="shared" ca="1" si="10"/>
        <v>0</v>
      </c>
      <c r="AS68" s="2">
        <f t="shared" ref="AS68:BH83" ca="1" si="13">IF(ISNA(OR(MATCH(AS$51,OFFSET($D68,1-$AB68,0,6),0),MATCH($AB68,OFFSET($D68,1-$AB68,0,6),0))),0,INDEX(OFFSET($D68,1-$AB68,18,6,6),MATCH(AS$51,OFFSET($D68,1-$AB68,0,6),0),MATCH($AB68,OFFSET($D68,1-$AB68,0,6),0)))</f>
        <v>0</v>
      </c>
      <c r="AT68" s="2">
        <f t="shared" ca="1" si="13"/>
        <v>0</v>
      </c>
      <c r="AU68" s="2">
        <f t="shared" ca="1" si="13"/>
        <v>0</v>
      </c>
      <c r="AV68" s="2">
        <f t="shared" ca="1" si="13"/>
        <v>0</v>
      </c>
      <c r="AW68" s="2">
        <f t="shared" ca="1" si="13"/>
        <v>0</v>
      </c>
      <c r="AX68" s="2">
        <f t="shared" ca="1" si="13"/>
        <v>0</v>
      </c>
      <c r="AY68" s="2">
        <f t="shared" ca="1" si="13"/>
        <v>0</v>
      </c>
      <c r="AZ68" s="2">
        <f t="shared" ca="1" si="13"/>
        <v>0</v>
      </c>
      <c r="BA68" s="2">
        <f t="shared" ca="1" si="13"/>
        <v>0</v>
      </c>
      <c r="BB68" s="2">
        <f t="shared" ca="1" si="13"/>
        <v>0</v>
      </c>
      <c r="BC68" s="2">
        <f t="shared" ca="1" si="13"/>
        <v>0</v>
      </c>
      <c r="BD68" s="2">
        <f t="shared" ca="1" si="13"/>
        <v>0</v>
      </c>
      <c r="BE68" s="2">
        <f t="shared" ca="1" si="13"/>
        <v>0</v>
      </c>
      <c r="BF68" s="2">
        <f t="shared" ca="1" si="13"/>
        <v>0</v>
      </c>
      <c r="BG68" s="2">
        <f t="shared" ca="1" si="13"/>
        <v>0</v>
      </c>
      <c r="BH68" s="2">
        <f t="shared" ca="1" si="13"/>
        <v>0</v>
      </c>
      <c r="BI68" s="2">
        <f t="shared" ca="1" si="12"/>
        <v>0</v>
      </c>
    </row>
    <row r="69" spans="1:61" hidden="1" x14ac:dyDescent="0.25">
      <c r="A69" s="175"/>
      <c r="B69" s="171"/>
      <c r="C69" s="3"/>
      <c r="D69" s="3"/>
      <c r="E69" s="3"/>
      <c r="F69" s="3"/>
      <c r="G69" s="3"/>
      <c r="H69" s="3"/>
      <c r="I69" s="3"/>
      <c r="J69" s="3"/>
      <c r="K69" s="3"/>
      <c r="L69" s="3"/>
      <c r="M69" s="3"/>
      <c r="N69" s="3"/>
      <c r="O69" s="3"/>
      <c r="P69" s="3"/>
      <c r="Q69" s="3"/>
      <c r="R69" s="3"/>
      <c r="S69" s="3"/>
      <c r="T69" s="3"/>
      <c r="U69" s="3"/>
      <c r="V69" s="3"/>
      <c r="W69" s="3"/>
      <c r="X69" s="3"/>
      <c r="Y69" s="3"/>
      <c r="Z69" s="3"/>
      <c r="AA69" s="3"/>
      <c r="AB69" s="1">
        <v>18</v>
      </c>
      <c r="AC69" s="2">
        <f t="shared" ca="1" si="10"/>
        <v>0</v>
      </c>
      <c r="AD69" s="2">
        <f t="shared" ca="1" si="10"/>
        <v>0</v>
      </c>
      <c r="AE69" s="2">
        <f t="shared" ca="1" si="10"/>
        <v>0</v>
      </c>
      <c r="AF69" s="2">
        <f t="shared" ca="1" si="10"/>
        <v>0</v>
      </c>
      <c r="AG69" s="2">
        <f t="shared" ca="1" si="10"/>
        <v>0</v>
      </c>
      <c r="AH69" s="2">
        <f t="shared" ca="1" si="10"/>
        <v>0</v>
      </c>
      <c r="AI69" s="2">
        <f t="shared" ca="1" si="10"/>
        <v>0</v>
      </c>
      <c r="AJ69" s="2">
        <f t="shared" ca="1" si="10"/>
        <v>0</v>
      </c>
      <c r="AK69" s="2">
        <f t="shared" ca="1" si="10"/>
        <v>0</v>
      </c>
      <c r="AL69" s="2">
        <f t="shared" ca="1" si="10"/>
        <v>0</v>
      </c>
      <c r="AM69" s="2">
        <f t="shared" ca="1" si="10"/>
        <v>0</v>
      </c>
      <c r="AN69" s="2">
        <f t="shared" ca="1" si="10"/>
        <v>0</v>
      </c>
      <c r="AO69" s="2">
        <f t="shared" ca="1" si="10"/>
        <v>0</v>
      </c>
      <c r="AP69" s="2">
        <f t="shared" ca="1" si="10"/>
        <v>0</v>
      </c>
      <c r="AQ69" s="2">
        <f t="shared" ca="1" si="10"/>
        <v>0</v>
      </c>
      <c r="AR69" s="2">
        <f t="shared" ca="1" si="10"/>
        <v>0</v>
      </c>
      <c r="AS69" s="2">
        <f t="shared" ca="1" si="13"/>
        <v>0</v>
      </c>
      <c r="AT69" s="2">
        <f t="shared" ca="1" si="13"/>
        <v>0</v>
      </c>
      <c r="AU69" s="2">
        <f t="shared" ca="1" si="13"/>
        <v>0</v>
      </c>
      <c r="AV69" s="2">
        <f t="shared" ca="1" si="13"/>
        <v>0</v>
      </c>
      <c r="AW69" s="2">
        <f t="shared" ca="1" si="13"/>
        <v>0</v>
      </c>
      <c r="AX69" s="2">
        <f t="shared" ca="1" si="13"/>
        <v>0</v>
      </c>
      <c r="AY69" s="2">
        <f t="shared" ca="1" si="13"/>
        <v>0</v>
      </c>
      <c r="AZ69" s="2">
        <f t="shared" ca="1" si="13"/>
        <v>0</v>
      </c>
      <c r="BA69" s="2">
        <f t="shared" ca="1" si="13"/>
        <v>0</v>
      </c>
      <c r="BB69" s="2">
        <f t="shared" ca="1" si="13"/>
        <v>0</v>
      </c>
      <c r="BC69" s="2">
        <f t="shared" ca="1" si="13"/>
        <v>0</v>
      </c>
      <c r="BD69" s="2">
        <f t="shared" ca="1" si="13"/>
        <v>0</v>
      </c>
      <c r="BE69" s="2">
        <f t="shared" ca="1" si="13"/>
        <v>0</v>
      </c>
      <c r="BF69" s="2">
        <f t="shared" ca="1" si="13"/>
        <v>0</v>
      </c>
      <c r="BG69" s="2">
        <f t="shared" ca="1" si="13"/>
        <v>0</v>
      </c>
      <c r="BH69" s="2">
        <f t="shared" ca="1" si="13"/>
        <v>0</v>
      </c>
      <c r="BI69" s="2">
        <f t="shared" ca="1" si="12"/>
        <v>0</v>
      </c>
    </row>
    <row r="70" spans="1:61" hidden="1" x14ac:dyDescent="0.25">
      <c r="A70" s="175"/>
      <c r="B70" s="171"/>
      <c r="C70" s="3"/>
      <c r="D70" s="3"/>
      <c r="E70" s="3"/>
      <c r="F70" s="3"/>
      <c r="G70" s="3"/>
      <c r="H70" s="3"/>
      <c r="I70" s="3"/>
      <c r="J70" s="3"/>
      <c r="K70" s="3"/>
      <c r="L70" s="3"/>
      <c r="M70" s="3"/>
      <c r="N70" s="3"/>
      <c r="O70" s="3"/>
      <c r="P70" s="3"/>
      <c r="Q70" s="3"/>
      <c r="R70" s="3"/>
      <c r="S70" s="3"/>
      <c r="T70" s="3"/>
      <c r="U70" s="3"/>
      <c r="V70" s="3"/>
      <c r="W70" s="3"/>
      <c r="X70" s="3"/>
      <c r="Y70" s="3"/>
      <c r="Z70" s="3"/>
      <c r="AA70" s="3"/>
      <c r="AB70" s="1">
        <v>19</v>
      </c>
      <c r="AC70" s="2">
        <f t="shared" ca="1" si="10"/>
        <v>0</v>
      </c>
      <c r="AD70" s="2">
        <f t="shared" ca="1" si="10"/>
        <v>0</v>
      </c>
      <c r="AE70" s="2">
        <f t="shared" ca="1" si="10"/>
        <v>0</v>
      </c>
      <c r="AF70" s="2">
        <f t="shared" ca="1" si="10"/>
        <v>0</v>
      </c>
      <c r="AG70" s="2">
        <f t="shared" ca="1" si="10"/>
        <v>0</v>
      </c>
      <c r="AH70" s="2">
        <f t="shared" ca="1" si="10"/>
        <v>0</v>
      </c>
      <c r="AI70" s="2">
        <f t="shared" ca="1" si="10"/>
        <v>0</v>
      </c>
      <c r="AJ70" s="2">
        <f t="shared" ca="1" si="10"/>
        <v>0</v>
      </c>
      <c r="AK70" s="2">
        <f t="shared" ca="1" si="10"/>
        <v>0</v>
      </c>
      <c r="AL70" s="2">
        <f t="shared" ca="1" si="10"/>
        <v>0</v>
      </c>
      <c r="AM70" s="2">
        <f t="shared" ca="1" si="10"/>
        <v>0</v>
      </c>
      <c r="AN70" s="2">
        <f t="shared" ca="1" si="10"/>
        <v>0</v>
      </c>
      <c r="AO70" s="2">
        <f t="shared" ca="1" si="10"/>
        <v>0</v>
      </c>
      <c r="AP70" s="2">
        <f t="shared" ca="1" si="10"/>
        <v>0</v>
      </c>
      <c r="AQ70" s="2">
        <f t="shared" ca="1" si="10"/>
        <v>0</v>
      </c>
      <c r="AR70" s="2">
        <f t="shared" ca="1" si="10"/>
        <v>0</v>
      </c>
      <c r="AS70" s="2">
        <f t="shared" ca="1" si="13"/>
        <v>0</v>
      </c>
      <c r="AT70" s="2">
        <f t="shared" ca="1" si="13"/>
        <v>0</v>
      </c>
      <c r="AU70" s="2">
        <f t="shared" ca="1" si="13"/>
        <v>0</v>
      </c>
      <c r="AV70" s="2">
        <f t="shared" ca="1" si="13"/>
        <v>0</v>
      </c>
      <c r="AW70" s="2">
        <f t="shared" ca="1" si="13"/>
        <v>0</v>
      </c>
      <c r="AX70" s="2">
        <f t="shared" ca="1" si="13"/>
        <v>0</v>
      </c>
      <c r="AY70" s="2">
        <f t="shared" ca="1" si="13"/>
        <v>0</v>
      </c>
      <c r="AZ70" s="2">
        <f t="shared" ca="1" si="13"/>
        <v>0</v>
      </c>
      <c r="BA70" s="2">
        <f t="shared" ca="1" si="13"/>
        <v>0</v>
      </c>
      <c r="BB70" s="2">
        <f t="shared" ca="1" si="13"/>
        <v>0</v>
      </c>
      <c r="BC70" s="2">
        <f t="shared" ca="1" si="13"/>
        <v>0</v>
      </c>
      <c r="BD70" s="2">
        <f t="shared" ca="1" si="13"/>
        <v>0</v>
      </c>
      <c r="BE70" s="2">
        <f t="shared" ca="1" si="13"/>
        <v>0</v>
      </c>
      <c r="BF70" s="2">
        <f t="shared" ca="1" si="13"/>
        <v>0</v>
      </c>
      <c r="BG70" s="2">
        <f t="shared" ca="1" si="13"/>
        <v>0</v>
      </c>
      <c r="BH70" s="2">
        <f t="shared" ca="1" si="13"/>
        <v>0</v>
      </c>
      <c r="BI70" s="2">
        <f t="shared" ca="1" si="12"/>
        <v>0</v>
      </c>
    </row>
    <row r="71" spans="1:61" hidden="1" x14ac:dyDescent="0.25">
      <c r="A71" s="175"/>
      <c r="B71" s="171"/>
      <c r="C71" s="3"/>
      <c r="D71" s="3"/>
      <c r="E71" s="3"/>
      <c r="F71" s="3"/>
      <c r="G71" s="3"/>
      <c r="H71" s="3"/>
      <c r="I71" s="3"/>
      <c r="J71" s="3"/>
      <c r="K71" s="3"/>
      <c r="L71" s="3"/>
      <c r="M71" s="3"/>
      <c r="N71" s="3"/>
      <c r="O71" s="3"/>
      <c r="P71" s="3"/>
      <c r="Q71" s="3"/>
      <c r="R71" s="3"/>
      <c r="S71" s="3"/>
      <c r="T71" s="3"/>
      <c r="U71" s="3"/>
      <c r="V71" s="3"/>
      <c r="W71" s="3"/>
      <c r="X71" s="3"/>
      <c r="Y71" s="3"/>
      <c r="Z71" s="3"/>
      <c r="AA71" s="3"/>
      <c r="AB71" s="1">
        <v>20</v>
      </c>
      <c r="AC71" s="2">
        <f t="shared" ca="1" si="10"/>
        <v>0</v>
      </c>
      <c r="AD71" s="2">
        <f t="shared" ca="1" si="10"/>
        <v>0</v>
      </c>
      <c r="AE71" s="2">
        <f t="shared" ca="1" si="10"/>
        <v>0</v>
      </c>
      <c r="AF71" s="2">
        <f t="shared" ca="1" si="10"/>
        <v>0</v>
      </c>
      <c r="AG71" s="2">
        <f t="shared" ca="1" si="10"/>
        <v>0</v>
      </c>
      <c r="AH71" s="2">
        <f t="shared" ca="1" si="10"/>
        <v>0</v>
      </c>
      <c r="AI71" s="2">
        <f t="shared" ca="1" si="10"/>
        <v>0</v>
      </c>
      <c r="AJ71" s="2">
        <f t="shared" ca="1" si="10"/>
        <v>0</v>
      </c>
      <c r="AK71" s="2">
        <f t="shared" ca="1" si="10"/>
        <v>0</v>
      </c>
      <c r="AL71" s="2">
        <f t="shared" ca="1" si="10"/>
        <v>0</v>
      </c>
      <c r="AM71" s="2">
        <f t="shared" ca="1" si="10"/>
        <v>0</v>
      </c>
      <c r="AN71" s="2">
        <f t="shared" ca="1" si="10"/>
        <v>0</v>
      </c>
      <c r="AO71" s="2">
        <f t="shared" ca="1" si="10"/>
        <v>0</v>
      </c>
      <c r="AP71" s="2">
        <f t="shared" ca="1" si="10"/>
        <v>0</v>
      </c>
      <c r="AQ71" s="2">
        <f t="shared" ca="1" si="10"/>
        <v>0</v>
      </c>
      <c r="AR71" s="2">
        <f t="shared" ca="1" si="10"/>
        <v>0</v>
      </c>
      <c r="AS71" s="2">
        <f t="shared" ca="1" si="13"/>
        <v>0</v>
      </c>
      <c r="AT71" s="2">
        <f t="shared" ca="1" si="13"/>
        <v>0</v>
      </c>
      <c r="AU71" s="2">
        <f t="shared" ca="1" si="13"/>
        <v>0</v>
      </c>
      <c r="AV71" s="2">
        <f t="shared" ca="1" si="13"/>
        <v>0</v>
      </c>
      <c r="AW71" s="2">
        <f t="shared" ca="1" si="13"/>
        <v>0</v>
      </c>
      <c r="AX71" s="2">
        <f t="shared" ca="1" si="13"/>
        <v>0</v>
      </c>
      <c r="AY71" s="2">
        <f t="shared" ca="1" si="13"/>
        <v>0</v>
      </c>
      <c r="AZ71" s="2">
        <f t="shared" ca="1" si="13"/>
        <v>0</v>
      </c>
      <c r="BA71" s="2">
        <f t="shared" ca="1" si="13"/>
        <v>0</v>
      </c>
      <c r="BB71" s="2">
        <f t="shared" ca="1" si="13"/>
        <v>0</v>
      </c>
      <c r="BC71" s="2">
        <f t="shared" ca="1" si="13"/>
        <v>0</v>
      </c>
      <c r="BD71" s="2">
        <f t="shared" ca="1" si="13"/>
        <v>0</v>
      </c>
      <c r="BE71" s="2">
        <f t="shared" ca="1" si="13"/>
        <v>0</v>
      </c>
      <c r="BF71" s="2">
        <f t="shared" ca="1" si="13"/>
        <v>0</v>
      </c>
      <c r="BG71" s="2">
        <f t="shared" ca="1" si="13"/>
        <v>0</v>
      </c>
      <c r="BH71" s="2">
        <f t="shared" ca="1" si="13"/>
        <v>0</v>
      </c>
      <c r="BI71" s="2">
        <f t="shared" ca="1" si="12"/>
        <v>0</v>
      </c>
    </row>
    <row r="72" spans="1:61" hidden="1" x14ac:dyDescent="0.25">
      <c r="A72" s="175"/>
      <c r="B72" s="171"/>
      <c r="C72" s="3"/>
      <c r="D72" s="3"/>
      <c r="E72" s="3"/>
      <c r="F72" s="3"/>
      <c r="G72" s="3"/>
      <c r="H72" s="3"/>
      <c r="I72" s="3"/>
      <c r="J72" s="3"/>
      <c r="K72" s="3"/>
      <c r="L72" s="3"/>
      <c r="M72" s="3"/>
      <c r="N72" s="3"/>
      <c r="O72" s="3"/>
      <c r="P72" s="3"/>
      <c r="Q72" s="3"/>
      <c r="R72" s="3"/>
      <c r="S72" s="3"/>
      <c r="T72" s="3"/>
      <c r="U72" s="3"/>
      <c r="V72" s="3"/>
      <c r="W72" s="3"/>
      <c r="X72" s="3"/>
      <c r="Y72" s="3"/>
      <c r="Z72" s="3"/>
      <c r="AA72" s="3"/>
      <c r="AB72" s="1">
        <v>21</v>
      </c>
      <c r="AC72" s="2">
        <f t="shared" ca="1" si="10"/>
        <v>0</v>
      </c>
      <c r="AD72" s="2">
        <f t="shared" ca="1" si="10"/>
        <v>0</v>
      </c>
      <c r="AE72" s="2">
        <f t="shared" ca="1" si="10"/>
        <v>0</v>
      </c>
      <c r="AF72" s="2">
        <f t="shared" ca="1" si="10"/>
        <v>0</v>
      </c>
      <c r="AG72" s="2">
        <f t="shared" ca="1" si="10"/>
        <v>0</v>
      </c>
      <c r="AH72" s="2">
        <f t="shared" ca="1" si="10"/>
        <v>0</v>
      </c>
      <c r="AI72" s="2">
        <f t="shared" ca="1" si="10"/>
        <v>0</v>
      </c>
      <c r="AJ72" s="2">
        <f t="shared" ca="1" si="10"/>
        <v>0</v>
      </c>
      <c r="AK72" s="2">
        <f t="shared" ca="1" si="10"/>
        <v>0</v>
      </c>
      <c r="AL72" s="2">
        <f t="shared" ca="1" si="10"/>
        <v>0</v>
      </c>
      <c r="AM72" s="2">
        <f t="shared" ca="1" si="10"/>
        <v>0</v>
      </c>
      <c r="AN72" s="2">
        <f t="shared" ca="1" si="10"/>
        <v>0</v>
      </c>
      <c r="AO72" s="2">
        <f t="shared" ca="1" si="10"/>
        <v>0</v>
      </c>
      <c r="AP72" s="2">
        <f t="shared" ca="1" si="10"/>
        <v>0</v>
      </c>
      <c r="AQ72" s="2">
        <f t="shared" ca="1" si="10"/>
        <v>0</v>
      </c>
      <c r="AR72" s="2">
        <f t="shared" ca="1" si="10"/>
        <v>0</v>
      </c>
      <c r="AS72" s="2">
        <f t="shared" ca="1" si="13"/>
        <v>0</v>
      </c>
      <c r="AT72" s="2">
        <f t="shared" ca="1" si="13"/>
        <v>0</v>
      </c>
      <c r="AU72" s="2">
        <f t="shared" ca="1" si="13"/>
        <v>0</v>
      </c>
      <c r="AV72" s="2">
        <f t="shared" ca="1" si="13"/>
        <v>0</v>
      </c>
      <c r="AW72" s="2">
        <f t="shared" ca="1" si="13"/>
        <v>0</v>
      </c>
      <c r="AX72" s="2">
        <f t="shared" ca="1" si="13"/>
        <v>0</v>
      </c>
      <c r="AY72" s="2">
        <f t="shared" ca="1" si="13"/>
        <v>0</v>
      </c>
      <c r="AZ72" s="2">
        <f t="shared" ca="1" si="13"/>
        <v>0</v>
      </c>
      <c r="BA72" s="2">
        <f t="shared" ca="1" si="13"/>
        <v>0</v>
      </c>
      <c r="BB72" s="2">
        <f t="shared" ca="1" si="13"/>
        <v>0</v>
      </c>
      <c r="BC72" s="2">
        <f t="shared" ca="1" si="13"/>
        <v>0</v>
      </c>
      <c r="BD72" s="2">
        <f t="shared" ca="1" si="13"/>
        <v>0</v>
      </c>
      <c r="BE72" s="2">
        <f t="shared" ca="1" si="13"/>
        <v>0</v>
      </c>
      <c r="BF72" s="2">
        <f t="shared" ca="1" si="13"/>
        <v>0</v>
      </c>
      <c r="BG72" s="2">
        <f t="shared" ca="1" si="13"/>
        <v>0</v>
      </c>
      <c r="BH72" s="2">
        <f t="shared" ca="1" si="13"/>
        <v>0</v>
      </c>
      <c r="BI72" s="2">
        <f t="shared" ca="1" si="12"/>
        <v>0</v>
      </c>
    </row>
    <row r="73" spans="1:61" hidden="1" x14ac:dyDescent="0.25">
      <c r="A73" s="175"/>
      <c r="B73" s="171"/>
      <c r="C73" s="3"/>
      <c r="D73" s="3"/>
      <c r="E73" s="3"/>
      <c r="F73" s="3"/>
      <c r="G73" s="3"/>
      <c r="H73" s="3"/>
      <c r="I73" s="3"/>
      <c r="J73" s="3"/>
      <c r="K73" s="3"/>
      <c r="L73" s="3"/>
      <c r="M73" s="3"/>
      <c r="N73" s="3"/>
      <c r="O73" s="3"/>
      <c r="P73" s="3"/>
      <c r="Q73" s="3"/>
      <c r="R73" s="3"/>
      <c r="S73" s="3"/>
      <c r="T73" s="3"/>
      <c r="U73" s="3"/>
      <c r="V73" s="3"/>
      <c r="W73" s="3"/>
      <c r="X73" s="3"/>
      <c r="Y73" s="3"/>
      <c r="Z73" s="3"/>
      <c r="AA73" s="3"/>
      <c r="AB73" s="1">
        <v>22</v>
      </c>
      <c r="AC73" s="2">
        <f t="shared" ca="1" si="10"/>
        <v>0</v>
      </c>
      <c r="AD73" s="2">
        <f t="shared" ca="1" si="10"/>
        <v>0</v>
      </c>
      <c r="AE73" s="2">
        <f t="shared" ca="1" si="10"/>
        <v>0</v>
      </c>
      <c r="AF73" s="2">
        <f t="shared" ca="1" si="10"/>
        <v>0</v>
      </c>
      <c r="AG73" s="2">
        <f t="shared" ca="1" si="10"/>
        <v>0</v>
      </c>
      <c r="AH73" s="2">
        <f t="shared" ca="1" si="10"/>
        <v>0</v>
      </c>
      <c r="AI73" s="2">
        <f t="shared" ca="1" si="10"/>
        <v>0</v>
      </c>
      <c r="AJ73" s="2">
        <f t="shared" ca="1" si="10"/>
        <v>0</v>
      </c>
      <c r="AK73" s="2">
        <f t="shared" ca="1" si="10"/>
        <v>0</v>
      </c>
      <c r="AL73" s="2">
        <f t="shared" ca="1" si="10"/>
        <v>0</v>
      </c>
      <c r="AM73" s="2">
        <f t="shared" ca="1" si="10"/>
        <v>0</v>
      </c>
      <c r="AN73" s="2">
        <f t="shared" ca="1" si="10"/>
        <v>0</v>
      </c>
      <c r="AO73" s="2">
        <f t="shared" ca="1" si="10"/>
        <v>0</v>
      </c>
      <c r="AP73" s="2">
        <f t="shared" ca="1" si="10"/>
        <v>0</v>
      </c>
      <c r="AQ73" s="2">
        <f t="shared" ca="1" si="10"/>
        <v>0</v>
      </c>
      <c r="AR73" s="2">
        <f t="shared" ca="1" si="10"/>
        <v>0</v>
      </c>
      <c r="AS73" s="2">
        <f t="shared" ca="1" si="13"/>
        <v>0</v>
      </c>
      <c r="AT73" s="2">
        <f t="shared" ca="1" si="13"/>
        <v>0</v>
      </c>
      <c r="AU73" s="2">
        <f t="shared" ca="1" si="13"/>
        <v>0</v>
      </c>
      <c r="AV73" s="2">
        <f t="shared" ca="1" si="13"/>
        <v>0</v>
      </c>
      <c r="AW73" s="2">
        <f t="shared" ca="1" si="13"/>
        <v>0</v>
      </c>
      <c r="AX73" s="2">
        <f t="shared" ca="1" si="13"/>
        <v>0</v>
      </c>
      <c r="AY73" s="2">
        <f t="shared" ca="1" si="13"/>
        <v>0</v>
      </c>
      <c r="AZ73" s="2">
        <f t="shared" ca="1" si="13"/>
        <v>0</v>
      </c>
      <c r="BA73" s="2">
        <f t="shared" ca="1" si="13"/>
        <v>0</v>
      </c>
      <c r="BB73" s="2">
        <f t="shared" ca="1" si="13"/>
        <v>0</v>
      </c>
      <c r="BC73" s="2">
        <f t="shared" ca="1" si="13"/>
        <v>0</v>
      </c>
      <c r="BD73" s="2">
        <f t="shared" ca="1" si="13"/>
        <v>0</v>
      </c>
      <c r="BE73" s="2">
        <f t="shared" ca="1" si="13"/>
        <v>0</v>
      </c>
      <c r="BF73" s="2">
        <f t="shared" ca="1" si="13"/>
        <v>0</v>
      </c>
      <c r="BG73" s="2">
        <f t="shared" ca="1" si="13"/>
        <v>0</v>
      </c>
      <c r="BH73" s="2">
        <f t="shared" ca="1" si="13"/>
        <v>0</v>
      </c>
      <c r="BI73" s="2">
        <f t="shared" ca="1" si="12"/>
        <v>0</v>
      </c>
    </row>
    <row r="74" spans="1:61" hidden="1" x14ac:dyDescent="0.25">
      <c r="A74" s="175"/>
      <c r="B74" s="171"/>
      <c r="C74" s="3"/>
      <c r="D74" s="3"/>
      <c r="E74" s="3"/>
      <c r="F74" s="3"/>
      <c r="G74" s="3"/>
      <c r="H74" s="3"/>
      <c r="I74" s="3"/>
      <c r="J74" s="3"/>
      <c r="K74" s="3"/>
      <c r="L74" s="3"/>
      <c r="M74" s="3"/>
      <c r="N74" s="3"/>
      <c r="O74" s="3"/>
      <c r="P74" s="3"/>
      <c r="Q74" s="3"/>
      <c r="R74" s="3"/>
      <c r="S74" s="3"/>
      <c r="T74" s="3"/>
      <c r="U74" s="3"/>
      <c r="V74" s="3"/>
      <c r="W74" s="3"/>
      <c r="X74" s="3"/>
      <c r="Y74" s="3"/>
      <c r="Z74" s="3"/>
      <c r="AA74" s="3"/>
      <c r="AB74" s="1">
        <v>23</v>
      </c>
      <c r="AC74" s="2">
        <f t="shared" ca="1" si="10"/>
        <v>0</v>
      </c>
      <c r="AD74" s="2">
        <f t="shared" ca="1" si="10"/>
        <v>0</v>
      </c>
      <c r="AE74" s="2">
        <f t="shared" ca="1" si="10"/>
        <v>0</v>
      </c>
      <c r="AF74" s="2">
        <f t="shared" ca="1" si="10"/>
        <v>0</v>
      </c>
      <c r="AG74" s="2">
        <f t="shared" ca="1" si="10"/>
        <v>0</v>
      </c>
      <c r="AH74" s="2">
        <f t="shared" ca="1" si="10"/>
        <v>0</v>
      </c>
      <c r="AI74" s="2">
        <f t="shared" ca="1" si="10"/>
        <v>0</v>
      </c>
      <c r="AJ74" s="2">
        <f t="shared" ca="1" si="10"/>
        <v>0</v>
      </c>
      <c r="AK74" s="2">
        <f t="shared" ca="1" si="10"/>
        <v>0</v>
      </c>
      <c r="AL74" s="2">
        <f t="shared" ca="1" si="10"/>
        <v>0</v>
      </c>
      <c r="AM74" s="2">
        <f t="shared" ca="1" si="10"/>
        <v>0</v>
      </c>
      <c r="AN74" s="2">
        <f t="shared" ca="1" si="10"/>
        <v>0</v>
      </c>
      <c r="AO74" s="2">
        <f t="shared" ca="1" si="10"/>
        <v>0</v>
      </c>
      <c r="AP74" s="2">
        <f t="shared" ca="1" si="10"/>
        <v>0</v>
      </c>
      <c r="AQ74" s="2">
        <f t="shared" ca="1" si="10"/>
        <v>0</v>
      </c>
      <c r="AR74" s="2">
        <f t="shared" ca="1" si="10"/>
        <v>0</v>
      </c>
      <c r="AS74" s="2">
        <f t="shared" ca="1" si="13"/>
        <v>0</v>
      </c>
      <c r="AT74" s="2">
        <f t="shared" ca="1" si="13"/>
        <v>0</v>
      </c>
      <c r="AU74" s="2">
        <f t="shared" ca="1" si="13"/>
        <v>0</v>
      </c>
      <c r="AV74" s="2">
        <f t="shared" ca="1" si="13"/>
        <v>0</v>
      </c>
      <c r="AW74" s="2">
        <f t="shared" ca="1" si="13"/>
        <v>0</v>
      </c>
      <c r="AX74" s="2">
        <f t="shared" ca="1" si="13"/>
        <v>0</v>
      </c>
      <c r="AY74" s="2">
        <f t="shared" ca="1" si="13"/>
        <v>0</v>
      </c>
      <c r="AZ74" s="2">
        <f t="shared" ca="1" si="13"/>
        <v>0</v>
      </c>
      <c r="BA74" s="2">
        <f t="shared" ca="1" si="13"/>
        <v>0</v>
      </c>
      <c r="BB74" s="2">
        <f t="shared" ca="1" si="13"/>
        <v>0</v>
      </c>
      <c r="BC74" s="2">
        <f t="shared" ca="1" si="13"/>
        <v>0</v>
      </c>
      <c r="BD74" s="2">
        <f t="shared" ca="1" si="13"/>
        <v>0</v>
      </c>
      <c r="BE74" s="2">
        <f t="shared" ca="1" si="13"/>
        <v>0</v>
      </c>
      <c r="BF74" s="2">
        <f t="shared" ca="1" si="13"/>
        <v>0</v>
      </c>
      <c r="BG74" s="2">
        <f t="shared" ca="1" si="13"/>
        <v>0</v>
      </c>
      <c r="BH74" s="2">
        <f t="shared" ca="1" si="13"/>
        <v>0</v>
      </c>
      <c r="BI74" s="2">
        <f t="shared" ca="1" si="12"/>
        <v>0</v>
      </c>
    </row>
    <row r="75" spans="1:61" hidden="1" x14ac:dyDescent="0.25">
      <c r="A75" s="175"/>
      <c r="B75" s="171"/>
      <c r="C75" s="3"/>
      <c r="D75" s="3"/>
      <c r="E75" s="3"/>
      <c r="F75" s="3"/>
      <c r="G75" s="3"/>
      <c r="H75" s="3"/>
      <c r="I75" s="3"/>
      <c r="J75" s="3"/>
      <c r="K75" s="3"/>
      <c r="L75" s="3"/>
      <c r="M75" s="3"/>
      <c r="N75" s="3"/>
      <c r="O75" s="3"/>
      <c r="P75" s="3"/>
      <c r="Q75" s="3"/>
      <c r="R75" s="3"/>
      <c r="S75" s="3"/>
      <c r="T75" s="3"/>
      <c r="U75" s="3"/>
      <c r="V75" s="3"/>
      <c r="W75" s="3"/>
      <c r="X75" s="3"/>
      <c r="Y75" s="3"/>
      <c r="Z75" s="3"/>
      <c r="AA75" s="3"/>
      <c r="AB75" s="1">
        <v>24</v>
      </c>
      <c r="AC75" s="2">
        <f t="shared" ca="1" si="10"/>
        <v>0</v>
      </c>
      <c r="AD75" s="2">
        <f t="shared" ca="1" si="10"/>
        <v>0</v>
      </c>
      <c r="AE75" s="2">
        <f t="shared" ca="1" si="10"/>
        <v>0</v>
      </c>
      <c r="AF75" s="2">
        <f t="shared" ca="1" si="10"/>
        <v>0</v>
      </c>
      <c r="AG75" s="2">
        <f t="shared" ca="1" si="10"/>
        <v>0</v>
      </c>
      <c r="AH75" s="2">
        <f t="shared" ca="1" si="10"/>
        <v>0</v>
      </c>
      <c r="AI75" s="2">
        <f t="shared" ca="1" si="10"/>
        <v>0</v>
      </c>
      <c r="AJ75" s="2">
        <f t="shared" ca="1" si="10"/>
        <v>0</v>
      </c>
      <c r="AK75" s="2">
        <f t="shared" ca="1" si="10"/>
        <v>0</v>
      </c>
      <c r="AL75" s="2">
        <f t="shared" ca="1" si="10"/>
        <v>0</v>
      </c>
      <c r="AM75" s="2">
        <f t="shared" ca="1" si="10"/>
        <v>0</v>
      </c>
      <c r="AN75" s="2">
        <f t="shared" ca="1" si="10"/>
        <v>0</v>
      </c>
      <c r="AO75" s="2">
        <f t="shared" ca="1" si="10"/>
        <v>0</v>
      </c>
      <c r="AP75" s="2">
        <f t="shared" ca="1" si="10"/>
        <v>0</v>
      </c>
      <c r="AQ75" s="2">
        <f t="shared" ca="1" si="10"/>
        <v>0</v>
      </c>
      <c r="AR75" s="2">
        <f t="shared" ca="1" si="10"/>
        <v>0</v>
      </c>
      <c r="AS75" s="2">
        <f t="shared" ca="1" si="13"/>
        <v>0</v>
      </c>
      <c r="AT75" s="2">
        <f t="shared" ca="1" si="13"/>
        <v>0</v>
      </c>
      <c r="AU75" s="2">
        <f t="shared" ca="1" si="13"/>
        <v>0</v>
      </c>
      <c r="AV75" s="2">
        <f t="shared" ca="1" si="13"/>
        <v>0</v>
      </c>
      <c r="AW75" s="2">
        <f t="shared" ca="1" si="13"/>
        <v>0</v>
      </c>
      <c r="AX75" s="2">
        <f t="shared" ca="1" si="13"/>
        <v>0</v>
      </c>
      <c r="AY75" s="2">
        <f t="shared" ca="1" si="13"/>
        <v>0</v>
      </c>
      <c r="AZ75" s="2">
        <f t="shared" ca="1" si="13"/>
        <v>0</v>
      </c>
      <c r="BA75" s="2">
        <f t="shared" ca="1" si="13"/>
        <v>0</v>
      </c>
      <c r="BB75" s="2">
        <f t="shared" ca="1" si="13"/>
        <v>0</v>
      </c>
      <c r="BC75" s="2">
        <f t="shared" ca="1" si="13"/>
        <v>0</v>
      </c>
      <c r="BD75" s="2">
        <f t="shared" ca="1" si="13"/>
        <v>0</v>
      </c>
      <c r="BE75" s="2">
        <f t="shared" ca="1" si="13"/>
        <v>0</v>
      </c>
      <c r="BF75" s="2">
        <f t="shared" ca="1" si="13"/>
        <v>0</v>
      </c>
      <c r="BG75" s="2">
        <f t="shared" ca="1" si="13"/>
        <v>0</v>
      </c>
      <c r="BH75" s="2">
        <f t="shared" ca="1" si="13"/>
        <v>0</v>
      </c>
      <c r="BI75" s="2">
        <f t="shared" ca="1" si="12"/>
        <v>0</v>
      </c>
    </row>
    <row r="76" spans="1:61" hidden="1" x14ac:dyDescent="0.25">
      <c r="A76" s="175"/>
      <c r="B76" s="171"/>
      <c r="C76" s="3"/>
      <c r="D76" s="3"/>
      <c r="E76" s="3"/>
      <c r="F76" s="3"/>
      <c r="G76" s="3"/>
      <c r="H76" s="3"/>
      <c r="I76" s="3"/>
      <c r="J76" s="3"/>
      <c r="K76" s="3"/>
      <c r="L76" s="3"/>
      <c r="M76" s="3"/>
      <c r="N76" s="3"/>
      <c r="O76" s="3"/>
      <c r="P76" s="3"/>
      <c r="Q76" s="3"/>
      <c r="R76" s="3"/>
      <c r="S76" s="3"/>
      <c r="T76" s="3"/>
      <c r="U76" s="3"/>
      <c r="V76" s="3"/>
      <c r="W76" s="3"/>
      <c r="X76" s="3"/>
      <c r="Y76" s="3"/>
      <c r="Z76" s="3"/>
      <c r="AA76" s="3"/>
      <c r="AB76" s="1">
        <v>25</v>
      </c>
      <c r="AC76" s="2">
        <f t="shared" ca="1" si="10"/>
        <v>0</v>
      </c>
      <c r="AD76" s="2">
        <f t="shared" ca="1" si="10"/>
        <v>0</v>
      </c>
      <c r="AE76" s="2">
        <f t="shared" ca="1" si="10"/>
        <v>0</v>
      </c>
      <c r="AF76" s="2">
        <f t="shared" ca="1" si="10"/>
        <v>0</v>
      </c>
      <c r="AG76" s="2">
        <f t="shared" ca="1" si="10"/>
        <v>0</v>
      </c>
      <c r="AH76" s="2">
        <f t="shared" ca="1" si="10"/>
        <v>0</v>
      </c>
      <c r="AI76" s="2">
        <f t="shared" ca="1" si="10"/>
        <v>0</v>
      </c>
      <c r="AJ76" s="2">
        <f t="shared" ca="1" si="10"/>
        <v>0</v>
      </c>
      <c r="AK76" s="2">
        <f t="shared" ca="1" si="10"/>
        <v>0</v>
      </c>
      <c r="AL76" s="2">
        <f t="shared" ca="1" si="10"/>
        <v>0</v>
      </c>
      <c r="AM76" s="2">
        <f t="shared" ca="1" si="10"/>
        <v>0</v>
      </c>
      <c r="AN76" s="2">
        <f t="shared" ca="1" si="10"/>
        <v>0</v>
      </c>
      <c r="AO76" s="2">
        <f t="shared" ca="1" si="10"/>
        <v>0</v>
      </c>
      <c r="AP76" s="2">
        <f t="shared" ca="1" si="10"/>
        <v>0</v>
      </c>
      <c r="AQ76" s="2">
        <f t="shared" ca="1" si="10"/>
        <v>0</v>
      </c>
      <c r="AR76" s="2">
        <f t="shared" ca="1" si="10"/>
        <v>0</v>
      </c>
      <c r="AS76" s="2">
        <f t="shared" ca="1" si="13"/>
        <v>0</v>
      </c>
      <c r="AT76" s="2">
        <f t="shared" ca="1" si="13"/>
        <v>0</v>
      </c>
      <c r="AU76" s="2">
        <f t="shared" ca="1" si="13"/>
        <v>0</v>
      </c>
      <c r="AV76" s="2">
        <f t="shared" ca="1" si="13"/>
        <v>0</v>
      </c>
      <c r="AW76" s="2">
        <f t="shared" ca="1" si="13"/>
        <v>0</v>
      </c>
      <c r="AX76" s="2">
        <f t="shared" ca="1" si="13"/>
        <v>0</v>
      </c>
      <c r="AY76" s="2">
        <f t="shared" ca="1" si="13"/>
        <v>0</v>
      </c>
      <c r="AZ76" s="2">
        <f t="shared" ca="1" si="13"/>
        <v>0</v>
      </c>
      <c r="BA76" s="2">
        <f t="shared" ca="1" si="13"/>
        <v>0</v>
      </c>
      <c r="BB76" s="2">
        <f t="shared" ca="1" si="13"/>
        <v>0</v>
      </c>
      <c r="BC76" s="2">
        <f t="shared" ca="1" si="13"/>
        <v>0</v>
      </c>
      <c r="BD76" s="2">
        <f t="shared" ca="1" si="13"/>
        <v>0</v>
      </c>
      <c r="BE76" s="2">
        <f t="shared" ca="1" si="13"/>
        <v>0</v>
      </c>
      <c r="BF76" s="2">
        <f t="shared" ca="1" si="13"/>
        <v>0</v>
      </c>
      <c r="BG76" s="2">
        <f t="shared" ca="1" si="13"/>
        <v>0</v>
      </c>
      <c r="BH76" s="2">
        <f t="shared" ca="1" si="13"/>
        <v>0</v>
      </c>
      <c r="BI76" s="2">
        <f t="shared" ca="1" si="12"/>
        <v>0</v>
      </c>
    </row>
    <row r="77" spans="1:61" hidden="1" x14ac:dyDescent="0.25">
      <c r="A77" s="175"/>
      <c r="B77" s="171"/>
      <c r="C77" s="3"/>
      <c r="D77" s="3"/>
      <c r="E77" s="3"/>
      <c r="F77" s="3"/>
      <c r="G77" s="3"/>
      <c r="H77" s="3"/>
      <c r="I77" s="3"/>
      <c r="J77" s="3"/>
      <c r="K77" s="3"/>
      <c r="L77" s="3"/>
      <c r="M77" s="3"/>
      <c r="N77" s="3"/>
      <c r="O77" s="3"/>
      <c r="P77" s="3"/>
      <c r="Q77" s="3"/>
      <c r="R77" s="3"/>
      <c r="S77" s="3"/>
      <c r="T77" s="3"/>
      <c r="U77" s="3"/>
      <c r="V77" s="3"/>
      <c r="W77" s="3"/>
      <c r="X77" s="3"/>
      <c r="Y77" s="3"/>
      <c r="Z77" s="3"/>
      <c r="AA77" s="3"/>
      <c r="AB77" s="1">
        <v>26</v>
      </c>
      <c r="AC77" s="2">
        <f t="shared" ca="1" si="10"/>
        <v>0</v>
      </c>
      <c r="AD77" s="2">
        <f t="shared" ca="1" si="10"/>
        <v>0</v>
      </c>
      <c r="AE77" s="2">
        <f t="shared" ca="1" si="10"/>
        <v>0</v>
      </c>
      <c r="AF77" s="2">
        <f t="shared" ca="1" si="10"/>
        <v>0</v>
      </c>
      <c r="AG77" s="2">
        <f t="shared" ca="1" si="10"/>
        <v>0</v>
      </c>
      <c r="AH77" s="2">
        <f t="shared" ca="1" si="10"/>
        <v>0</v>
      </c>
      <c r="AI77" s="2">
        <f t="shared" ca="1" si="10"/>
        <v>0</v>
      </c>
      <c r="AJ77" s="2">
        <f t="shared" ca="1" si="10"/>
        <v>0</v>
      </c>
      <c r="AK77" s="2">
        <f t="shared" ca="1" si="10"/>
        <v>0</v>
      </c>
      <c r="AL77" s="2">
        <f t="shared" ca="1" si="10"/>
        <v>0</v>
      </c>
      <c r="AM77" s="2">
        <f t="shared" ca="1" si="10"/>
        <v>0</v>
      </c>
      <c r="AN77" s="2">
        <f t="shared" ca="1" si="10"/>
        <v>0</v>
      </c>
      <c r="AO77" s="2">
        <f t="shared" ca="1" si="10"/>
        <v>0</v>
      </c>
      <c r="AP77" s="2">
        <f t="shared" ca="1" si="10"/>
        <v>0</v>
      </c>
      <c r="AQ77" s="2">
        <f t="shared" ca="1" si="10"/>
        <v>0</v>
      </c>
      <c r="AR77" s="2">
        <f t="shared" ca="1" si="10"/>
        <v>0</v>
      </c>
      <c r="AS77" s="2">
        <f t="shared" ca="1" si="13"/>
        <v>0</v>
      </c>
      <c r="AT77" s="2">
        <f t="shared" ca="1" si="13"/>
        <v>0</v>
      </c>
      <c r="AU77" s="2">
        <f t="shared" ca="1" si="13"/>
        <v>0</v>
      </c>
      <c r="AV77" s="2">
        <f t="shared" ca="1" si="13"/>
        <v>0</v>
      </c>
      <c r="AW77" s="2">
        <f t="shared" ca="1" si="13"/>
        <v>0</v>
      </c>
      <c r="AX77" s="2">
        <f t="shared" ca="1" si="13"/>
        <v>0</v>
      </c>
      <c r="AY77" s="2">
        <f t="shared" ca="1" si="13"/>
        <v>0</v>
      </c>
      <c r="AZ77" s="2">
        <f t="shared" ca="1" si="13"/>
        <v>0</v>
      </c>
      <c r="BA77" s="2">
        <f t="shared" ca="1" si="13"/>
        <v>0</v>
      </c>
      <c r="BB77" s="2">
        <f t="shared" ca="1" si="13"/>
        <v>0</v>
      </c>
      <c r="BC77" s="2">
        <f t="shared" ca="1" si="13"/>
        <v>0</v>
      </c>
      <c r="BD77" s="2">
        <f t="shared" ca="1" si="13"/>
        <v>0</v>
      </c>
      <c r="BE77" s="2">
        <f t="shared" ca="1" si="13"/>
        <v>0</v>
      </c>
      <c r="BF77" s="2">
        <f t="shared" ca="1" si="13"/>
        <v>0</v>
      </c>
      <c r="BG77" s="2">
        <f t="shared" ca="1" si="13"/>
        <v>0</v>
      </c>
      <c r="BH77" s="2">
        <f t="shared" ca="1" si="13"/>
        <v>0</v>
      </c>
      <c r="BI77" s="2">
        <f t="shared" ca="1" si="12"/>
        <v>0</v>
      </c>
    </row>
    <row r="78" spans="1:61" hidden="1" x14ac:dyDescent="0.25">
      <c r="A78" s="175"/>
      <c r="B78" s="171"/>
      <c r="C78" s="3"/>
      <c r="D78" s="3"/>
      <c r="E78" s="3"/>
      <c r="F78" s="3"/>
      <c r="G78" s="3"/>
      <c r="H78" s="3"/>
      <c r="I78" s="3"/>
      <c r="J78" s="3"/>
      <c r="K78" s="3"/>
      <c r="L78" s="3"/>
      <c r="M78" s="3"/>
      <c r="N78" s="3"/>
      <c r="O78" s="3"/>
      <c r="P78" s="3"/>
      <c r="Q78" s="3"/>
      <c r="R78" s="3"/>
      <c r="S78" s="3"/>
      <c r="T78" s="3"/>
      <c r="U78" s="3"/>
      <c r="V78" s="3"/>
      <c r="W78" s="3"/>
      <c r="X78" s="3"/>
      <c r="Y78" s="3"/>
      <c r="Z78" s="3"/>
      <c r="AA78" s="3"/>
      <c r="AB78" s="1">
        <v>27</v>
      </c>
      <c r="AC78" s="2">
        <f t="shared" ca="1" si="10"/>
        <v>0</v>
      </c>
      <c r="AD78" s="2">
        <f t="shared" ca="1" si="10"/>
        <v>0</v>
      </c>
      <c r="AE78" s="2">
        <f t="shared" ca="1" si="10"/>
        <v>0</v>
      </c>
      <c r="AF78" s="2">
        <f t="shared" ca="1" si="10"/>
        <v>0</v>
      </c>
      <c r="AG78" s="2">
        <f t="shared" ca="1" si="10"/>
        <v>0</v>
      </c>
      <c r="AH78" s="2">
        <f t="shared" ca="1" si="10"/>
        <v>0</v>
      </c>
      <c r="AI78" s="2">
        <f t="shared" ca="1" si="10"/>
        <v>0</v>
      </c>
      <c r="AJ78" s="2">
        <f t="shared" ca="1" si="10"/>
        <v>0</v>
      </c>
      <c r="AK78" s="2">
        <f t="shared" ca="1" si="10"/>
        <v>0</v>
      </c>
      <c r="AL78" s="2">
        <f t="shared" ca="1" si="10"/>
        <v>0</v>
      </c>
      <c r="AM78" s="2">
        <f t="shared" ca="1" si="10"/>
        <v>0</v>
      </c>
      <c r="AN78" s="2">
        <f t="shared" ca="1" si="10"/>
        <v>0</v>
      </c>
      <c r="AO78" s="2">
        <f t="shared" ca="1" si="10"/>
        <v>0</v>
      </c>
      <c r="AP78" s="2">
        <f t="shared" ca="1" si="10"/>
        <v>0</v>
      </c>
      <c r="AQ78" s="2">
        <f t="shared" ca="1" si="10"/>
        <v>0</v>
      </c>
      <c r="AR78" s="2">
        <f t="shared" ca="1" si="10"/>
        <v>0</v>
      </c>
      <c r="AS78" s="2">
        <f t="shared" ca="1" si="13"/>
        <v>0</v>
      </c>
      <c r="AT78" s="2">
        <f t="shared" ca="1" si="13"/>
        <v>0</v>
      </c>
      <c r="AU78" s="2">
        <f t="shared" ca="1" si="13"/>
        <v>0</v>
      </c>
      <c r="AV78" s="2">
        <f t="shared" ca="1" si="13"/>
        <v>0</v>
      </c>
      <c r="AW78" s="2">
        <f t="shared" ca="1" si="13"/>
        <v>0</v>
      </c>
      <c r="AX78" s="2">
        <f t="shared" ca="1" si="13"/>
        <v>0</v>
      </c>
      <c r="AY78" s="2">
        <f t="shared" ca="1" si="13"/>
        <v>0</v>
      </c>
      <c r="AZ78" s="2">
        <f t="shared" ca="1" si="13"/>
        <v>0</v>
      </c>
      <c r="BA78" s="2">
        <f t="shared" ca="1" si="13"/>
        <v>0</v>
      </c>
      <c r="BB78" s="2">
        <f t="shared" ca="1" si="13"/>
        <v>0</v>
      </c>
      <c r="BC78" s="2">
        <f t="shared" ca="1" si="13"/>
        <v>0</v>
      </c>
      <c r="BD78" s="2">
        <f t="shared" ca="1" si="13"/>
        <v>0</v>
      </c>
      <c r="BE78" s="2">
        <f t="shared" ca="1" si="13"/>
        <v>0</v>
      </c>
      <c r="BF78" s="2">
        <f t="shared" ca="1" si="13"/>
        <v>0</v>
      </c>
      <c r="BG78" s="2">
        <f t="shared" ca="1" si="13"/>
        <v>0</v>
      </c>
      <c r="BH78" s="2">
        <f t="shared" ca="1" si="13"/>
        <v>0</v>
      </c>
      <c r="BI78" s="2">
        <f t="shared" ca="1" si="12"/>
        <v>0</v>
      </c>
    </row>
    <row r="79" spans="1:61" hidden="1" x14ac:dyDescent="0.25">
      <c r="A79" s="175"/>
      <c r="B79" s="171"/>
      <c r="C79" s="3"/>
      <c r="D79" s="3"/>
      <c r="E79" s="3"/>
      <c r="F79" s="3"/>
      <c r="G79" s="3"/>
      <c r="H79" s="3"/>
      <c r="I79" s="3"/>
      <c r="J79" s="3"/>
      <c r="K79" s="3"/>
      <c r="L79" s="3"/>
      <c r="M79" s="3"/>
      <c r="N79" s="3"/>
      <c r="O79" s="3"/>
      <c r="P79" s="3"/>
      <c r="Q79" s="3"/>
      <c r="R79" s="3"/>
      <c r="S79" s="3"/>
      <c r="T79" s="3"/>
      <c r="U79" s="3"/>
      <c r="V79" s="3"/>
      <c r="W79" s="3"/>
      <c r="X79" s="3"/>
      <c r="Y79" s="3"/>
      <c r="Z79" s="3"/>
      <c r="AA79" s="3"/>
      <c r="AB79" s="1">
        <v>28</v>
      </c>
      <c r="AC79" s="2">
        <f t="shared" ca="1" si="10"/>
        <v>0</v>
      </c>
      <c r="AD79" s="2">
        <f t="shared" ca="1" si="10"/>
        <v>0</v>
      </c>
      <c r="AE79" s="2">
        <f t="shared" ca="1" si="10"/>
        <v>0</v>
      </c>
      <c r="AF79" s="2">
        <f t="shared" ca="1" si="10"/>
        <v>0</v>
      </c>
      <c r="AG79" s="2">
        <f t="shared" ca="1" si="10"/>
        <v>0</v>
      </c>
      <c r="AH79" s="2">
        <f t="shared" ca="1" si="10"/>
        <v>0</v>
      </c>
      <c r="AI79" s="2">
        <f t="shared" ca="1" si="10"/>
        <v>0</v>
      </c>
      <c r="AJ79" s="2">
        <f t="shared" ca="1" si="10"/>
        <v>0</v>
      </c>
      <c r="AK79" s="2">
        <f t="shared" ca="1" si="10"/>
        <v>0</v>
      </c>
      <c r="AL79" s="2">
        <f t="shared" ca="1" si="10"/>
        <v>0</v>
      </c>
      <c r="AM79" s="2">
        <f t="shared" ca="1" si="10"/>
        <v>0</v>
      </c>
      <c r="AN79" s="2">
        <f t="shared" ca="1" si="10"/>
        <v>0</v>
      </c>
      <c r="AO79" s="2">
        <f t="shared" ca="1" si="10"/>
        <v>0</v>
      </c>
      <c r="AP79" s="2">
        <f t="shared" ca="1" si="10"/>
        <v>0</v>
      </c>
      <c r="AQ79" s="2">
        <f t="shared" ca="1" si="10"/>
        <v>0</v>
      </c>
      <c r="AR79" s="2">
        <f t="shared" ca="1" si="10"/>
        <v>0</v>
      </c>
      <c r="AS79" s="2">
        <f t="shared" ca="1" si="13"/>
        <v>0</v>
      </c>
      <c r="AT79" s="2">
        <f t="shared" ca="1" si="13"/>
        <v>0</v>
      </c>
      <c r="AU79" s="2">
        <f t="shared" ca="1" si="13"/>
        <v>0</v>
      </c>
      <c r="AV79" s="2">
        <f t="shared" ca="1" si="13"/>
        <v>0</v>
      </c>
      <c r="AW79" s="2">
        <f t="shared" ca="1" si="13"/>
        <v>0</v>
      </c>
      <c r="AX79" s="2">
        <f t="shared" ca="1" si="13"/>
        <v>0</v>
      </c>
      <c r="AY79" s="2">
        <f t="shared" ca="1" si="13"/>
        <v>0</v>
      </c>
      <c r="AZ79" s="2">
        <f t="shared" ca="1" si="13"/>
        <v>0</v>
      </c>
      <c r="BA79" s="2">
        <f t="shared" ca="1" si="13"/>
        <v>0</v>
      </c>
      <c r="BB79" s="2">
        <f t="shared" ca="1" si="13"/>
        <v>0</v>
      </c>
      <c r="BC79" s="2">
        <f t="shared" ca="1" si="13"/>
        <v>0</v>
      </c>
      <c r="BD79" s="2">
        <f t="shared" ca="1" si="13"/>
        <v>0</v>
      </c>
      <c r="BE79" s="2">
        <f t="shared" ca="1" si="13"/>
        <v>0</v>
      </c>
      <c r="BF79" s="2">
        <f t="shared" ca="1" si="13"/>
        <v>0</v>
      </c>
      <c r="BG79" s="2">
        <f t="shared" ca="1" si="13"/>
        <v>0</v>
      </c>
      <c r="BH79" s="2">
        <f t="shared" ca="1" si="13"/>
        <v>0</v>
      </c>
      <c r="BI79" s="2">
        <f t="shared" ca="1" si="12"/>
        <v>0</v>
      </c>
    </row>
    <row r="80" spans="1:61" hidden="1" x14ac:dyDescent="0.25">
      <c r="A80" s="175"/>
      <c r="B80" s="171"/>
      <c r="C80" s="3"/>
      <c r="D80" s="3"/>
      <c r="E80" s="3"/>
      <c r="F80" s="3"/>
      <c r="G80" s="3"/>
      <c r="H80" s="3"/>
      <c r="I80" s="3"/>
      <c r="J80" s="3"/>
      <c r="K80" s="3"/>
      <c r="L80" s="3"/>
      <c r="M80" s="3"/>
      <c r="N80" s="3"/>
      <c r="O80" s="3"/>
      <c r="P80" s="3"/>
      <c r="Q80" s="3"/>
      <c r="R80" s="3"/>
      <c r="S80" s="3"/>
      <c r="T80" s="3"/>
      <c r="U80" s="3"/>
      <c r="V80" s="3"/>
      <c r="W80" s="3"/>
      <c r="X80" s="3"/>
      <c r="Y80" s="3"/>
      <c r="Z80" s="3"/>
      <c r="AA80" s="3"/>
      <c r="AB80" s="1">
        <v>29</v>
      </c>
      <c r="AC80" s="2">
        <f t="shared" ca="1" si="10"/>
        <v>0</v>
      </c>
      <c r="AD80" s="2">
        <f t="shared" ca="1" si="10"/>
        <v>0</v>
      </c>
      <c r="AE80" s="2">
        <f t="shared" ca="1" si="10"/>
        <v>0</v>
      </c>
      <c r="AF80" s="2">
        <f t="shared" ca="1" si="10"/>
        <v>0</v>
      </c>
      <c r="AG80" s="2">
        <f t="shared" ca="1" si="10"/>
        <v>0</v>
      </c>
      <c r="AH80" s="2">
        <f t="shared" ca="1" si="10"/>
        <v>0</v>
      </c>
      <c r="AI80" s="2">
        <f t="shared" ca="1" si="10"/>
        <v>0</v>
      </c>
      <c r="AJ80" s="2">
        <f t="shared" ca="1" si="10"/>
        <v>0</v>
      </c>
      <c r="AK80" s="2">
        <f t="shared" ca="1" si="10"/>
        <v>0</v>
      </c>
      <c r="AL80" s="2">
        <f t="shared" ca="1" si="10"/>
        <v>0</v>
      </c>
      <c r="AM80" s="2">
        <f t="shared" ca="1" si="10"/>
        <v>0</v>
      </c>
      <c r="AN80" s="2">
        <f t="shared" ca="1" si="10"/>
        <v>0</v>
      </c>
      <c r="AO80" s="2">
        <f t="shared" ca="1" si="10"/>
        <v>0</v>
      </c>
      <c r="AP80" s="2">
        <f t="shared" ca="1" si="10"/>
        <v>0</v>
      </c>
      <c r="AQ80" s="2">
        <f t="shared" ca="1" si="10"/>
        <v>0</v>
      </c>
      <c r="AR80" s="2">
        <f t="shared" ca="1" si="10"/>
        <v>0</v>
      </c>
      <c r="AS80" s="2">
        <f t="shared" ca="1" si="13"/>
        <v>0</v>
      </c>
      <c r="AT80" s="2">
        <f t="shared" ca="1" si="13"/>
        <v>0</v>
      </c>
      <c r="AU80" s="2">
        <f t="shared" ca="1" si="13"/>
        <v>0</v>
      </c>
      <c r="AV80" s="2">
        <f t="shared" ca="1" si="13"/>
        <v>0</v>
      </c>
      <c r="AW80" s="2">
        <f t="shared" ca="1" si="13"/>
        <v>0</v>
      </c>
      <c r="AX80" s="2">
        <f t="shared" ca="1" si="13"/>
        <v>0</v>
      </c>
      <c r="AY80" s="2">
        <f t="shared" ca="1" si="13"/>
        <v>0</v>
      </c>
      <c r="AZ80" s="2">
        <f t="shared" ca="1" si="13"/>
        <v>0</v>
      </c>
      <c r="BA80" s="2">
        <f t="shared" ca="1" si="13"/>
        <v>0</v>
      </c>
      <c r="BB80" s="2">
        <f t="shared" ca="1" si="13"/>
        <v>0</v>
      </c>
      <c r="BC80" s="2">
        <f t="shared" ca="1" si="13"/>
        <v>0</v>
      </c>
      <c r="BD80" s="2">
        <f t="shared" ca="1" si="13"/>
        <v>0</v>
      </c>
      <c r="BE80" s="2">
        <f t="shared" ca="1" si="13"/>
        <v>0</v>
      </c>
      <c r="BF80" s="2">
        <f t="shared" ca="1" si="13"/>
        <v>0</v>
      </c>
      <c r="BG80" s="2">
        <f t="shared" ca="1" si="13"/>
        <v>0</v>
      </c>
      <c r="BH80" s="2">
        <f t="shared" ca="1" si="13"/>
        <v>0</v>
      </c>
      <c r="BI80" s="2">
        <f t="shared" ca="1" si="12"/>
        <v>0</v>
      </c>
    </row>
    <row r="81" spans="1:61" hidden="1" x14ac:dyDescent="0.25">
      <c r="A81" s="175"/>
      <c r="B81" s="171"/>
      <c r="C81" s="3"/>
      <c r="D81" s="3"/>
      <c r="E81" s="3"/>
      <c r="F81" s="3"/>
      <c r="G81" s="3"/>
      <c r="H81" s="3"/>
      <c r="I81" s="3"/>
      <c r="J81" s="3"/>
      <c r="K81" s="3"/>
      <c r="L81" s="3"/>
      <c r="M81" s="3"/>
      <c r="N81" s="3"/>
      <c r="O81" s="3"/>
      <c r="P81" s="3"/>
      <c r="Q81" s="3"/>
      <c r="R81" s="3"/>
      <c r="S81" s="3"/>
      <c r="T81" s="3"/>
      <c r="U81" s="3"/>
      <c r="V81" s="3"/>
      <c r="W81" s="3"/>
      <c r="X81" s="3"/>
      <c r="Y81" s="3"/>
      <c r="Z81" s="3"/>
      <c r="AA81" s="3"/>
      <c r="AB81" s="1">
        <v>30</v>
      </c>
      <c r="AC81" s="2">
        <f t="shared" ca="1" si="10"/>
        <v>0</v>
      </c>
      <c r="AD81" s="2">
        <f t="shared" ca="1" si="10"/>
        <v>0</v>
      </c>
      <c r="AE81" s="2">
        <f t="shared" ca="1" si="10"/>
        <v>0</v>
      </c>
      <c r="AF81" s="2">
        <f t="shared" ca="1" si="10"/>
        <v>0</v>
      </c>
      <c r="AG81" s="2">
        <f t="shared" ca="1" si="10"/>
        <v>0</v>
      </c>
      <c r="AH81" s="2">
        <f t="shared" ca="1" si="10"/>
        <v>0</v>
      </c>
      <c r="AI81" s="2">
        <f t="shared" ca="1" si="10"/>
        <v>0</v>
      </c>
      <c r="AJ81" s="2">
        <f t="shared" ca="1" si="10"/>
        <v>0</v>
      </c>
      <c r="AK81" s="2">
        <f t="shared" ca="1" si="10"/>
        <v>0</v>
      </c>
      <c r="AL81" s="2">
        <f t="shared" ca="1" si="10"/>
        <v>0</v>
      </c>
      <c r="AM81" s="2">
        <f t="shared" ca="1" si="10"/>
        <v>0</v>
      </c>
      <c r="AN81" s="2">
        <f t="shared" ca="1" si="10"/>
        <v>0</v>
      </c>
      <c r="AO81" s="2">
        <f t="shared" ca="1" si="10"/>
        <v>0</v>
      </c>
      <c r="AP81" s="2">
        <f t="shared" ca="1" si="10"/>
        <v>0</v>
      </c>
      <c r="AQ81" s="2">
        <f t="shared" ca="1" si="10"/>
        <v>0</v>
      </c>
      <c r="AR81" s="2">
        <f t="shared" ca="1" si="10"/>
        <v>0</v>
      </c>
      <c r="AS81" s="2">
        <f t="shared" ca="1" si="13"/>
        <v>0</v>
      </c>
      <c r="AT81" s="2">
        <f t="shared" ca="1" si="13"/>
        <v>0</v>
      </c>
      <c r="AU81" s="2">
        <f t="shared" ca="1" si="13"/>
        <v>0</v>
      </c>
      <c r="AV81" s="2">
        <f t="shared" ca="1" si="13"/>
        <v>0</v>
      </c>
      <c r="AW81" s="2">
        <f t="shared" ca="1" si="13"/>
        <v>0</v>
      </c>
      <c r="AX81" s="2">
        <f t="shared" ca="1" si="13"/>
        <v>0</v>
      </c>
      <c r="AY81" s="2">
        <f t="shared" ca="1" si="13"/>
        <v>0</v>
      </c>
      <c r="AZ81" s="2">
        <f t="shared" ca="1" si="13"/>
        <v>0</v>
      </c>
      <c r="BA81" s="2">
        <f t="shared" ca="1" si="13"/>
        <v>0</v>
      </c>
      <c r="BB81" s="2">
        <f t="shared" ca="1" si="13"/>
        <v>0</v>
      </c>
      <c r="BC81" s="2">
        <f t="shared" ca="1" si="13"/>
        <v>0</v>
      </c>
      <c r="BD81" s="2">
        <f t="shared" ca="1" si="13"/>
        <v>0</v>
      </c>
      <c r="BE81" s="2">
        <f t="shared" ca="1" si="13"/>
        <v>0</v>
      </c>
      <c r="BF81" s="2">
        <f t="shared" ca="1" si="13"/>
        <v>0</v>
      </c>
      <c r="BG81" s="2">
        <f t="shared" ca="1" si="13"/>
        <v>0</v>
      </c>
      <c r="BH81" s="2">
        <f t="shared" ca="1" si="13"/>
        <v>0</v>
      </c>
      <c r="BI81" s="2">
        <f t="shared" ca="1" si="12"/>
        <v>0</v>
      </c>
    </row>
    <row r="82" spans="1:61" hidden="1" x14ac:dyDescent="0.25">
      <c r="A82" s="175"/>
      <c r="B82" s="171"/>
      <c r="C82" s="3"/>
      <c r="D82" s="3"/>
      <c r="E82" s="3"/>
      <c r="F82" s="3"/>
      <c r="G82" s="3"/>
      <c r="H82" s="3"/>
      <c r="I82" s="3"/>
      <c r="J82" s="3"/>
      <c r="K82" s="3"/>
      <c r="L82" s="3"/>
      <c r="M82" s="3"/>
      <c r="N82" s="3"/>
      <c r="O82" s="3"/>
      <c r="P82" s="3"/>
      <c r="Q82" s="3"/>
      <c r="R82" s="3"/>
      <c r="S82" s="3"/>
      <c r="T82" s="3"/>
      <c r="U82" s="3"/>
      <c r="V82" s="3"/>
      <c r="W82" s="3"/>
      <c r="X82" s="3"/>
      <c r="Y82" s="3"/>
      <c r="Z82" s="3"/>
      <c r="AA82" s="3"/>
      <c r="AB82" s="1">
        <v>31</v>
      </c>
      <c r="AC82" s="2">
        <f t="shared" ca="1" si="10"/>
        <v>0</v>
      </c>
      <c r="AD82" s="2">
        <f t="shared" ca="1" si="10"/>
        <v>0</v>
      </c>
      <c r="AE82" s="2">
        <f t="shared" ca="1" si="10"/>
        <v>0</v>
      </c>
      <c r="AF82" s="2">
        <f t="shared" ca="1" si="10"/>
        <v>0</v>
      </c>
      <c r="AG82" s="2">
        <f t="shared" ca="1" si="10"/>
        <v>0</v>
      </c>
      <c r="AH82" s="2">
        <f t="shared" ca="1" si="10"/>
        <v>0</v>
      </c>
      <c r="AI82" s="2">
        <f t="shared" ca="1" si="10"/>
        <v>0</v>
      </c>
      <c r="AJ82" s="2">
        <f t="shared" ca="1" si="10"/>
        <v>0</v>
      </c>
      <c r="AK82" s="2">
        <f t="shared" ca="1" si="10"/>
        <v>0</v>
      </c>
      <c r="AL82" s="2">
        <f t="shared" ca="1" si="10"/>
        <v>0</v>
      </c>
      <c r="AM82" s="2">
        <f t="shared" ca="1" si="10"/>
        <v>0</v>
      </c>
      <c r="AN82" s="2">
        <f t="shared" ca="1" si="10"/>
        <v>0</v>
      </c>
      <c r="AO82" s="2">
        <f t="shared" ca="1" si="10"/>
        <v>0</v>
      </c>
      <c r="AP82" s="2">
        <f t="shared" ca="1" si="10"/>
        <v>0</v>
      </c>
      <c r="AQ82" s="2">
        <f t="shared" ca="1" si="10"/>
        <v>0</v>
      </c>
      <c r="AR82" s="2">
        <f t="shared" ca="1" si="10"/>
        <v>0</v>
      </c>
      <c r="AS82" s="2">
        <f t="shared" ca="1" si="13"/>
        <v>0</v>
      </c>
      <c r="AT82" s="2">
        <f t="shared" ca="1" si="13"/>
        <v>0</v>
      </c>
      <c r="AU82" s="2">
        <f t="shared" ca="1" si="13"/>
        <v>0</v>
      </c>
      <c r="AV82" s="2">
        <f t="shared" ca="1" si="13"/>
        <v>0</v>
      </c>
      <c r="AW82" s="2">
        <f t="shared" ca="1" si="13"/>
        <v>0</v>
      </c>
      <c r="AX82" s="2">
        <f t="shared" ca="1" si="13"/>
        <v>0</v>
      </c>
      <c r="AY82" s="2">
        <f t="shared" ca="1" si="13"/>
        <v>0</v>
      </c>
      <c r="AZ82" s="2">
        <f t="shared" ca="1" si="13"/>
        <v>0</v>
      </c>
      <c r="BA82" s="2">
        <f t="shared" ca="1" si="13"/>
        <v>0</v>
      </c>
      <c r="BB82" s="2">
        <f t="shared" ca="1" si="13"/>
        <v>0</v>
      </c>
      <c r="BC82" s="2">
        <f t="shared" ca="1" si="13"/>
        <v>0</v>
      </c>
      <c r="BD82" s="2">
        <f t="shared" ca="1" si="13"/>
        <v>0</v>
      </c>
      <c r="BE82" s="2">
        <f t="shared" ca="1" si="13"/>
        <v>0</v>
      </c>
      <c r="BF82" s="2">
        <f t="shared" ca="1" si="13"/>
        <v>0</v>
      </c>
      <c r="BG82" s="2">
        <f t="shared" ca="1" si="13"/>
        <v>0</v>
      </c>
      <c r="BH82" s="2">
        <f t="shared" ca="1" si="13"/>
        <v>0</v>
      </c>
      <c r="BI82" s="2">
        <f t="shared" ca="1" si="12"/>
        <v>0</v>
      </c>
    </row>
    <row r="83" spans="1:61" hidden="1" x14ac:dyDescent="0.25">
      <c r="A83" s="175"/>
      <c r="B83" s="171"/>
      <c r="C83" s="3"/>
      <c r="D83" s="3"/>
      <c r="E83" s="3"/>
      <c r="F83" s="3"/>
      <c r="G83" s="3"/>
      <c r="H83" s="3"/>
      <c r="I83" s="3"/>
      <c r="J83" s="3"/>
      <c r="K83" s="3"/>
      <c r="L83" s="3"/>
      <c r="M83" s="3"/>
      <c r="N83" s="3"/>
      <c r="O83" s="3"/>
      <c r="P83" s="3"/>
      <c r="Q83" s="3"/>
      <c r="R83" s="3"/>
      <c r="S83" s="3"/>
      <c r="T83" s="3"/>
      <c r="U83" s="3"/>
      <c r="V83" s="3"/>
      <c r="W83" s="3"/>
      <c r="X83" s="3"/>
      <c r="Y83" s="3"/>
      <c r="Z83" s="3"/>
      <c r="AA83" s="3"/>
      <c r="AB83" s="1">
        <v>32</v>
      </c>
      <c r="AC83" s="2">
        <f t="shared" ref="AC83:AR98" ca="1" si="14">IF(ISNA(OR(MATCH(AC$51,OFFSET($D83,1-$AB83,0,6),0),MATCH($AB83,OFFSET($D83,1-$AB83,0,6),0))),0,INDEX(OFFSET($D83,1-$AB83,18,6,6),MATCH(AC$51,OFFSET($D83,1-$AB83,0,6),0),MATCH($AB83,OFFSET($D83,1-$AB83,0,6),0)))</f>
        <v>-70000000</v>
      </c>
      <c r="AD83" s="2">
        <f t="shared" ca="1" si="14"/>
        <v>0</v>
      </c>
      <c r="AE83" s="2">
        <f t="shared" ca="1" si="14"/>
        <v>0</v>
      </c>
      <c r="AF83" s="2">
        <f t="shared" ca="1" si="14"/>
        <v>0</v>
      </c>
      <c r="AG83" s="2">
        <f t="shared" ca="1" si="14"/>
        <v>0</v>
      </c>
      <c r="AH83" s="2">
        <f t="shared" ca="1" si="14"/>
        <v>0</v>
      </c>
      <c r="AI83" s="2">
        <f t="shared" ca="1" si="14"/>
        <v>0</v>
      </c>
      <c r="AJ83" s="2">
        <f t="shared" ca="1" si="14"/>
        <v>0</v>
      </c>
      <c r="AK83" s="2">
        <f t="shared" ca="1" si="14"/>
        <v>0</v>
      </c>
      <c r="AL83" s="2">
        <f t="shared" ca="1" si="14"/>
        <v>0</v>
      </c>
      <c r="AM83" s="2">
        <f t="shared" ca="1" si="14"/>
        <v>0</v>
      </c>
      <c r="AN83" s="2">
        <f t="shared" ca="1" si="14"/>
        <v>0</v>
      </c>
      <c r="AO83" s="2">
        <f t="shared" ca="1" si="14"/>
        <v>0</v>
      </c>
      <c r="AP83" s="2">
        <f t="shared" ca="1" si="14"/>
        <v>0</v>
      </c>
      <c r="AQ83" s="2">
        <f t="shared" ca="1" si="14"/>
        <v>0</v>
      </c>
      <c r="AR83" s="2">
        <f t="shared" ca="1" si="14"/>
        <v>0</v>
      </c>
      <c r="AS83" s="2">
        <f t="shared" ca="1" si="13"/>
        <v>0</v>
      </c>
      <c r="AT83" s="2">
        <f t="shared" ca="1" si="13"/>
        <v>0</v>
      </c>
      <c r="AU83" s="2">
        <f t="shared" ca="1" si="13"/>
        <v>0</v>
      </c>
      <c r="AV83" s="2">
        <f t="shared" ca="1" si="13"/>
        <v>0</v>
      </c>
      <c r="AW83" s="2">
        <f t="shared" ca="1" si="13"/>
        <v>0</v>
      </c>
      <c r="AX83" s="2">
        <f t="shared" ca="1" si="13"/>
        <v>0</v>
      </c>
      <c r="AY83" s="2">
        <f t="shared" ca="1" si="13"/>
        <v>0</v>
      </c>
      <c r="AZ83" s="2">
        <f t="shared" ca="1" si="13"/>
        <v>0</v>
      </c>
      <c r="BA83" s="2">
        <f t="shared" ca="1" si="13"/>
        <v>0</v>
      </c>
      <c r="BB83" s="2">
        <f t="shared" ca="1" si="13"/>
        <v>0</v>
      </c>
      <c r="BC83" s="2">
        <f t="shared" ca="1" si="13"/>
        <v>0</v>
      </c>
      <c r="BD83" s="2">
        <f t="shared" ca="1" si="13"/>
        <v>0</v>
      </c>
      <c r="BE83" s="2">
        <f t="shared" ca="1" si="13"/>
        <v>0</v>
      </c>
      <c r="BF83" s="2">
        <f t="shared" ca="1" si="13"/>
        <v>0</v>
      </c>
      <c r="BG83" s="2">
        <f t="shared" ca="1" si="13"/>
        <v>0</v>
      </c>
      <c r="BH83" s="2">
        <f t="shared" ref="BH83:BI83" ca="1" si="15">IF(ISNA(OR(MATCH(BH$51,OFFSET($D83,1-$AB83,0,6),0),MATCH($AB83,OFFSET($D83,1-$AB83,0,6),0))),0,INDEX(OFFSET($D83,1-$AB83,18,6,6),MATCH(BH$51,OFFSET($D83,1-$AB83,0,6),0),MATCH($AB83,OFFSET($D83,1-$AB83,0,6),0)))</f>
        <v>70000000</v>
      </c>
      <c r="BI83" s="2">
        <f t="shared" ca="1" si="15"/>
        <v>0</v>
      </c>
    </row>
    <row r="84" spans="1:61" hidden="1" x14ac:dyDescent="0.25">
      <c r="A84" s="175"/>
      <c r="B84" s="172"/>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4">
        <v>33</v>
      </c>
      <c r="AC84" s="95">
        <f t="shared" ca="1" si="14"/>
        <v>0</v>
      </c>
      <c r="AD84" s="95">
        <f t="shared" ca="1" si="14"/>
        <v>0</v>
      </c>
      <c r="AE84" s="95">
        <f t="shared" ca="1" si="14"/>
        <v>0</v>
      </c>
      <c r="AF84" s="95">
        <f t="shared" ca="1" si="14"/>
        <v>0</v>
      </c>
      <c r="AG84" s="95">
        <f t="shared" ca="1" si="14"/>
        <v>0</v>
      </c>
      <c r="AH84" s="95">
        <f t="shared" ca="1" si="14"/>
        <v>0</v>
      </c>
      <c r="AI84" s="95">
        <f t="shared" ca="1" si="14"/>
        <v>0</v>
      </c>
      <c r="AJ84" s="95">
        <f t="shared" ca="1" si="14"/>
        <v>0</v>
      </c>
      <c r="AK84" s="95">
        <f t="shared" ca="1" si="14"/>
        <v>0</v>
      </c>
      <c r="AL84" s="95">
        <f t="shared" ca="1" si="14"/>
        <v>0</v>
      </c>
      <c r="AM84" s="95">
        <f t="shared" ca="1" si="14"/>
        <v>0</v>
      </c>
      <c r="AN84" s="95">
        <f t="shared" ca="1" si="14"/>
        <v>0</v>
      </c>
      <c r="AO84" s="95">
        <f t="shared" ca="1" si="14"/>
        <v>0</v>
      </c>
      <c r="AP84" s="95">
        <f t="shared" ca="1" si="14"/>
        <v>0</v>
      </c>
      <c r="AQ84" s="95">
        <f t="shared" ca="1" si="14"/>
        <v>0</v>
      </c>
      <c r="AR84" s="95">
        <f t="shared" ca="1" si="14"/>
        <v>0</v>
      </c>
      <c r="AS84" s="95">
        <f t="shared" ref="AS84:BI98" ca="1" si="16">IF(ISNA(OR(MATCH(AS$51,OFFSET($D84,1-$AB84,0,6),0),MATCH($AB84,OFFSET($D84,1-$AB84,0,6),0))),0,INDEX(OFFSET($D84,1-$AB84,18,6,6),MATCH(AS$51,OFFSET($D84,1-$AB84,0,6),0),MATCH($AB84,OFFSET($D84,1-$AB84,0,6),0)))</f>
        <v>0</v>
      </c>
      <c r="AT84" s="95">
        <f t="shared" ca="1" si="16"/>
        <v>0</v>
      </c>
      <c r="AU84" s="95">
        <f t="shared" ca="1" si="16"/>
        <v>0</v>
      </c>
      <c r="AV84" s="95">
        <f t="shared" ca="1" si="16"/>
        <v>0</v>
      </c>
      <c r="AW84" s="95">
        <f t="shared" ca="1" si="16"/>
        <v>0</v>
      </c>
      <c r="AX84" s="95">
        <f t="shared" ca="1" si="16"/>
        <v>0</v>
      </c>
      <c r="AY84" s="95">
        <f t="shared" ca="1" si="16"/>
        <v>0</v>
      </c>
      <c r="AZ84" s="95">
        <f t="shared" ca="1" si="16"/>
        <v>0</v>
      </c>
      <c r="BA84" s="95">
        <f t="shared" ca="1" si="16"/>
        <v>0</v>
      </c>
      <c r="BB84" s="95">
        <f t="shared" ca="1" si="16"/>
        <v>0</v>
      </c>
      <c r="BC84" s="95">
        <f t="shared" ca="1" si="16"/>
        <v>0</v>
      </c>
      <c r="BD84" s="95">
        <f t="shared" ca="1" si="16"/>
        <v>0</v>
      </c>
      <c r="BE84" s="95">
        <f t="shared" ca="1" si="16"/>
        <v>0</v>
      </c>
      <c r="BF84" s="95">
        <f t="shared" ca="1" si="16"/>
        <v>0</v>
      </c>
      <c r="BG84" s="95">
        <f t="shared" ca="1" si="16"/>
        <v>0</v>
      </c>
      <c r="BH84" s="95">
        <f t="shared" ca="1" si="16"/>
        <v>0</v>
      </c>
      <c r="BI84" s="95">
        <f t="shared" ca="1" si="16"/>
        <v>0</v>
      </c>
    </row>
    <row r="85" spans="1:61" x14ac:dyDescent="0.25">
      <c r="A85" s="175"/>
      <c r="B85" s="170" t="s">
        <v>30</v>
      </c>
      <c r="C85" s="173" t="str">
        <f>INDEX(mem_Nb,MATCH(B85,MEMBERS,0))</f>
        <v>N2</v>
      </c>
      <c r="D85" s="92">
        <f>INDEX(LM,MATCH(C85,NODES,0),1)</f>
        <v>32</v>
      </c>
      <c r="E85" s="4">
        <f t="array" aca="1" ref="E85:E90" ca="1">d_m(D85:D90,P85:U90,Du,Dk)</f>
        <v>0</v>
      </c>
      <c r="F85" s="4">
        <f t="array" ref="F85:F90">qf_m(B85)</f>
        <v>0</v>
      </c>
      <c r="G85" s="4">
        <f t="array" ref="G85:G90">MMULT(TRANSPOSE(P85:U90),F85:F90)</f>
        <v>0</v>
      </c>
      <c r="H85" s="4">
        <f t="array" aca="1" ref="H85:H90" ca="1">MMULT(J85:O90,E85:E90)+F85:F90</f>
        <v>0</v>
      </c>
      <c r="I85" s="4">
        <f t="array" aca="1" ref="I85:I90" ca="1">MMULT(TRANSPOSE(P85:U90),H85:H90)</f>
        <v>0</v>
      </c>
      <c r="J85" s="14">
        <f t="array" ref="J85:O90">kp_m(B85)</f>
        <v>70000000</v>
      </c>
      <c r="K85" s="4">
        <v>0</v>
      </c>
      <c r="L85" s="4">
        <v>0</v>
      </c>
      <c r="M85" s="4">
        <v>-70000000</v>
      </c>
      <c r="N85" s="4">
        <v>0</v>
      </c>
      <c r="O85" s="15">
        <v>0</v>
      </c>
      <c r="P85" s="14">
        <f t="array" ref="P85:U90">T_m(B85)</f>
        <v>1</v>
      </c>
      <c r="Q85" s="4">
        <v>0</v>
      </c>
      <c r="R85" s="4">
        <v>0</v>
      </c>
      <c r="S85" s="4">
        <v>0</v>
      </c>
      <c r="T85" s="4">
        <v>0</v>
      </c>
      <c r="U85" s="15">
        <v>0</v>
      </c>
      <c r="V85" s="14">
        <f t="array" ref="V85:AA90">k_m(P85:U90,J85:O90)</f>
        <v>70000000</v>
      </c>
      <c r="W85" s="4">
        <v>0</v>
      </c>
      <c r="X85" s="4">
        <v>0</v>
      </c>
      <c r="Y85" s="4">
        <v>-70000000</v>
      </c>
      <c r="Z85" s="4">
        <v>0</v>
      </c>
      <c r="AA85" s="15">
        <v>0</v>
      </c>
      <c r="AB85" s="5">
        <v>1</v>
      </c>
      <c r="AC85" s="4">
        <f ca="1">IF(ISNA(OR(MATCH(AC$51,OFFSET($D85,1-$AB85,0,6),0),MATCH($AB85,OFFSET($D85,1-$AB85,0,6),0))),0,INDEX(OFFSET($D85,1-$AB85,18,6,6),MATCH(AC$51,OFFSET($D85,1-$AB85,0,6),0),MATCH($AB85,OFFSET($D85,1-$AB85,0,6),0)))</f>
        <v>0</v>
      </c>
      <c r="AD85" s="4">
        <f t="shared" ca="1" si="14"/>
        <v>0</v>
      </c>
      <c r="AE85" s="4">
        <f t="shared" ca="1" si="14"/>
        <v>0</v>
      </c>
      <c r="AF85" s="4">
        <f t="shared" ca="1" si="14"/>
        <v>0</v>
      </c>
      <c r="AG85" s="4">
        <f t="shared" ca="1" si="14"/>
        <v>0</v>
      </c>
      <c r="AH85" s="4">
        <f t="shared" ca="1" si="14"/>
        <v>0</v>
      </c>
      <c r="AI85" s="4">
        <f t="shared" ca="1" si="14"/>
        <v>0</v>
      </c>
      <c r="AJ85" s="4">
        <f t="shared" ca="1" si="14"/>
        <v>0</v>
      </c>
      <c r="AK85" s="4">
        <f t="shared" ca="1" si="14"/>
        <v>0</v>
      </c>
      <c r="AL85" s="4">
        <f t="shared" ca="1" si="14"/>
        <v>0</v>
      </c>
      <c r="AM85" s="4">
        <f t="shared" ca="1" si="14"/>
        <v>0</v>
      </c>
      <c r="AN85" s="4">
        <f t="shared" ca="1" si="14"/>
        <v>0</v>
      </c>
      <c r="AO85" s="4">
        <f t="shared" ca="1" si="14"/>
        <v>0</v>
      </c>
      <c r="AP85" s="4">
        <f t="shared" ca="1" si="14"/>
        <v>0</v>
      </c>
      <c r="AQ85" s="4">
        <f t="shared" ca="1" si="14"/>
        <v>0</v>
      </c>
      <c r="AR85" s="4">
        <f t="shared" ca="1" si="14"/>
        <v>0</v>
      </c>
      <c r="AS85" s="4">
        <f t="shared" ca="1" si="16"/>
        <v>0</v>
      </c>
      <c r="AT85" s="4">
        <f t="shared" ca="1" si="16"/>
        <v>0</v>
      </c>
      <c r="AU85" s="4">
        <f t="shared" ca="1" si="16"/>
        <v>0</v>
      </c>
      <c r="AV85" s="4">
        <f t="shared" ca="1" si="16"/>
        <v>0</v>
      </c>
      <c r="AW85" s="4">
        <f t="shared" ca="1" si="16"/>
        <v>0</v>
      </c>
      <c r="AX85" s="4">
        <f t="shared" ca="1" si="16"/>
        <v>0</v>
      </c>
      <c r="AY85" s="4">
        <f t="shared" ca="1" si="16"/>
        <v>0</v>
      </c>
      <c r="AZ85" s="4">
        <f t="shared" ca="1" si="16"/>
        <v>0</v>
      </c>
      <c r="BA85" s="4">
        <f t="shared" ca="1" si="16"/>
        <v>0</v>
      </c>
      <c r="BB85" s="4">
        <f t="shared" ca="1" si="16"/>
        <v>0</v>
      </c>
      <c r="BC85" s="4">
        <f t="shared" ca="1" si="16"/>
        <v>0</v>
      </c>
      <c r="BD85" s="4">
        <f t="shared" ca="1" si="16"/>
        <v>0</v>
      </c>
      <c r="BE85" s="4">
        <f t="shared" ca="1" si="16"/>
        <v>0</v>
      </c>
      <c r="BF85" s="4">
        <f t="shared" ca="1" si="16"/>
        <v>0</v>
      </c>
      <c r="BG85" s="4">
        <f t="shared" ca="1" si="16"/>
        <v>0</v>
      </c>
      <c r="BH85" s="4">
        <f t="shared" ca="1" si="16"/>
        <v>0</v>
      </c>
      <c r="BI85" s="4">
        <f t="shared" ca="1" si="16"/>
        <v>0</v>
      </c>
    </row>
    <row r="86" spans="1:61" x14ac:dyDescent="0.25">
      <c r="A86" s="175"/>
      <c r="B86" s="171"/>
      <c r="C86" s="174"/>
      <c r="D86" s="91">
        <f>INDEX(LM,MATCH(C85,NODES,0),2)</f>
        <v>4</v>
      </c>
      <c r="E86" s="2">
        <f ca="1"/>
        <v>0</v>
      </c>
      <c r="F86" s="2">
        <v>0</v>
      </c>
      <c r="G86" s="2">
        <v>0</v>
      </c>
      <c r="H86" s="2">
        <f ca="1"/>
        <v>0</v>
      </c>
      <c r="I86" s="2">
        <f ca="1"/>
        <v>0</v>
      </c>
      <c r="J86" s="12">
        <v>0</v>
      </c>
      <c r="K86" s="2">
        <v>18666.666666666668</v>
      </c>
      <c r="L86" s="2">
        <v>28000</v>
      </c>
      <c r="M86" s="2">
        <v>0</v>
      </c>
      <c r="N86" s="2">
        <v>-18666.666666666668</v>
      </c>
      <c r="O86" s="13">
        <v>28000</v>
      </c>
      <c r="P86" s="12">
        <v>0</v>
      </c>
      <c r="Q86" s="2">
        <v>1</v>
      </c>
      <c r="R86" s="2">
        <v>0</v>
      </c>
      <c r="S86" s="2">
        <v>0</v>
      </c>
      <c r="T86" s="2">
        <v>0</v>
      </c>
      <c r="U86" s="13">
        <v>0</v>
      </c>
      <c r="V86" s="12">
        <v>0</v>
      </c>
      <c r="W86" s="2">
        <v>18666.666666666668</v>
      </c>
      <c r="X86" s="2">
        <v>28000</v>
      </c>
      <c r="Y86" s="2">
        <v>0</v>
      </c>
      <c r="Z86" s="2">
        <v>-18666.666666666668</v>
      </c>
      <c r="AA86" s="13">
        <v>28000</v>
      </c>
      <c r="AB86" s="1">
        <v>2</v>
      </c>
      <c r="AC86" s="2">
        <f t="shared" ref="AC86:AR114" ca="1" si="17">IF(ISNA(OR(MATCH(AC$51,OFFSET($D86,1-$AB86,0,6),0),MATCH($AB86,OFFSET($D86,1-$AB86,0,6),0))),0,INDEX(OFFSET($D86,1-$AB86,18,6,6),MATCH(AC$51,OFFSET($D86,1-$AB86,0,6),0),MATCH($AB86,OFFSET($D86,1-$AB86,0,6),0)))</f>
        <v>0</v>
      </c>
      <c r="AD86" s="2">
        <f t="shared" ca="1" si="14"/>
        <v>0</v>
      </c>
      <c r="AE86" s="2">
        <f t="shared" ca="1" si="14"/>
        <v>0</v>
      </c>
      <c r="AF86" s="2">
        <f t="shared" ca="1" si="14"/>
        <v>0</v>
      </c>
      <c r="AG86" s="2">
        <f t="shared" ca="1" si="14"/>
        <v>0</v>
      </c>
      <c r="AH86" s="2">
        <f t="shared" ca="1" si="14"/>
        <v>0</v>
      </c>
      <c r="AI86" s="2">
        <f t="shared" ca="1" si="14"/>
        <v>0</v>
      </c>
      <c r="AJ86" s="2">
        <f t="shared" ca="1" si="14"/>
        <v>0</v>
      </c>
      <c r="AK86" s="2">
        <f t="shared" ca="1" si="14"/>
        <v>0</v>
      </c>
      <c r="AL86" s="2">
        <f t="shared" ca="1" si="14"/>
        <v>0</v>
      </c>
      <c r="AM86" s="2">
        <f t="shared" ca="1" si="14"/>
        <v>0</v>
      </c>
      <c r="AN86" s="2">
        <f t="shared" ca="1" si="14"/>
        <v>0</v>
      </c>
      <c r="AO86" s="2">
        <f t="shared" ca="1" si="14"/>
        <v>0</v>
      </c>
      <c r="AP86" s="2">
        <f t="shared" ca="1" si="14"/>
        <v>0</v>
      </c>
      <c r="AQ86" s="2">
        <f t="shared" ca="1" si="14"/>
        <v>0</v>
      </c>
      <c r="AR86" s="2">
        <f t="shared" ca="1" si="14"/>
        <v>0</v>
      </c>
      <c r="AS86" s="2">
        <f t="shared" ca="1" si="16"/>
        <v>0</v>
      </c>
      <c r="AT86" s="2">
        <f t="shared" ca="1" si="16"/>
        <v>0</v>
      </c>
      <c r="AU86" s="2">
        <f t="shared" ca="1" si="16"/>
        <v>0</v>
      </c>
      <c r="AV86" s="2">
        <f t="shared" ca="1" si="16"/>
        <v>0</v>
      </c>
      <c r="AW86" s="2">
        <f t="shared" ca="1" si="16"/>
        <v>0</v>
      </c>
      <c r="AX86" s="2">
        <f t="shared" ca="1" si="16"/>
        <v>0</v>
      </c>
      <c r="AY86" s="2">
        <f t="shared" ca="1" si="16"/>
        <v>0</v>
      </c>
      <c r="AZ86" s="2">
        <f t="shared" ca="1" si="16"/>
        <v>0</v>
      </c>
      <c r="BA86" s="2">
        <f t="shared" ca="1" si="16"/>
        <v>0</v>
      </c>
      <c r="BB86" s="2">
        <f t="shared" ca="1" si="16"/>
        <v>0</v>
      </c>
      <c r="BC86" s="2">
        <f t="shared" ca="1" si="16"/>
        <v>0</v>
      </c>
      <c r="BD86" s="2">
        <f t="shared" ca="1" si="16"/>
        <v>0</v>
      </c>
      <c r="BE86" s="2">
        <f t="shared" ca="1" si="16"/>
        <v>0</v>
      </c>
      <c r="BF86" s="2">
        <f t="shared" ca="1" si="16"/>
        <v>0</v>
      </c>
      <c r="BG86" s="2">
        <f t="shared" ca="1" si="16"/>
        <v>0</v>
      </c>
      <c r="BH86" s="2">
        <f t="shared" ca="1" si="16"/>
        <v>0</v>
      </c>
      <c r="BI86" s="2">
        <f t="shared" ca="1" si="16"/>
        <v>0</v>
      </c>
    </row>
    <row r="87" spans="1:61" x14ac:dyDescent="0.25">
      <c r="A87" s="175"/>
      <c r="B87" s="171"/>
      <c r="C87" s="174"/>
      <c r="D87" s="91">
        <f>INDEX(LM,MATCH(C85,NODES,0),3)</f>
        <v>5</v>
      </c>
      <c r="E87" s="2">
        <f ca="1"/>
        <v>0</v>
      </c>
      <c r="F87" s="2">
        <v>0</v>
      </c>
      <c r="G87" s="2">
        <v>0</v>
      </c>
      <c r="H87" s="2">
        <f ca="1"/>
        <v>0</v>
      </c>
      <c r="I87" s="2">
        <f ca="1"/>
        <v>0</v>
      </c>
      <c r="J87" s="12">
        <v>0</v>
      </c>
      <c r="K87" s="2">
        <v>28000</v>
      </c>
      <c r="L87" s="2">
        <v>56000</v>
      </c>
      <c r="M87" s="2">
        <v>0</v>
      </c>
      <c r="N87" s="2">
        <v>-28000</v>
      </c>
      <c r="O87" s="13">
        <v>28000</v>
      </c>
      <c r="P87" s="12">
        <v>0</v>
      </c>
      <c r="Q87" s="2">
        <v>0</v>
      </c>
      <c r="R87" s="2">
        <v>1</v>
      </c>
      <c r="S87" s="2">
        <v>0</v>
      </c>
      <c r="T87" s="2">
        <v>0</v>
      </c>
      <c r="U87" s="13">
        <v>0</v>
      </c>
      <c r="V87" s="12">
        <v>0</v>
      </c>
      <c r="W87" s="2">
        <v>28000</v>
      </c>
      <c r="X87" s="2">
        <v>56000</v>
      </c>
      <c r="Y87" s="2">
        <v>0</v>
      </c>
      <c r="Z87" s="2">
        <v>-28000</v>
      </c>
      <c r="AA87" s="13">
        <v>28000</v>
      </c>
      <c r="AB87" s="1">
        <v>3</v>
      </c>
      <c r="AC87" s="2">
        <f t="shared" ca="1" si="17"/>
        <v>0</v>
      </c>
      <c r="AD87" s="2">
        <f t="shared" ca="1" si="14"/>
        <v>0</v>
      </c>
      <c r="AE87" s="2">
        <f t="shared" ca="1" si="14"/>
        <v>0</v>
      </c>
      <c r="AF87" s="2">
        <f t="shared" ca="1" si="14"/>
        <v>0</v>
      </c>
      <c r="AG87" s="2">
        <f t="shared" ca="1" si="14"/>
        <v>0</v>
      </c>
      <c r="AH87" s="2">
        <f t="shared" ca="1" si="14"/>
        <v>0</v>
      </c>
      <c r="AI87" s="2">
        <f t="shared" ca="1" si="14"/>
        <v>0</v>
      </c>
      <c r="AJ87" s="2">
        <f t="shared" ca="1" si="14"/>
        <v>0</v>
      </c>
      <c r="AK87" s="2">
        <f t="shared" ca="1" si="14"/>
        <v>0</v>
      </c>
      <c r="AL87" s="2">
        <f t="shared" ca="1" si="14"/>
        <v>0</v>
      </c>
      <c r="AM87" s="2">
        <f t="shared" ca="1" si="14"/>
        <v>0</v>
      </c>
      <c r="AN87" s="2">
        <f t="shared" ca="1" si="14"/>
        <v>0</v>
      </c>
      <c r="AO87" s="2">
        <f t="shared" ca="1" si="14"/>
        <v>0</v>
      </c>
      <c r="AP87" s="2">
        <f t="shared" ca="1" si="14"/>
        <v>0</v>
      </c>
      <c r="AQ87" s="2">
        <f t="shared" ca="1" si="14"/>
        <v>0</v>
      </c>
      <c r="AR87" s="2">
        <f t="shared" ca="1" si="14"/>
        <v>0</v>
      </c>
      <c r="AS87" s="2">
        <f t="shared" ca="1" si="16"/>
        <v>0</v>
      </c>
      <c r="AT87" s="2">
        <f t="shared" ca="1" si="16"/>
        <v>0</v>
      </c>
      <c r="AU87" s="2">
        <f t="shared" ca="1" si="16"/>
        <v>0</v>
      </c>
      <c r="AV87" s="2">
        <f t="shared" ca="1" si="16"/>
        <v>0</v>
      </c>
      <c r="AW87" s="2">
        <f t="shared" ca="1" si="16"/>
        <v>0</v>
      </c>
      <c r="AX87" s="2">
        <f t="shared" ca="1" si="16"/>
        <v>0</v>
      </c>
      <c r="AY87" s="2">
        <f t="shared" ca="1" si="16"/>
        <v>0</v>
      </c>
      <c r="AZ87" s="2">
        <f t="shared" ca="1" si="16"/>
        <v>0</v>
      </c>
      <c r="BA87" s="2">
        <f t="shared" ca="1" si="16"/>
        <v>0</v>
      </c>
      <c r="BB87" s="2">
        <f t="shared" ca="1" si="16"/>
        <v>0</v>
      </c>
      <c r="BC87" s="2">
        <f t="shared" ca="1" si="16"/>
        <v>0</v>
      </c>
      <c r="BD87" s="2">
        <f t="shared" ca="1" si="16"/>
        <v>0</v>
      </c>
      <c r="BE87" s="2">
        <f t="shared" ca="1" si="16"/>
        <v>0</v>
      </c>
      <c r="BF87" s="2">
        <f t="shared" ca="1" si="16"/>
        <v>0</v>
      </c>
      <c r="BG87" s="2">
        <f t="shared" ca="1" si="16"/>
        <v>0</v>
      </c>
      <c r="BH87" s="2">
        <f t="shared" ca="1" si="16"/>
        <v>0</v>
      </c>
      <c r="BI87" s="2">
        <f t="shared" ca="1" si="16"/>
        <v>0</v>
      </c>
    </row>
    <row r="88" spans="1:61" x14ac:dyDescent="0.25">
      <c r="A88" s="175"/>
      <c r="B88" s="171"/>
      <c r="C88" s="174" t="str">
        <f>INDEX(mem_Ne,MATCH(B85,MEMBERS,0))</f>
        <v>N3</v>
      </c>
      <c r="D88" s="91">
        <f>INDEX(LM,MATCH(C88,NODES,0),1)</f>
        <v>6</v>
      </c>
      <c r="E88" s="2">
        <f ca="1"/>
        <v>0</v>
      </c>
      <c r="F88" s="2">
        <v>0</v>
      </c>
      <c r="G88" s="2">
        <v>0</v>
      </c>
      <c r="H88" s="2">
        <f ca="1"/>
        <v>0</v>
      </c>
      <c r="I88" s="2">
        <f ca="1"/>
        <v>0</v>
      </c>
      <c r="J88" s="12">
        <v>-70000000</v>
      </c>
      <c r="K88" s="2">
        <v>0</v>
      </c>
      <c r="L88" s="2">
        <v>0</v>
      </c>
      <c r="M88" s="2">
        <v>70000000</v>
      </c>
      <c r="N88" s="2">
        <v>0</v>
      </c>
      <c r="O88" s="13">
        <v>0</v>
      </c>
      <c r="P88" s="12">
        <v>0</v>
      </c>
      <c r="Q88" s="2">
        <v>0</v>
      </c>
      <c r="R88" s="2">
        <v>0</v>
      </c>
      <c r="S88" s="2">
        <v>1</v>
      </c>
      <c r="T88" s="2">
        <v>0</v>
      </c>
      <c r="U88" s="13">
        <v>0</v>
      </c>
      <c r="V88" s="12">
        <v>-70000000</v>
      </c>
      <c r="W88" s="2">
        <v>0</v>
      </c>
      <c r="X88" s="2">
        <v>0</v>
      </c>
      <c r="Y88" s="2">
        <v>70000000</v>
      </c>
      <c r="Z88" s="2">
        <v>0</v>
      </c>
      <c r="AA88" s="13">
        <v>0</v>
      </c>
      <c r="AB88" s="1">
        <v>4</v>
      </c>
      <c r="AC88" s="2">
        <f t="shared" ca="1" si="17"/>
        <v>0</v>
      </c>
      <c r="AD88" s="2">
        <f t="shared" ca="1" si="14"/>
        <v>0</v>
      </c>
      <c r="AE88" s="2">
        <f t="shared" ca="1" si="14"/>
        <v>0</v>
      </c>
      <c r="AF88" s="2">
        <f t="shared" ca="1" si="14"/>
        <v>18666.666666666668</v>
      </c>
      <c r="AG88" s="2">
        <f t="shared" ca="1" si="14"/>
        <v>28000</v>
      </c>
      <c r="AH88" s="2">
        <f t="shared" ca="1" si="14"/>
        <v>0</v>
      </c>
      <c r="AI88" s="2">
        <f t="shared" ca="1" si="14"/>
        <v>-18666.666666666668</v>
      </c>
      <c r="AJ88" s="2">
        <f t="shared" ca="1" si="14"/>
        <v>28000</v>
      </c>
      <c r="AK88" s="2">
        <f t="shared" ca="1" si="14"/>
        <v>0</v>
      </c>
      <c r="AL88" s="2">
        <f t="shared" ca="1" si="14"/>
        <v>0</v>
      </c>
      <c r="AM88" s="2">
        <f t="shared" ca="1" si="14"/>
        <v>0</v>
      </c>
      <c r="AN88" s="2">
        <f t="shared" ca="1" si="14"/>
        <v>0</v>
      </c>
      <c r="AO88" s="2">
        <f t="shared" ca="1" si="14"/>
        <v>0</v>
      </c>
      <c r="AP88" s="2">
        <f t="shared" ca="1" si="14"/>
        <v>0</v>
      </c>
      <c r="AQ88" s="2">
        <f t="shared" ca="1" si="14"/>
        <v>0</v>
      </c>
      <c r="AR88" s="2">
        <f t="shared" ca="1" si="14"/>
        <v>0</v>
      </c>
      <c r="AS88" s="2">
        <f t="shared" ca="1" si="16"/>
        <v>0</v>
      </c>
      <c r="AT88" s="2">
        <f t="shared" ca="1" si="16"/>
        <v>0</v>
      </c>
      <c r="AU88" s="2">
        <f t="shared" ca="1" si="16"/>
        <v>0</v>
      </c>
      <c r="AV88" s="2">
        <f t="shared" ca="1" si="16"/>
        <v>0</v>
      </c>
      <c r="AW88" s="2">
        <f t="shared" ca="1" si="16"/>
        <v>0</v>
      </c>
      <c r="AX88" s="2">
        <f t="shared" ca="1" si="16"/>
        <v>0</v>
      </c>
      <c r="AY88" s="2">
        <f t="shared" ca="1" si="16"/>
        <v>0</v>
      </c>
      <c r="AZ88" s="2">
        <f t="shared" ca="1" si="16"/>
        <v>0</v>
      </c>
      <c r="BA88" s="2">
        <f t="shared" ca="1" si="16"/>
        <v>0</v>
      </c>
      <c r="BB88" s="2">
        <f t="shared" ca="1" si="16"/>
        <v>0</v>
      </c>
      <c r="BC88" s="2">
        <f t="shared" ca="1" si="16"/>
        <v>0</v>
      </c>
      <c r="BD88" s="2">
        <f t="shared" ca="1" si="16"/>
        <v>0</v>
      </c>
      <c r="BE88" s="2">
        <f t="shared" ca="1" si="16"/>
        <v>0</v>
      </c>
      <c r="BF88" s="2">
        <f t="shared" ca="1" si="16"/>
        <v>0</v>
      </c>
      <c r="BG88" s="2">
        <f t="shared" ca="1" si="16"/>
        <v>0</v>
      </c>
      <c r="BH88" s="2">
        <f t="shared" ca="1" si="16"/>
        <v>0</v>
      </c>
      <c r="BI88" s="2">
        <f t="shared" ca="1" si="16"/>
        <v>0</v>
      </c>
    </row>
    <row r="89" spans="1:61" x14ac:dyDescent="0.25">
      <c r="A89" s="175"/>
      <c r="B89" s="171"/>
      <c r="C89" s="174"/>
      <c r="D89" s="91">
        <f>INDEX(LM,MATCH(C88,NODES,0),2)</f>
        <v>7</v>
      </c>
      <c r="E89" s="2">
        <f ca="1"/>
        <v>0</v>
      </c>
      <c r="F89" s="2">
        <v>0</v>
      </c>
      <c r="G89" s="2">
        <v>0</v>
      </c>
      <c r="H89" s="2">
        <f ca="1"/>
        <v>0</v>
      </c>
      <c r="I89" s="2">
        <f ca="1"/>
        <v>0</v>
      </c>
      <c r="J89" s="12">
        <v>0</v>
      </c>
      <c r="K89" s="2">
        <v>-18666.666666666668</v>
      </c>
      <c r="L89" s="2">
        <v>-28000</v>
      </c>
      <c r="M89" s="2">
        <v>0</v>
      </c>
      <c r="N89" s="2">
        <v>18666.666666666668</v>
      </c>
      <c r="O89" s="13">
        <v>-28000</v>
      </c>
      <c r="P89" s="12">
        <v>0</v>
      </c>
      <c r="Q89" s="2">
        <v>0</v>
      </c>
      <c r="R89" s="2">
        <v>0</v>
      </c>
      <c r="S89" s="2">
        <v>0</v>
      </c>
      <c r="T89" s="2">
        <v>1</v>
      </c>
      <c r="U89" s="13">
        <v>0</v>
      </c>
      <c r="V89" s="12">
        <v>0</v>
      </c>
      <c r="W89" s="2">
        <v>-18666.666666666668</v>
      </c>
      <c r="X89" s="2">
        <v>-28000</v>
      </c>
      <c r="Y89" s="2">
        <v>0</v>
      </c>
      <c r="Z89" s="2">
        <v>18666.666666666668</v>
      </c>
      <c r="AA89" s="13">
        <v>-28000</v>
      </c>
      <c r="AB89" s="1">
        <v>5</v>
      </c>
      <c r="AC89" s="2">
        <f t="shared" ca="1" si="17"/>
        <v>0</v>
      </c>
      <c r="AD89" s="2">
        <f t="shared" ca="1" si="14"/>
        <v>0</v>
      </c>
      <c r="AE89" s="2">
        <f t="shared" ca="1" si="14"/>
        <v>0</v>
      </c>
      <c r="AF89" s="2">
        <f t="shared" ca="1" si="14"/>
        <v>28000</v>
      </c>
      <c r="AG89" s="2">
        <f t="shared" ca="1" si="14"/>
        <v>56000</v>
      </c>
      <c r="AH89" s="2">
        <f t="shared" ca="1" si="14"/>
        <v>0</v>
      </c>
      <c r="AI89" s="2">
        <f t="shared" ca="1" si="14"/>
        <v>-28000</v>
      </c>
      <c r="AJ89" s="2">
        <f t="shared" ca="1" si="14"/>
        <v>28000</v>
      </c>
      <c r="AK89" s="2">
        <f t="shared" ca="1" si="14"/>
        <v>0</v>
      </c>
      <c r="AL89" s="2">
        <f t="shared" ca="1" si="14"/>
        <v>0</v>
      </c>
      <c r="AM89" s="2">
        <f t="shared" ca="1" si="14"/>
        <v>0</v>
      </c>
      <c r="AN89" s="2">
        <f t="shared" ca="1" si="14"/>
        <v>0</v>
      </c>
      <c r="AO89" s="2">
        <f t="shared" ca="1" si="14"/>
        <v>0</v>
      </c>
      <c r="AP89" s="2">
        <f t="shared" ca="1" si="14"/>
        <v>0</v>
      </c>
      <c r="AQ89" s="2">
        <f t="shared" ca="1" si="14"/>
        <v>0</v>
      </c>
      <c r="AR89" s="2">
        <f t="shared" ca="1" si="14"/>
        <v>0</v>
      </c>
      <c r="AS89" s="2">
        <f t="shared" ca="1" si="16"/>
        <v>0</v>
      </c>
      <c r="AT89" s="2">
        <f t="shared" ca="1" si="16"/>
        <v>0</v>
      </c>
      <c r="AU89" s="2">
        <f t="shared" ca="1" si="16"/>
        <v>0</v>
      </c>
      <c r="AV89" s="2">
        <f t="shared" ca="1" si="16"/>
        <v>0</v>
      </c>
      <c r="AW89" s="2">
        <f t="shared" ca="1" si="16"/>
        <v>0</v>
      </c>
      <c r="AX89" s="2">
        <f t="shared" ca="1" si="16"/>
        <v>0</v>
      </c>
      <c r="AY89" s="2">
        <f t="shared" ca="1" si="16"/>
        <v>0</v>
      </c>
      <c r="AZ89" s="2">
        <f t="shared" ca="1" si="16"/>
        <v>0</v>
      </c>
      <c r="BA89" s="2">
        <f t="shared" ca="1" si="16"/>
        <v>0</v>
      </c>
      <c r="BB89" s="2">
        <f t="shared" ca="1" si="16"/>
        <v>0</v>
      </c>
      <c r="BC89" s="2">
        <f t="shared" ca="1" si="16"/>
        <v>0</v>
      </c>
      <c r="BD89" s="2">
        <f t="shared" ca="1" si="16"/>
        <v>0</v>
      </c>
      <c r="BE89" s="2">
        <f t="shared" ca="1" si="16"/>
        <v>0</v>
      </c>
      <c r="BF89" s="2">
        <f t="shared" ca="1" si="16"/>
        <v>0</v>
      </c>
      <c r="BG89" s="2">
        <f t="shared" ca="1" si="16"/>
        <v>0</v>
      </c>
      <c r="BH89" s="2">
        <f t="shared" ca="1" si="16"/>
        <v>0</v>
      </c>
      <c r="BI89" s="2">
        <f t="shared" ca="1" si="16"/>
        <v>0</v>
      </c>
    </row>
    <row r="90" spans="1:61" x14ac:dyDescent="0.25">
      <c r="A90" s="175"/>
      <c r="B90" s="171"/>
      <c r="C90" s="174"/>
      <c r="D90" s="91">
        <f>INDEX(LM,MATCH(C88,NODES,0),3)</f>
        <v>8</v>
      </c>
      <c r="E90" s="2">
        <f ca="1"/>
        <v>0</v>
      </c>
      <c r="F90" s="2">
        <v>0</v>
      </c>
      <c r="G90" s="2">
        <v>0</v>
      </c>
      <c r="H90" s="2">
        <f ca="1"/>
        <v>0</v>
      </c>
      <c r="I90" s="2">
        <f ca="1"/>
        <v>0</v>
      </c>
      <c r="J90" s="12">
        <v>0</v>
      </c>
      <c r="K90" s="2">
        <v>28000</v>
      </c>
      <c r="L90" s="2">
        <v>28000</v>
      </c>
      <c r="M90" s="2">
        <v>0</v>
      </c>
      <c r="N90" s="2">
        <v>-28000</v>
      </c>
      <c r="O90" s="13">
        <v>56000</v>
      </c>
      <c r="P90" s="12">
        <v>0</v>
      </c>
      <c r="Q90" s="2">
        <v>0</v>
      </c>
      <c r="R90" s="2">
        <v>0</v>
      </c>
      <c r="S90" s="2">
        <v>0</v>
      </c>
      <c r="T90" s="2">
        <v>0</v>
      </c>
      <c r="U90" s="13">
        <v>1</v>
      </c>
      <c r="V90" s="12">
        <v>0</v>
      </c>
      <c r="W90" s="2">
        <v>28000</v>
      </c>
      <c r="X90" s="2">
        <v>28000</v>
      </c>
      <c r="Y90" s="2">
        <v>0</v>
      </c>
      <c r="Z90" s="2">
        <v>-28000</v>
      </c>
      <c r="AA90" s="13">
        <v>56000</v>
      </c>
      <c r="AB90" s="1">
        <v>6</v>
      </c>
      <c r="AC90" s="2">
        <f t="shared" ca="1" si="17"/>
        <v>0</v>
      </c>
      <c r="AD90" s="2">
        <f t="shared" ca="1" si="14"/>
        <v>0</v>
      </c>
      <c r="AE90" s="2">
        <f t="shared" ca="1" si="14"/>
        <v>0</v>
      </c>
      <c r="AF90" s="2">
        <f t="shared" ca="1" si="14"/>
        <v>0</v>
      </c>
      <c r="AG90" s="2">
        <f t="shared" ca="1" si="14"/>
        <v>0</v>
      </c>
      <c r="AH90" s="2">
        <f t="shared" ca="1" si="14"/>
        <v>70000000</v>
      </c>
      <c r="AI90" s="2">
        <f t="shared" ca="1" si="14"/>
        <v>0</v>
      </c>
      <c r="AJ90" s="2">
        <f t="shared" ca="1" si="14"/>
        <v>0</v>
      </c>
      <c r="AK90" s="2">
        <f t="shared" ca="1" si="14"/>
        <v>0</v>
      </c>
      <c r="AL90" s="2">
        <f t="shared" ca="1" si="14"/>
        <v>0</v>
      </c>
      <c r="AM90" s="2">
        <f t="shared" ca="1" si="14"/>
        <v>0</v>
      </c>
      <c r="AN90" s="2">
        <f t="shared" ca="1" si="14"/>
        <v>0</v>
      </c>
      <c r="AO90" s="2">
        <f t="shared" ca="1" si="14"/>
        <v>0</v>
      </c>
      <c r="AP90" s="2">
        <f t="shared" ca="1" si="14"/>
        <v>0</v>
      </c>
      <c r="AQ90" s="2">
        <f t="shared" ca="1" si="14"/>
        <v>0</v>
      </c>
      <c r="AR90" s="2">
        <f t="shared" ca="1" si="14"/>
        <v>0</v>
      </c>
      <c r="AS90" s="2">
        <f t="shared" ca="1" si="16"/>
        <v>0</v>
      </c>
      <c r="AT90" s="2">
        <f t="shared" ca="1" si="16"/>
        <v>0</v>
      </c>
      <c r="AU90" s="2">
        <f t="shared" ca="1" si="16"/>
        <v>0</v>
      </c>
      <c r="AV90" s="2">
        <f t="shared" ca="1" si="16"/>
        <v>0</v>
      </c>
      <c r="AW90" s="2">
        <f t="shared" ca="1" si="16"/>
        <v>0</v>
      </c>
      <c r="AX90" s="2">
        <f t="shared" ca="1" si="16"/>
        <v>0</v>
      </c>
      <c r="AY90" s="2">
        <f t="shared" ca="1" si="16"/>
        <v>0</v>
      </c>
      <c r="AZ90" s="2">
        <f t="shared" ca="1" si="16"/>
        <v>0</v>
      </c>
      <c r="BA90" s="2">
        <f t="shared" ca="1" si="16"/>
        <v>0</v>
      </c>
      <c r="BB90" s="2">
        <f t="shared" ca="1" si="16"/>
        <v>0</v>
      </c>
      <c r="BC90" s="2">
        <f t="shared" ca="1" si="16"/>
        <v>0</v>
      </c>
      <c r="BD90" s="2">
        <f t="shared" ca="1" si="16"/>
        <v>0</v>
      </c>
      <c r="BE90" s="2">
        <f t="shared" ca="1" si="16"/>
        <v>0</v>
      </c>
      <c r="BF90" s="2">
        <f t="shared" ca="1" si="16"/>
        <v>0</v>
      </c>
      <c r="BG90" s="2">
        <f t="shared" ca="1" si="16"/>
        <v>0</v>
      </c>
      <c r="BH90" s="2">
        <f t="shared" ca="1" si="16"/>
        <v>-70000000</v>
      </c>
      <c r="BI90" s="2">
        <f t="shared" ca="1" si="16"/>
        <v>0</v>
      </c>
    </row>
    <row r="91" spans="1:61" hidden="1" x14ac:dyDescent="0.25">
      <c r="A91" s="175"/>
      <c r="B91" s="171"/>
      <c r="C91" s="3"/>
      <c r="D91" s="3"/>
      <c r="E91" s="3"/>
      <c r="F91" s="3"/>
      <c r="G91" s="3"/>
      <c r="H91" s="3"/>
      <c r="I91" s="3"/>
      <c r="J91" s="3"/>
      <c r="K91" s="3"/>
      <c r="L91" s="3"/>
      <c r="M91" s="3"/>
      <c r="N91" s="3"/>
      <c r="O91" s="3"/>
      <c r="P91" s="3"/>
      <c r="Q91" s="3"/>
      <c r="R91" s="3"/>
      <c r="S91" s="3"/>
      <c r="T91" s="3"/>
      <c r="U91" s="3"/>
      <c r="V91" s="3"/>
      <c r="W91" s="3"/>
      <c r="X91" s="3"/>
      <c r="Y91" s="3"/>
      <c r="Z91" s="3"/>
      <c r="AA91" s="3"/>
      <c r="AB91" s="1">
        <v>7</v>
      </c>
      <c r="AC91" s="2">
        <f t="shared" ca="1" si="17"/>
        <v>0</v>
      </c>
      <c r="AD91" s="2">
        <f t="shared" ca="1" si="14"/>
        <v>0</v>
      </c>
      <c r="AE91" s="2">
        <f t="shared" ca="1" si="14"/>
        <v>0</v>
      </c>
      <c r="AF91" s="2">
        <f t="shared" ca="1" si="14"/>
        <v>-18666.666666666668</v>
      </c>
      <c r="AG91" s="2">
        <f t="shared" ca="1" si="14"/>
        <v>-28000</v>
      </c>
      <c r="AH91" s="2">
        <f t="shared" ca="1" si="14"/>
        <v>0</v>
      </c>
      <c r="AI91" s="2">
        <f t="shared" ca="1" si="14"/>
        <v>18666.666666666668</v>
      </c>
      <c r="AJ91" s="2">
        <f t="shared" ca="1" si="14"/>
        <v>-28000</v>
      </c>
      <c r="AK91" s="2">
        <f t="shared" ca="1" si="14"/>
        <v>0</v>
      </c>
      <c r="AL91" s="2">
        <f t="shared" ca="1" si="14"/>
        <v>0</v>
      </c>
      <c r="AM91" s="2">
        <f t="shared" ca="1" si="14"/>
        <v>0</v>
      </c>
      <c r="AN91" s="2">
        <f t="shared" ca="1" si="14"/>
        <v>0</v>
      </c>
      <c r="AO91" s="2">
        <f t="shared" ca="1" si="14"/>
        <v>0</v>
      </c>
      <c r="AP91" s="2">
        <f t="shared" ca="1" si="14"/>
        <v>0</v>
      </c>
      <c r="AQ91" s="2">
        <f t="shared" ca="1" si="14"/>
        <v>0</v>
      </c>
      <c r="AR91" s="2">
        <f t="shared" ca="1" si="14"/>
        <v>0</v>
      </c>
      <c r="AS91" s="2">
        <f t="shared" ca="1" si="16"/>
        <v>0</v>
      </c>
      <c r="AT91" s="2">
        <f t="shared" ca="1" si="16"/>
        <v>0</v>
      </c>
      <c r="AU91" s="2">
        <f t="shared" ca="1" si="16"/>
        <v>0</v>
      </c>
      <c r="AV91" s="2">
        <f t="shared" ca="1" si="16"/>
        <v>0</v>
      </c>
      <c r="AW91" s="2">
        <f t="shared" ca="1" si="16"/>
        <v>0</v>
      </c>
      <c r="AX91" s="2">
        <f t="shared" ca="1" si="16"/>
        <v>0</v>
      </c>
      <c r="AY91" s="2">
        <f t="shared" ca="1" si="16"/>
        <v>0</v>
      </c>
      <c r="AZ91" s="2">
        <f t="shared" ca="1" si="16"/>
        <v>0</v>
      </c>
      <c r="BA91" s="2">
        <f t="shared" ca="1" si="16"/>
        <v>0</v>
      </c>
      <c r="BB91" s="2">
        <f t="shared" ca="1" si="16"/>
        <v>0</v>
      </c>
      <c r="BC91" s="2">
        <f t="shared" ca="1" si="16"/>
        <v>0</v>
      </c>
      <c r="BD91" s="2">
        <f t="shared" ca="1" si="16"/>
        <v>0</v>
      </c>
      <c r="BE91" s="2">
        <f t="shared" ca="1" si="16"/>
        <v>0</v>
      </c>
      <c r="BF91" s="2">
        <f t="shared" ca="1" si="16"/>
        <v>0</v>
      </c>
      <c r="BG91" s="2">
        <f t="shared" ca="1" si="16"/>
        <v>0</v>
      </c>
      <c r="BH91" s="2">
        <f t="shared" ca="1" si="16"/>
        <v>0</v>
      </c>
      <c r="BI91" s="2">
        <f t="shared" ca="1" si="16"/>
        <v>0</v>
      </c>
    </row>
    <row r="92" spans="1:61" hidden="1" x14ac:dyDescent="0.25">
      <c r="A92" s="175"/>
      <c r="B92" s="171"/>
      <c r="C92" s="3"/>
      <c r="D92" s="3"/>
      <c r="E92" s="3"/>
      <c r="F92" s="3"/>
      <c r="G92" s="3"/>
      <c r="H92" s="3"/>
      <c r="I92" s="3"/>
      <c r="J92" s="3"/>
      <c r="K92" s="3"/>
      <c r="L92" s="3"/>
      <c r="M92" s="3"/>
      <c r="N92" s="3"/>
      <c r="O92" s="3"/>
      <c r="P92" s="3"/>
      <c r="Q92" s="3"/>
      <c r="R92" s="3"/>
      <c r="S92" s="3"/>
      <c r="T92" s="3"/>
      <c r="U92" s="3"/>
      <c r="V92" s="3"/>
      <c r="W92" s="3"/>
      <c r="X92" s="3"/>
      <c r="Y92" s="3"/>
      <c r="Z92" s="3"/>
      <c r="AA92" s="3"/>
      <c r="AB92" s="1">
        <v>8</v>
      </c>
      <c r="AC92" s="2">
        <f t="shared" ca="1" si="17"/>
        <v>0</v>
      </c>
      <c r="AD92" s="2">
        <f t="shared" ca="1" si="14"/>
        <v>0</v>
      </c>
      <c r="AE92" s="2">
        <f t="shared" ca="1" si="14"/>
        <v>0</v>
      </c>
      <c r="AF92" s="2">
        <f t="shared" ca="1" si="14"/>
        <v>28000</v>
      </c>
      <c r="AG92" s="2">
        <f t="shared" ca="1" si="14"/>
        <v>28000</v>
      </c>
      <c r="AH92" s="2">
        <f t="shared" ca="1" si="14"/>
        <v>0</v>
      </c>
      <c r="AI92" s="2">
        <f t="shared" ca="1" si="14"/>
        <v>-28000</v>
      </c>
      <c r="AJ92" s="2">
        <f t="shared" ca="1" si="14"/>
        <v>56000</v>
      </c>
      <c r="AK92" s="2">
        <f t="shared" ca="1" si="14"/>
        <v>0</v>
      </c>
      <c r="AL92" s="2">
        <f t="shared" ca="1" si="14"/>
        <v>0</v>
      </c>
      <c r="AM92" s="2">
        <f t="shared" ca="1" si="14"/>
        <v>0</v>
      </c>
      <c r="AN92" s="2">
        <f t="shared" ca="1" si="14"/>
        <v>0</v>
      </c>
      <c r="AO92" s="2">
        <f t="shared" ca="1" si="14"/>
        <v>0</v>
      </c>
      <c r="AP92" s="2">
        <f t="shared" ca="1" si="14"/>
        <v>0</v>
      </c>
      <c r="AQ92" s="2">
        <f t="shared" ca="1" si="14"/>
        <v>0</v>
      </c>
      <c r="AR92" s="2">
        <f t="shared" ca="1" si="14"/>
        <v>0</v>
      </c>
      <c r="AS92" s="2">
        <f t="shared" ca="1" si="16"/>
        <v>0</v>
      </c>
      <c r="AT92" s="2">
        <f t="shared" ca="1" si="16"/>
        <v>0</v>
      </c>
      <c r="AU92" s="2">
        <f t="shared" ca="1" si="16"/>
        <v>0</v>
      </c>
      <c r="AV92" s="2">
        <f t="shared" ca="1" si="16"/>
        <v>0</v>
      </c>
      <c r="AW92" s="2">
        <f t="shared" ca="1" si="16"/>
        <v>0</v>
      </c>
      <c r="AX92" s="2">
        <f t="shared" ca="1" si="16"/>
        <v>0</v>
      </c>
      <c r="AY92" s="2">
        <f t="shared" ca="1" si="16"/>
        <v>0</v>
      </c>
      <c r="AZ92" s="2">
        <f t="shared" ca="1" si="16"/>
        <v>0</v>
      </c>
      <c r="BA92" s="2">
        <f t="shared" ca="1" si="16"/>
        <v>0</v>
      </c>
      <c r="BB92" s="2">
        <f t="shared" ca="1" si="16"/>
        <v>0</v>
      </c>
      <c r="BC92" s="2">
        <f t="shared" ca="1" si="16"/>
        <v>0</v>
      </c>
      <c r="BD92" s="2">
        <f t="shared" ca="1" si="16"/>
        <v>0</v>
      </c>
      <c r="BE92" s="2">
        <f t="shared" ca="1" si="16"/>
        <v>0</v>
      </c>
      <c r="BF92" s="2">
        <f t="shared" ca="1" si="16"/>
        <v>0</v>
      </c>
      <c r="BG92" s="2">
        <f t="shared" ca="1" si="16"/>
        <v>0</v>
      </c>
      <c r="BH92" s="2">
        <f t="shared" ca="1" si="16"/>
        <v>0</v>
      </c>
      <c r="BI92" s="2">
        <f t="shared" ca="1" si="16"/>
        <v>0</v>
      </c>
    </row>
    <row r="93" spans="1:61" hidden="1" x14ac:dyDescent="0.25">
      <c r="A93" s="175"/>
      <c r="B93" s="171"/>
      <c r="C93" s="3"/>
      <c r="D93" s="3"/>
      <c r="E93" s="3"/>
      <c r="F93" s="3"/>
      <c r="G93" s="3"/>
      <c r="H93" s="3"/>
      <c r="I93" s="3"/>
      <c r="J93" s="3"/>
      <c r="K93" s="3"/>
      <c r="L93" s="3"/>
      <c r="M93" s="3"/>
      <c r="N93" s="3"/>
      <c r="O93" s="3"/>
      <c r="P93" s="3"/>
      <c r="Q93" s="3"/>
      <c r="R93" s="3"/>
      <c r="S93" s="3"/>
      <c r="T93" s="3"/>
      <c r="U93" s="3"/>
      <c r="V93" s="3"/>
      <c r="W93" s="3"/>
      <c r="X93" s="3"/>
      <c r="Y93" s="3"/>
      <c r="Z93" s="3"/>
      <c r="AA93" s="3"/>
      <c r="AB93" s="1">
        <v>9</v>
      </c>
      <c r="AC93" s="2">
        <f t="shared" ca="1" si="17"/>
        <v>0</v>
      </c>
      <c r="AD93" s="2">
        <f t="shared" ca="1" si="14"/>
        <v>0</v>
      </c>
      <c r="AE93" s="2">
        <f t="shared" ca="1" si="14"/>
        <v>0</v>
      </c>
      <c r="AF93" s="2">
        <f t="shared" ca="1" si="14"/>
        <v>0</v>
      </c>
      <c r="AG93" s="2">
        <f t="shared" ca="1" si="14"/>
        <v>0</v>
      </c>
      <c r="AH93" s="2">
        <f t="shared" ca="1" si="14"/>
        <v>0</v>
      </c>
      <c r="AI93" s="2">
        <f t="shared" ca="1" si="14"/>
        <v>0</v>
      </c>
      <c r="AJ93" s="2">
        <f t="shared" ca="1" si="14"/>
        <v>0</v>
      </c>
      <c r="AK93" s="2">
        <f t="shared" ca="1" si="14"/>
        <v>0</v>
      </c>
      <c r="AL93" s="2">
        <f t="shared" ca="1" si="14"/>
        <v>0</v>
      </c>
      <c r="AM93" s="2">
        <f t="shared" ca="1" si="14"/>
        <v>0</v>
      </c>
      <c r="AN93" s="2">
        <f t="shared" ca="1" si="14"/>
        <v>0</v>
      </c>
      <c r="AO93" s="2">
        <f t="shared" ca="1" si="14"/>
        <v>0</v>
      </c>
      <c r="AP93" s="2">
        <f t="shared" ca="1" si="14"/>
        <v>0</v>
      </c>
      <c r="AQ93" s="2">
        <f t="shared" ca="1" si="14"/>
        <v>0</v>
      </c>
      <c r="AR93" s="2">
        <f t="shared" ca="1" si="14"/>
        <v>0</v>
      </c>
      <c r="AS93" s="2">
        <f t="shared" ca="1" si="16"/>
        <v>0</v>
      </c>
      <c r="AT93" s="2">
        <f t="shared" ca="1" si="16"/>
        <v>0</v>
      </c>
      <c r="AU93" s="2">
        <f t="shared" ca="1" si="16"/>
        <v>0</v>
      </c>
      <c r="AV93" s="2">
        <f t="shared" ca="1" si="16"/>
        <v>0</v>
      </c>
      <c r="AW93" s="2">
        <f t="shared" ca="1" si="16"/>
        <v>0</v>
      </c>
      <c r="AX93" s="2">
        <f t="shared" ca="1" si="16"/>
        <v>0</v>
      </c>
      <c r="AY93" s="2">
        <f t="shared" ca="1" si="16"/>
        <v>0</v>
      </c>
      <c r="AZ93" s="2">
        <f t="shared" ca="1" si="16"/>
        <v>0</v>
      </c>
      <c r="BA93" s="2">
        <f t="shared" ca="1" si="16"/>
        <v>0</v>
      </c>
      <c r="BB93" s="2">
        <f t="shared" ca="1" si="16"/>
        <v>0</v>
      </c>
      <c r="BC93" s="2">
        <f t="shared" ca="1" si="16"/>
        <v>0</v>
      </c>
      <c r="BD93" s="2">
        <f t="shared" ca="1" si="16"/>
        <v>0</v>
      </c>
      <c r="BE93" s="2">
        <f t="shared" ca="1" si="16"/>
        <v>0</v>
      </c>
      <c r="BF93" s="2">
        <f t="shared" ca="1" si="16"/>
        <v>0</v>
      </c>
      <c r="BG93" s="2">
        <f t="shared" ca="1" si="16"/>
        <v>0</v>
      </c>
      <c r="BH93" s="2">
        <f t="shared" ca="1" si="16"/>
        <v>0</v>
      </c>
      <c r="BI93" s="2">
        <f t="shared" ca="1" si="16"/>
        <v>0</v>
      </c>
    </row>
    <row r="94" spans="1:61" hidden="1" x14ac:dyDescent="0.25">
      <c r="A94" s="175"/>
      <c r="B94" s="171"/>
      <c r="C94" s="3"/>
      <c r="D94" s="3"/>
      <c r="E94" s="3"/>
      <c r="F94" s="3"/>
      <c r="G94" s="3"/>
      <c r="H94" s="3"/>
      <c r="I94" s="3"/>
      <c r="J94" s="3"/>
      <c r="K94" s="3"/>
      <c r="L94" s="3"/>
      <c r="M94" s="3"/>
      <c r="N94" s="3"/>
      <c r="O94" s="3"/>
      <c r="P94" s="3"/>
      <c r="Q94" s="3"/>
      <c r="R94" s="3"/>
      <c r="S94" s="3"/>
      <c r="T94" s="3"/>
      <c r="U94" s="3"/>
      <c r="V94" s="3"/>
      <c r="W94" s="3"/>
      <c r="X94" s="3"/>
      <c r="Y94" s="3"/>
      <c r="Z94" s="3"/>
      <c r="AA94" s="3"/>
      <c r="AB94" s="1">
        <v>10</v>
      </c>
      <c r="AC94" s="2">
        <f t="shared" ca="1" si="17"/>
        <v>0</v>
      </c>
      <c r="AD94" s="2">
        <f t="shared" ca="1" si="14"/>
        <v>0</v>
      </c>
      <c r="AE94" s="2">
        <f t="shared" ca="1" si="14"/>
        <v>0</v>
      </c>
      <c r="AF94" s="2">
        <f t="shared" ca="1" si="14"/>
        <v>0</v>
      </c>
      <c r="AG94" s="2">
        <f t="shared" ca="1" si="14"/>
        <v>0</v>
      </c>
      <c r="AH94" s="2">
        <f t="shared" ca="1" si="14"/>
        <v>0</v>
      </c>
      <c r="AI94" s="2">
        <f t="shared" ca="1" si="14"/>
        <v>0</v>
      </c>
      <c r="AJ94" s="2">
        <f t="shared" ca="1" si="14"/>
        <v>0</v>
      </c>
      <c r="AK94" s="2">
        <f t="shared" ca="1" si="14"/>
        <v>0</v>
      </c>
      <c r="AL94" s="2">
        <f t="shared" ca="1" si="14"/>
        <v>0</v>
      </c>
      <c r="AM94" s="2">
        <f t="shared" ca="1" si="14"/>
        <v>0</v>
      </c>
      <c r="AN94" s="2">
        <f t="shared" ca="1" si="14"/>
        <v>0</v>
      </c>
      <c r="AO94" s="2">
        <f t="shared" ca="1" si="14"/>
        <v>0</v>
      </c>
      <c r="AP94" s="2">
        <f t="shared" ca="1" si="14"/>
        <v>0</v>
      </c>
      <c r="AQ94" s="2">
        <f t="shared" ca="1" si="14"/>
        <v>0</v>
      </c>
      <c r="AR94" s="2">
        <f t="shared" ca="1" si="14"/>
        <v>0</v>
      </c>
      <c r="AS94" s="2">
        <f t="shared" ca="1" si="16"/>
        <v>0</v>
      </c>
      <c r="AT94" s="2">
        <f t="shared" ca="1" si="16"/>
        <v>0</v>
      </c>
      <c r="AU94" s="2">
        <f t="shared" ca="1" si="16"/>
        <v>0</v>
      </c>
      <c r="AV94" s="2">
        <f t="shared" ca="1" si="16"/>
        <v>0</v>
      </c>
      <c r="AW94" s="2">
        <f t="shared" ca="1" si="16"/>
        <v>0</v>
      </c>
      <c r="AX94" s="2">
        <f t="shared" ca="1" si="16"/>
        <v>0</v>
      </c>
      <c r="AY94" s="2">
        <f t="shared" ca="1" si="16"/>
        <v>0</v>
      </c>
      <c r="AZ94" s="2">
        <f t="shared" ca="1" si="16"/>
        <v>0</v>
      </c>
      <c r="BA94" s="2">
        <f t="shared" ca="1" si="16"/>
        <v>0</v>
      </c>
      <c r="BB94" s="2">
        <f t="shared" ca="1" si="16"/>
        <v>0</v>
      </c>
      <c r="BC94" s="2">
        <f t="shared" ca="1" si="16"/>
        <v>0</v>
      </c>
      <c r="BD94" s="2">
        <f t="shared" ca="1" si="16"/>
        <v>0</v>
      </c>
      <c r="BE94" s="2">
        <f t="shared" ca="1" si="16"/>
        <v>0</v>
      </c>
      <c r="BF94" s="2">
        <f t="shared" ca="1" si="16"/>
        <v>0</v>
      </c>
      <c r="BG94" s="2">
        <f t="shared" ca="1" si="16"/>
        <v>0</v>
      </c>
      <c r="BH94" s="2">
        <f t="shared" ca="1" si="16"/>
        <v>0</v>
      </c>
      <c r="BI94" s="2">
        <f t="shared" ca="1" si="16"/>
        <v>0</v>
      </c>
    </row>
    <row r="95" spans="1:61" hidden="1" x14ac:dyDescent="0.25">
      <c r="A95" s="175"/>
      <c r="B95" s="171"/>
      <c r="C95" s="3"/>
      <c r="D95" s="3"/>
      <c r="E95" s="3"/>
      <c r="F95" s="3"/>
      <c r="G95" s="3"/>
      <c r="H95" s="3"/>
      <c r="I95" s="3"/>
      <c r="J95" s="3"/>
      <c r="K95" s="3"/>
      <c r="L95" s="3"/>
      <c r="M95" s="3"/>
      <c r="N95" s="3"/>
      <c r="O95" s="3"/>
      <c r="P95" s="3"/>
      <c r="Q95" s="3"/>
      <c r="R95" s="3"/>
      <c r="S95" s="3"/>
      <c r="T95" s="3"/>
      <c r="U95" s="3"/>
      <c r="V95" s="3"/>
      <c r="W95" s="3"/>
      <c r="X95" s="3"/>
      <c r="Y95" s="3"/>
      <c r="Z95" s="3"/>
      <c r="AA95" s="3"/>
      <c r="AB95" s="1">
        <v>11</v>
      </c>
      <c r="AC95" s="2">
        <f t="shared" ca="1" si="17"/>
        <v>0</v>
      </c>
      <c r="AD95" s="2">
        <f t="shared" ca="1" si="14"/>
        <v>0</v>
      </c>
      <c r="AE95" s="2">
        <f t="shared" ca="1" si="14"/>
        <v>0</v>
      </c>
      <c r="AF95" s="2">
        <f t="shared" ca="1" si="14"/>
        <v>0</v>
      </c>
      <c r="AG95" s="2">
        <f t="shared" ca="1" si="14"/>
        <v>0</v>
      </c>
      <c r="AH95" s="2">
        <f t="shared" ca="1" si="14"/>
        <v>0</v>
      </c>
      <c r="AI95" s="2">
        <f t="shared" ca="1" si="14"/>
        <v>0</v>
      </c>
      <c r="AJ95" s="2">
        <f t="shared" ca="1" si="14"/>
        <v>0</v>
      </c>
      <c r="AK95" s="2">
        <f t="shared" ca="1" si="14"/>
        <v>0</v>
      </c>
      <c r="AL95" s="2">
        <f t="shared" ca="1" si="14"/>
        <v>0</v>
      </c>
      <c r="AM95" s="2">
        <f t="shared" ca="1" si="14"/>
        <v>0</v>
      </c>
      <c r="AN95" s="2">
        <f t="shared" ca="1" si="14"/>
        <v>0</v>
      </c>
      <c r="AO95" s="2">
        <f t="shared" ca="1" si="14"/>
        <v>0</v>
      </c>
      <c r="AP95" s="2">
        <f t="shared" ca="1" si="14"/>
        <v>0</v>
      </c>
      <c r="AQ95" s="2">
        <f t="shared" ca="1" si="14"/>
        <v>0</v>
      </c>
      <c r="AR95" s="2">
        <f t="shared" ca="1" si="14"/>
        <v>0</v>
      </c>
      <c r="AS95" s="2">
        <f t="shared" ca="1" si="16"/>
        <v>0</v>
      </c>
      <c r="AT95" s="2">
        <f t="shared" ca="1" si="16"/>
        <v>0</v>
      </c>
      <c r="AU95" s="2">
        <f t="shared" ca="1" si="16"/>
        <v>0</v>
      </c>
      <c r="AV95" s="2">
        <f t="shared" ca="1" si="16"/>
        <v>0</v>
      </c>
      <c r="AW95" s="2">
        <f t="shared" ca="1" si="16"/>
        <v>0</v>
      </c>
      <c r="AX95" s="2">
        <f t="shared" ca="1" si="16"/>
        <v>0</v>
      </c>
      <c r="AY95" s="2">
        <f t="shared" ca="1" si="16"/>
        <v>0</v>
      </c>
      <c r="AZ95" s="2">
        <f t="shared" ca="1" si="16"/>
        <v>0</v>
      </c>
      <c r="BA95" s="2">
        <f t="shared" ca="1" si="16"/>
        <v>0</v>
      </c>
      <c r="BB95" s="2">
        <f t="shared" ca="1" si="16"/>
        <v>0</v>
      </c>
      <c r="BC95" s="2">
        <f t="shared" ca="1" si="16"/>
        <v>0</v>
      </c>
      <c r="BD95" s="2">
        <f t="shared" ca="1" si="16"/>
        <v>0</v>
      </c>
      <c r="BE95" s="2">
        <f t="shared" ca="1" si="16"/>
        <v>0</v>
      </c>
      <c r="BF95" s="2">
        <f t="shared" ca="1" si="16"/>
        <v>0</v>
      </c>
      <c r="BG95" s="2">
        <f t="shared" ca="1" si="16"/>
        <v>0</v>
      </c>
      <c r="BH95" s="2">
        <f t="shared" ca="1" si="16"/>
        <v>0</v>
      </c>
      <c r="BI95" s="2">
        <f t="shared" ca="1" si="16"/>
        <v>0</v>
      </c>
    </row>
    <row r="96" spans="1:61" hidden="1" x14ac:dyDescent="0.25">
      <c r="A96" s="175"/>
      <c r="B96" s="171"/>
      <c r="C96" s="3"/>
      <c r="D96" s="3"/>
      <c r="E96" s="3"/>
      <c r="F96" s="3"/>
      <c r="G96" s="3"/>
      <c r="H96" s="3"/>
      <c r="I96" s="3"/>
      <c r="J96" s="3"/>
      <c r="K96" s="3"/>
      <c r="L96" s="3"/>
      <c r="M96" s="3"/>
      <c r="N96" s="3"/>
      <c r="O96" s="3"/>
      <c r="P96" s="3"/>
      <c r="Q96" s="3"/>
      <c r="R96" s="3"/>
      <c r="S96" s="3"/>
      <c r="T96" s="3"/>
      <c r="U96" s="3"/>
      <c r="V96" s="3"/>
      <c r="W96" s="3"/>
      <c r="X96" s="3"/>
      <c r="Y96" s="3"/>
      <c r="Z96" s="3"/>
      <c r="AA96" s="3"/>
      <c r="AB96" s="1">
        <v>12</v>
      </c>
      <c r="AC96" s="2">
        <f t="shared" ca="1" si="17"/>
        <v>0</v>
      </c>
      <c r="AD96" s="2">
        <f t="shared" ca="1" si="14"/>
        <v>0</v>
      </c>
      <c r="AE96" s="2">
        <f t="shared" ca="1" si="14"/>
        <v>0</v>
      </c>
      <c r="AF96" s="2">
        <f t="shared" ca="1" si="14"/>
        <v>0</v>
      </c>
      <c r="AG96" s="2">
        <f t="shared" ca="1" si="14"/>
        <v>0</v>
      </c>
      <c r="AH96" s="2">
        <f t="shared" ca="1" si="14"/>
        <v>0</v>
      </c>
      <c r="AI96" s="2">
        <f t="shared" ca="1" si="14"/>
        <v>0</v>
      </c>
      <c r="AJ96" s="2">
        <f t="shared" ca="1" si="14"/>
        <v>0</v>
      </c>
      <c r="AK96" s="2">
        <f t="shared" ca="1" si="14"/>
        <v>0</v>
      </c>
      <c r="AL96" s="2">
        <f t="shared" ca="1" si="14"/>
        <v>0</v>
      </c>
      <c r="AM96" s="2">
        <f t="shared" ca="1" si="14"/>
        <v>0</v>
      </c>
      <c r="AN96" s="2">
        <f t="shared" ca="1" si="14"/>
        <v>0</v>
      </c>
      <c r="AO96" s="2">
        <f t="shared" ca="1" si="14"/>
        <v>0</v>
      </c>
      <c r="AP96" s="2">
        <f t="shared" ca="1" si="14"/>
        <v>0</v>
      </c>
      <c r="AQ96" s="2">
        <f t="shared" ca="1" si="14"/>
        <v>0</v>
      </c>
      <c r="AR96" s="2">
        <f t="shared" ca="1" si="14"/>
        <v>0</v>
      </c>
      <c r="AS96" s="2">
        <f t="shared" ca="1" si="16"/>
        <v>0</v>
      </c>
      <c r="AT96" s="2">
        <f t="shared" ca="1" si="16"/>
        <v>0</v>
      </c>
      <c r="AU96" s="2">
        <f t="shared" ca="1" si="16"/>
        <v>0</v>
      </c>
      <c r="AV96" s="2">
        <f t="shared" ca="1" si="16"/>
        <v>0</v>
      </c>
      <c r="AW96" s="2">
        <f t="shared" ca="1" si="16"/>
        <v>0</v>
      </c>
      <c r="AX96" s="2">
        <f t="shared" ca="1" si="16"/>
        <v>0</v>
      </c>
      <c r="AY96" s="2">
        <f t="shared" ca="1" si="16"/>
        <v>0</v>
      </c>
      <c r="AZ96" s="2">
        <f t="shared" ca="1" si="16"/>
        <v>0</v>
      </c>
      <c r="BA96" s="2">
        <f t="shared" ca="1" si="16"/>
        <v>0</v>
      </c>
      <c r="BB96" s="2">
        <f t="shared" ca="1" si="16"/>
        <v>0</v>
      </c>
      <c r="BC96" s="2">
        <f t="shared" ca="1" si="16"/>
        <v>0</v>
      </c>
      <c r="BD96" s="2">
        <f t="shared" ca="1" si="16"/>
        <v>0</v>
      </c>
      <c r="BE96" s="2">
        <f t="shared" ca="1" si="16"/>
        <v>0</v>
      </c>
      <c r="BF96" s="2">
        <f t="shared" ca="1" si="16"/>
        <v>0</v>
      </c>
      <c r="BG96" s="2">
        <f t="shared" ca="1" si="16"/>
        <v>0</v>
      </c>
      <c r="BH96" s="2">
        <f t="shared" ca="1" si="16"/>
        <v>0</v>
      </c>
      <c r="BI96" s="2">
        <f t="shared" ca="1" si="16"/>
        <v>0</v>
      </c>
    </row>
    <row r="97" spans="1:61" hidden="1" x14ac:dyDescent="0.25">
      <c r="A97" s="175"/>
      <c r="B97" s="171"/>
      <c r="C97" s="3"/>
      <c r="D97" s="3"/>
      <c r="E97" s="3"/>
      <c r="F97" s="3"/>
      <c r="G97" s="3"/>
      <c r="H97" s="3"/>
      <c r="I97" s="3"/>
      <c r="J97" s="3"/>
      <c r="K97" s="3"/>
      <c r="L97" s="3"/>
      <c r="M97" s="3"/>
      <c r="N97" s="3"/>
      <c r="O97" s="3"/>
      <c r="P97" s="3"/>
      <c r="Q97" s="3"/>
      <c r="R97" s="3"/>
      <c r="S97" s="3"/>
      <c r="T97" s="3"/>
      <c r="U97" s="3"/>
      <c r="V97" s="3"/>
      <c r="W97" s="3"/>
      <c r="X97" s="3"/>
      <c r="Y97" s="3"/>
      <c r="Z97" s="3"/>
      <c r="AA97" s="3"/>
      <c r="AB97" s="1">
        <v>13</v>
      </c>
      <c r="AC97" s="2">
        <f t="shared" ca="1" si="17"/>
        <v>0</v>
      </c>
      <c r="AD97" s="2">
        <f t="shared" ca="1" si="14"/>
        <v>0</v>
      </c>
      <c r="AE97" s="2">
        <f t="shared" ca="1" si="14"/>
        <v>0</v>
      </c>
      <c r="AF97" s="2">
        <f t="shared" ca="1" si="14"/>
        <v>0</v>
      </c>
      <c r="AG97" s="2">
        <f t="shared" ca="1" si="14"/>
        <v>0</v>
      </c>
      <c r="AH97" s="2">
        <f t="shared" ca="1" si="14"/>
        <v>0</v>
      </c>
      <c r="AI97" s="2">
        <f t="shared" ca="1" si="14"/>
        <v>0</v>
      </c>
      <c r="AJ97" s="2">
        <f t="shared" ca="1" si="14"/>
        <v>0</v>
      </c>
      <c r="AK97" s="2">
        <f t="shared" ca="1" si="14"/>
        <v>0</v>
      </c>
      <c r="AL97" s="2">
        <f t="shared" ca="1" si="14"/>
        <v>0</v>
      </c>
      <c r="AM97" s="2">
        <f t="shared" ca="1" si="14"/>
        <v>0</v>
      </c>
      <c r="AN97" s="2">
        <f t="shared" ca="1" si="14"/>
        <v>0</v>
      </c>
      <c r="AO97" s="2">
        <f t="shared" ca="1" si="14"/>
        <v>0</v>
      </c>
      <c r="AP97" s="2">
        <f t="shared" ca="1" si="14"/>
        <v>0</v>
      </c>
      <c r="AQ97" s="2">
        <f t="shared" ca="1" si="14"/>
        <v>0</v>
      </c>
      <c r="AR97" s="2">
        <f t="shared" ca="1" si="14"/>
        <v>0</v>
      </c>
      <c r="AS97" s="2">
        <f t="shared" ca="1" si="16"/>
        <v>0</v>
      </c>
      <c r="AT97" s="2">
        <f t="shared" ca="1" si="16"/>
        <v>0</v>
      </c>
      <c r="AU97" s="2">
        <f t="shared" ca="1" si="16"/>
        <v>0</v>
      </c>
      <c r="AV97" s="2">
        <f t="shared" ca="1" si="16"/>
        <v>0</v>
      </c>
      <c r="AW97" s="2">
        <f t="shared" ca="1" si="16"/>
        <v>0</v>
      </c>
      <c r="AX97" s="2">
        <f t="shared" ca="1" si="16"/>
        <v>0</v>
      </c>
      <c r="AY97" s="2">
        <f t="shared" ca="1" si="16"/>
        <v>0</v>
      </c>
      <c r="AZ97" s="2">
        <f t="shared" ca="1" si="16"/>
        <v>0</v>
      </c>
      <c r="BA97" s="2">
        <f t="shared" ca="1" si="16"/>
        <v>0</v>
      </c>
      <c r="BB97" s="2">
        <f t="shared" ca="1" si="16"/>
        <v>0</v>
      </c>
      <c r="BC97" s="2">
        <f t="shared" ca="1" si="16"/>
        <v>0</v>
      </c>
      <c r="BD97" s="2">
        <f t="shared" ca="1" si="16"/>
        <v>0</v>
      </c>
      <c r="BE97" s="2">
        <f t="shared" ca="1" si="16"/>
        <v>0</v>
      </c>
      <c r="BF97" s="2">
        <f t="shared" ca="1" si="16"/>
        <v>0</v>
      </c>
      <c r="BG97" s="2">
        <f t="shared" ca="1" si="16"/>
        <v>0</v>
      </c>
      <c r="BH97" s="2">
        <f t="shared" ca="1" si="16"/>
        <v>0</v>
      </c>
      <c r="BI97" s="2">
        <f t="shared" ca="1" si="16"/>
        <v>0</v>
      </c>
    </row>
    <row r="98" spans="1:61" hidden="1" x14ac:dyDescent="0.25">
      <c r="A98" s="175"/>
      <c r="B98" s="171"/>
      <c r="C98" s="3"/>
      <c r="D98" s="3"/>
      <c r="E98" s="3"/>
      <c r="F98" s="3"/>
      <c r="G98" s="3"/>
      <c r="H98" s="3"/>
      <c r="I98" s="3"/>
      <c r="J98" s="3"/>
      <c r="K98" s="3"/>
      <c r="L98" s="3"/>
      <c r="M98" s="3"/>
      <c r="N98" s="3"/>
      <c r="O98" s="3"/>
      <c r="P98" s="3"/>
      <c r="Q98" s="3"/>
      <c r="R98" s="3"/>
      <c r="S98" s="3"/>
      <c r="T98" s="3"/>
      <c r="U98" s="3"/>
      <c r="V98" s="3"/>
      <c r="W98" s="3"/>
      <c r="X98" s="3"/>
      <c r="Y98" s="3"/>
      <c r="Z98" s="3"/>
      <c r="AA98" s="3"/>
      <c r="AB98" s="1">
        <v>14</v>
      </c>
      <c r="AC98" s="2">
        <f t="shared" ca="1" si="17"/>
        <v>0</v>
      </c>
      <c r="AD98" s="2">
        <f t="shared" ca="1" si="14"/>
        <v>0</v>
      </c>
      <c r="AE98" s="2">
        <f t="shared" ca="1" si="14"/>
        <v>0</v>
      </c>
      <c r="AF98" s="2">
        <f t="shared" ca="1" si="14"/>
        <v>0</v>
      </c>
      <c r="AG98" s="2">
        <f t="shared" ca="1" si="14"/>
        <v>0</v>
      </c>
      <c r="AH98" s="2">
        <f t="shared" ca="1" si="14"/>
        <v>0</v>
      </c>
      <c r="AI98" s="2">
        <f t="shared" ca="1" si="14"/>
        <v>0</v>
      </c>
      <c r="AJ98" s="2">
        <f t="shared" ca="1" si="14"/>
        <v>0</v>
      </c>
      <c r="AK98" s="2">
        <f t="shared" ca="1" si="14"/>
        <v>0</v>
      </c>
      <c r="AL98" s="2">
        <f t="shared" ca="1" si="14"/>
        <v>0</v>
      </c>
      <c r="AM98" s="2">
        <f t="shared" ca="1" si="14"/>
        <v>0</v>
      </c>
      <c r="AN98" s="2">
        <f t="shared" ca="1" si="14"/>
        <v>0</v>
      </c>
      <c r="AO98" s="2">
        <f t="shared" ca="1" si="14"/>
        <v>0</v>
      </c>
      <c r="AP98" s="2">
        <f t="shared" ca="1" si="14"/>
        <v>0</v>
      </c>
      <c r="AQ98" s="2">
        <f t="shared" ca="1" si="14"/>
        <v>0</v>
      </c>
      <c r="AR98" s="2">
        <f t="shared" ca="1" si="14"/>
        <v>0</v>
      </c>
      <c r="AS98" s="2">
        <f t="shared" ca="1" si="16"/>
        <v>0</v>
      </c>
      <c r="AT98" s="2">
        <f t="shared" ca="1" si="16"/>
        <v>0</v>
      </c>
      <c r="AU98" s="2">
        <f t="shared" ca="1" si="16"/>
        <v>0</v>
      </c>
      <c r="AV98" s="2">
        <f t="shared" ca="1" si="16"/>
        <v>0</v>
      </c>
      <c r="AW98" s="2">
        <f t="shared" ca="1" si="16"/>
        <v>0</v>
      </c>
      <c r="AX98" s="2">
        <f t="shared" ca="1" si="16"/>
        <v>0</v>
      </c>
      <c r="AY98" s="2">
        <f t="shared" ca="1" si="16"/>
        <v>0</v>
      </c>
      <c r="AZ98" s="2">
        <f t="shared" ca="1" si="16"/>
        <v>0</v>
      </c>
      <c r="BA98" s="2">
        <f t="shared" ca="1" si="16"/>
        <v>0</v>
      </c>
      <c r="BB98" s="2">
        <f t="shared" ca="1" si="16"/>
        <v>0</v>
      </c>
      <c r="BC98" s="2">
        <f t="shared" ca="1" si="16"/>
        <v>0</v>
      </c>
      <c r="BD98" s="2">
        <f t="shared" ca="1" si="16"/>
        <v>0</v>
      </c>
      <c r="BE98" s="2">
        <f t="shared" ca="1" si="16"/>
        <v>0</v>
      </c>
      <c r="BF98" s="2">
        <f t="shared" ca="1" si="16"/>
        <v>0</v>
      </c>
      <c r="BG98" s="2">
        <f t="shared" ca="1" si="16"/>
        <v>0</v>
      </c>
      <c r="BH98" s="2">
        <f t="shared" ca="1" si="16"/>
        <v>0</v>
      </c>
      <c r="BI98" s="2">
        <f t="shared" ca="1" si="16"/>
        <v>0</v>
      </c>
    </row>
    <row r="99" spans="1:61" hidden="1" x14ac:dyDescent="0.25">
      <c r="A99" s="175"/>
      <c r="B99" s="171"/>
      <c r="C99" s="3"/>
      <c r="D99" s="3"/>
      <c r="E99" s="3"/>
      <c r="F99" s="3"/>
      <c r="G99" s="3"/>
      <c r="H99" s="3"/>
      <c r="I99" s="3"/>
      <c r="J99" s="3"/>
      <c r="K99" s="3"/>
      <c r="L99" s="3"/>
      <c r="M99" s="3"/>
      <c r="N99" s="3"/>
      <c r="O99" s="3"/>
      <c r="P99" s="3"/>
      <c r="Q99" s="3"/>
      <c r="R99" s="3"/>
      <c r="S99" s="3"/>
      <c r="T99" s="3"/>
      <c r="U99" s="3"/>
      <c r="V99" s="3"/>
      <c r="W99" s="3"/>
      <c r="X99" s="3"/>
      <c r="Y99" s="3"/>
      <c r="Z99" s="3"/>
      <c r="AA99" s="3"/>
      <c r="AB99" s="1">
        <v>15</v>
      </c>
      <c r="AC99" s="2">
        <f t="shared" ca="1" si="17"/>
        <v>0</v>
      </c>
      <c r="AD99" s="2">
        <f t="shared" ca="1" si="17"/>
        <v>0</v>
      </c>
      <c r="AE99" s="2">
        <f t="shared" ca="1" si="17"/>
        <v>0</v>
      </c>
      <c r="AF99" s="2">
        <f t="shared" ca="1" si="17"/>
        <v>0</v>
      </c>
      <c r="AG99" s="2">
        <f t="shared" ca="1" si="17"/>
        <v>0</v>
      </c>
      <c r="AH99" s="2">
        <f t="shared" ca="1" si="17"/>
        <v>0</v>
      </c>
      <c r="AI99" s="2">
        <f t="shared" ca="1" si="17"/>
        <v>0</v>
      </c>
      <c r="AJ99" s="2">
        <f t="shared" ca="1" si="17"/>
        <v>0</v>
      </c>
      <c r="AK99" s="2">
        <f t="shared" ca="1" si="17"/>
        <v>0</v>
      </c>
      <c r="AL99" s="2">
        <f t="shared" ca="1" si="17"/>
        <v>0</v>
      </c>
      <c r="AM99" s="2">
        <f t="shared" ca="1" si="17"/>
        <v>0</v>
      </c>
      <c r="AN99" s="2">
        <f t="shared" ca="1" si="17"/>
        <v>0</v>
      </c>
      <c r="AO99" s="2">
        <f t="shared" ca="1" si="17"/>
        <v>0</v>
      </c>
      <c r="AP99" s="2">
        <f t="shared" ca="1" si="17"/>
        <v>0</v>
      </c>
      <c r="AQ99" s="2">
        <f t="shared" ca="1" si="17"/>
        <v>0</v>
      </c>
      <c r="AR99" s="2">
        <f t="shared" ca="1" si="17"/>
        <v>0</v>
      </c>
      <c r="AS99" s="2">
        <f t="shared" ref="AS99:BH99" ca="1" si="18">IF(ISNA(OR(MATCH(AS$51,OFFSET($D99,1-$AB99,0,6),0),MATCH($AB99,OFFSET($D99,1-$AB99,0,6),0))),0,INDEX(OFFSET($D99,1-$AB99,18,6,6),MATCH(AS$51,OFFSET($D99,1-$AB99,0,6),0),MATCH($AB99,OFFSET($D99,1-$AB99,0,6),0)))</f>
        <v>0</v>
      </c>
      <c r="AT99" s="2">
        <f t="shared" ca="1" si="18"/>
        <v>0</v>
      </c>
      <c r="AU99" s="2">
        <f t="shared" ca="1" si="18"/>
        <v>0</v>
      </c>
      <c r="AV99" s="2">
        <f t="shared" ca="1" si="18"/>
        <v>0</v>
      </c>
      <c r="AW99" s="2">
        <f t="shared" ca="1" si="18"/>
        <v>0</v>
      </c>
      <c r="AX99" s="2">
        <f t="shared" ca="1" si="18"/>
        <v>0</v>
      </c>
      <c r="AY99" s="2">
        <f t="shared" ca="1" si="18"/>
        <v>0</v>
      </c>
      <c r="AZ99" s="2">
        <f t="shared" ca="1" si="18"/>
        <v>0</v>
      </c>
      <c r="BA99" s="2">
        <f t="shared" ca="1" si="18"/>
        <v>0</v>
      </c>
      <c r="BB99" s="2">
        <f t="shared" ca="1" si="18"/>
        <v>0</v>
      </c>
      <c r="BC99" s="2">
        <f t="shared" ca="1" si="18"/>
        <v>0</v>
      </c>
      <c r="BD99" s="2">
        <f t="shared" ca="1" si="18"/>
        <v>0</v>
      </c>
      <c r="BE99" s="2">
        <f t="shared" ca="1" si="18"/>
        <v>0</v>
      </c>
      <c r="BF99" s="2">
        <f t="shared" ca="1" si="18"/>
        <v>0</v>
      </c>
      <c r="BG99" s="2">
        <f t="shared" ca="1" si="18"/>
        <v>0</v>
      </c>
      <c r="BH99" s="2">
        <f t="shared" ca="1" si="18"/>
        <v>0</v>
      </c>
      <c r="BI99" s="2">
        <f t="shared" ref="AS99:BI114" ca="1" si="19">IF(ISNA(OR(MATCH(BI$51,OFFSET($D99,1-$AB99,0,6),0),MATCH($AB99,OFFSET($D99,1-$AB99,0,6),0))),0,INDEX(OFFSET($D99,1-$AB99,18,6,6),MATCH(BI$51,OFFSET($D99,1-$AB99,0,6),0),MATCH($AB99,OFFSET($D99,1-$AB99,0,6),0)))</f>
        <v>0</v>
      </c>
    </row>
    <row r="100" spans="1:61" hidden="1" x14ac:dyDescent="0.25">
      <c r="A100" s="175"/>
      <c r="B100" s="17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16</v>
      </c>
      <c r="AC100" s="2">
        <f t="shared" ca="1" si="17"/>
        <v>0</v>
      </c>
      <c r="AD100" s="2">
        <f t="shared" ca="1" si="17"/>
        <v>0</v>
      </c>
      <c r="AE100" s="2">
        <f t="shared" ca="1" si="17"/>
        <v>0</v>
      </c>
      <c r="AF100" s="2">
        <f t="shared" ca="1" si="17"/>
        <v>0</v>
      </c>
      <c r="AG100" s="2">
        <f t="shared" ca="1" si="17"/>
        <v>0</v>
      </c>
      <c r="AH100" s="2">
        <f t="shared" ca="1" si="17"/>
        <v>0</v>
      </c>
      <c r="AI100" s="2">
        <f t="shared" ca="1" si="17"/>
        <v>0</v>
      </c>
      <c r="AJ100" s="2">
        <f t="shared" ca="1" si="17"/>
        <v>0</v>
      </c>
      <c r="AK100" s="2">
        <f t="shared" ca="1" si="17"/>
        <v>0</v>
      </c>
      <c r="AL100" s="2">
        <f t="shared" ca="1" si="17"/>
        <v>0</v>
      </c>
      <c r="AM100" s="2">
        <f t="shared" ca="1" si="17"/>
        <v>0</v>
      </c>
      <c r="AN100" s="2">
        <f t="shared" ca="1" si="17"/>
        <v>0</v>
      </c>
      <c r="AO100" s="2">
        <f t="shared" ca="1" si="17"/>
        <v>0</v>
      </c>
      <c r="AP100" s="2">
        <f t="shared" ca="1" si="17"/>
        <v>0</v>
      </c>
      <c r="AQ100" s="2">
        <f t="shared" ca="1" si="17"/>
        <v>0</v>
      </c>
      <c r="AR100" s="2">
        <f t="shared" ca="1" si="17"/>
        <v>0</v>
      </c>
      <c r="AS100" s="2">
        <f t="shared" ca="1" si="19"/>
        <v>0</v>
      </c>
      <c r="AT100" s="2">
        <f t="shared" ca="1" si="19"/>
        <v>0</v>
      </c>
      <c r="AU100" s="2">
        <f t="shared" ca="1" si="19"/>
        <v>0</v>
      </c>
      <c r="AV100" s="2">
        <f t="shared" ca="1" si="19"/>
        <v>0</v>
      </c>
      <c r="AW100" s="2">
        <f t="shared" ca="1" si="19"/>
        <v>0</v>
      </c>
      <c r="AX100" s="2">
        <f t="shared" ca="1" si="19"/>
        <v>0</v>
      </c>
      <c r="AY100" s="2">
        <f t="shared" ca="1" si="19"/>
        <v>0</v>
      </c>
      <c r="AZ100" s="2">
        <f t="shared" ca="1" si="19"/>
        <v>0</v>
      </c>
      <c r="BA100" s="2">
        <f t="shared" ca="1" si="19"/>
        <v>0</v>
      </c>
      <c r="BB100" s="2">
        <f t="shared" ca="1" si="19"/>
        <v>0</v>
      </c>
      <c r="BC100" s="2">
        <f t="shared" ca="1" si="19"/>
        <v>0</v>
      </c>
      <c r="BD100" s="2">
        <f t="shared" ca="1" si="19"/>
        <v>0</v>
      </c>
      <c r="BE100" s="2">
        <f t="shared" ca="1" si="19"/>
        <v>0</v>
      </c>
      <c r="BF100" s="2">
        <f t="shared" ca="1" si="19"/>
        <v>0</v>
      </c>
      <c r="BG100" s="2">
        <f t="shared" ca="1" si="19"/>
        <v>0</v>
      </c>
      <c r="BH100" s="2">
        <f t="shared" ca="1" si="19"/>
        <v>0</v>
      </c>
      <c r="BI100" s="2">
        <f t="shared" ca="1" si="19"/>
        <v>0</v>
      </c>
    </row>
    <row r="101" spans="1:61" hidden="1" x14ac:dyDescent="0.25">
      <c r="A101" s="175"/>
      <c r="B101" s="17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17</v>
      </c>
      <c r="AC101" s="2">
        <f t="shared" ca="1" si="17"/>
        <v>0</v>
      </c>
      <c r="AD101" s="2">
        <f t="shared" ca="1" si="17"/>
        <v>0</v>
      </c>
      <c r="AE101" s="2">
        <f t="shared" ca="1" si="17"/>
        <v>0</v>
      </c>
      <c r="AF101" s="2">
        <f t="shared" ca="1" si="17"/>
        <v>0</v>
      </c>
      <c r="AG101" s="2">
        <f t="shared" ca="1" si="17"/>
        <v>0</v>
      </c>
      <c r="AH101" s="2">
        <f t="shared" ca="1" si="17"/>
        <v>0</v>
      </c>
      <c r="AI101" s="2">
        <f t="shared" ca="1" si="17"/>
        <v>0</v>
      </c>
      <c r="AJ101" s="2">
        <f t="shared" ca="1" si="17"/>
        <v>0</v>
      </c>
      <c r="AK101" s="2">
        <f t="shared" ca="1" si="17"/>
        <v>0</v>
      </c>
      <c r="AL101" s="2">
        <f t="shared" ca="1" si="17"/>
        <v>0</v>
      </c>
      <c r="AM101" s="2">
        <f t="shared" ca="1" si="17"/>
        <v>0</v>
      </c>
      <c r="AN101" s="2">
        <f t="shared" ca="1" si="17"/>
        <v>0</v>
      </c>
      <c r="AO101" s="2">
        <f t="shared" ca="1" si="17"/>
        <v>0</v>
      </c>
      <c r="AP101" s="2">
        <f t="shared" ca="1" si="17"/>
        <v>0</v>
      </c>
      <c r="AQ101" s="2">
        <f t="shared" ca="1" si="17"/>
        <v>0</v>
      </c>
      <c r="AR101" s="2">
        <f t="shared" ca="1" si="17"/>
        <v>0</v>
      </c>
      <c r="AS101" s="2">
        <f t="shared" ca="1" si="19"/>
        <v>0</v>
      </c>
      <c r="AT101" s="2">
        <f t="shared" ca="1" si="19"/>
        <v>0</v>
      </c>
      <c r="AU101" s="2">
        <f t="shared" ca="1" si="19"/>
        <v>0</v>
      </c>
      <c r="AV101" s="2">
        <f t="shared" ca="1" si="19"/>
        <v>0</v>
      </c>
      <c r="AW101" s="2">
        <f t="shared" ca="1" si="19"/>
        <v>0</v>
      </c>
      <c r="AX101" s="2">
        <f t="shared" ca="1" si="19"/>
        <v>0</v>
      </c>
      <c r="AY101" s="2">
        <f t="shared" ca="1" si="19"/>
        <v>0</v>
      </c>
      <c r="AZ101" s="2">
        <f t="shared" ca="1" si="19"/>
        <v>0</v>
      </c>
      <c r="BA101" s="2">
        <f t="shared" ca="1" si="19"/>
        <v>0</v>
      </c>
      <c r="BB101" s="2">
        <f t="shared" ca="1" si="19"/>
        <v>0</v>
      </c>
      <c r="BC101" s="2">
        <f t="shared" ca="1" si="19"/>
        <v>0</v>
      </c>
      <c r="BD101" s="2">
        <f t="shared" ca="1" si="19"/>
        <v>0</v>
      </c>
      <c r="BE101" s="2">
        <f t="shared" ca="1" si="19"/>
        <v>0</v>
      </c>
      <c r="BF101" s="2">
        <f t="shared" ca="1" si="19"/>
        <v>0</v>
      </c>
      <c r="BG101" s="2">
        <f t="shared" ca="1" si="19"/>
        <v>0</v>
      </c>
      <c r="BH101" s="2">
        <f t="shared" ca="1" si="19"/>
        <v>0</v>
      </c>
      <c r="BI101" s="2">
        <f t="shared" ca="1" si="19"/>
        <v>0</v>
      </c>
    </row>
    <row r="102" spans="1:61" hidden="1" x14ac:dyDescent="0.25">
      <c r="A102" s="175"/>
      <c r="B102" s="17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18</v>
      </c>
      <c r="AC102" s="2">
        <f t="shared" ca="1" si="17"/>
        <v>0</v>
      </c>
      <c r="AD102" s="2">
        <f t="shared" ca="1" si="17"/>
        <v>0</v>
      </c>
      <c r="AE102" s="2">
        <f t="shared" ca="1" si="17"/>
        <v>0</v>
      </c>
      <c r="AF102" s="2">
        <f t="shared" ca="1" si="17"/>
        <v>0</v>
      </c>
      <c r="AG102" s="2">
        <f t="shared" ca="1" si="17"/>
        <v>0</v>
      </c>
      <c r="AH102" s="2">
        <f t="shared" ca="1" si="17"/>
        <v>0</v>
      </c>
      <c r="AI102" s="2">
        <f t="shared" ca="1" si="17"/>
        <v>0</v>
      </c>
      <c r="AJ102" s="2">
        <f t="shared" ca="1" si="17"/>
        <v>0</v>
      </c>
      <c r="AK102" s="2">
        <f t="shared" ca="1" si="17"/>
        <v>0</v>
      </c>
      <c r="AL102" s="2">
        <f t="shared" ca="1" si="17"/>
        <v>0</v>
      </c>
      <c r="AM102" s="2">
        <f t="shared" ca="1" si="17"/>
        <v>0</v>
      </c>
      <c r="AN102" s="2">
        <f t="shared" ca="1" si="17"/>
        <v>0</v>
      </c>
      <c r="AO102" s="2">
        <f t="shared" ca="1" si="17"/>
        <v>0</v>
      </c>
      <c r="AP102" s="2">
        <f t="shared" ca="1" si="17"/>
        <v>0</v>
      </c>
      <c r="AQ102" s="2">
        <f t="shared" ca="1" si="17"/>
        <v>0</v>
      </c>
      <c r="AR102" s="2">
        <f t="shared" ca="1" si="17"/>
        <v>0</v>
      </c>
      <c r="AS102" s="2">
        <f t="shared" ca="1" si="19"/>
        <v>0</v>
      </c>
      <c r="AT102" s="2">
        <f t="shared" ca="1" si="19"/>
        <v>0</v>
      </c>
      <c r="AU102" s="2">
        <f t="shared" ca="1" si="19"/>
        <v>0</v>
      </c>
      <c r="AV102" s="2">
        <f t="shared" ca="1" si="19"/>
        <v>0</v>
      </c>
      <c r="AW102" s="2">
        <f t="shared" ca="1" si="19"/>
        <v>0</v>
      </c>
      <c r="AX102" s="2">
        <f t="shared" ca="1" si="19"/>
        <v>0</v>
      </c>
      <c r="AY102" s="2">
        <f t="shared" ca="1" si="19"/>
        <v>0</v>
      </c>
      <c r="AZ102" s="2">
        <f t="shared" ca="1" si="19"/>
        <v>0</v>
      </c>
      <c r="BA102" s="2">
        <f t="shared" ca="1" si="19"/>
        <v>0</v>
      </c>
      <c r="BB102" s="2">
        <f t="shared" ca="1" si="19"/>
        <v>0</v>
      </c>
      <c r="BC102" s="2">
        <f t="shared" ca="1" si="19"/>
        <v>0</v>
      </c>
      <c r="BD102" s="2">
        <f t="shared" ca="1" si="19"/>
        <v>0</v>
      </c>
      <c r="BE102" s="2">
        <f t="shared" ca="1" si="19"/>
        <v>0</v>
      </c>
      <c r="BF102" s="2">
        <f t="shared" ca="1" si="19"/>
        <v>0</v>
      </c>
      <c r="BG102" s="2">
        <f t="shared" ca="1" si="19"/>
        <v>0</v>
      </c>
      <c r="BH102" s="2">
        <f t="shared" ca="1" si="19"/>
        <v>0</v>
      </c>
      <c r="BI102" s="2">
        <f t="shared" ca="1" si="19"/>
        <v>0</v>
      </c>
    </row>
    <row r="103" spans="1:61" hidden="1" x14ac:dyDescent="0.25">
      <c r="A103" s="175"/>
      <c r="B103" s="17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19</v>
      </c>
      <c r="AC103" s="2">
        <f t="shared" ca="1" si="17"/>
        <v>0</v>
      </c>
      <c r="AD103" s="2">
        <f t="shared" ca="1" si="17"/>
        <v>0</v>
      </c>
      <c r="AE103" s="2">
        <f t="shared" ca="1" si="17"/>
        <v>0</v>
      </c>
      <c r="AF103" s="2">
        <f t="shared" ca="1" si="17"/>
        <v>0</v>
      </c>
      <c r="AG103" s="2">
        <f t="shared" ca="1" si="17"/>
        <v>0</v>
      </c>
      <c r="AH103" s="2">
        <f t="shared" ca="1" si="17"/>
        <v>0</v>
      </c>
      <c r="AI103" s="2">
        <f t="shared" ca="1" si="17"/>
        <v>0</v>
      </c>
      <c r="AJ103" s="2">
        <f t="shared" ca="1" si="17"/>
        <v>0</v>
      </c>
      <c r="AK103" s="2">
        <f t="shared" ca="1" si="17"/>
        <v>0</v>
      </c>
      <c r="AL103" s="2">
        <f t="shared" ca="1" si="17"/>
        <v>0</v>
      </c>
      <c r="AM103" s="2">
        <f t="shared" ca="1" si="17"/>
        <v>0</v>
      </c>
      <c r="AN103" s="2">
        <f t="shared" ca="1" si="17"/>
        <v>0</v>
      </c>
      <c r="AO103" s="2">
        <f t="shared" ca="1" si="17"/>
        <v>0</v>
      </c>
      <c r="AP103" s="2">
        <f t="shared" ca="1" si="17"/>
        <v>0</v>
      </c>
      <c r="AQ103" s="2">
        <f t="shared" ca="1" si="17"/>
        <v>0</v>
      </c>
      <c r="AR103" s="2">
        <f t="shared" ca="1" si="17"/>
        <v>0</v>
      </c>
      <c r="AS103" s="2">
        <f t="shared" ca="1" si="19"/>
        <v>0</v>
      </c>
      <c r="AT103" s="2">
        <f t="shared" ca="1" si="19"/>
        <v>0</v>
      </c>
      <c r="AU103" s="2">
        <f t="shared" ca="1" si="19"/>
        <v>0</v>
      </c>
      <c r="AV103" s="2">
        <f t="shared" ca="1" si="19"/>
        <v>0</v>
      </c>
      <c r="AW103" s="2">
        <f t="shared" ca="1" si="19"/>
        <v>0</v>
      </c>
      <c r="AX103" s="2">
        <f t="shared" ca="1" si="19"/>
        <v>0</v>
      </c>
      <c r="AY103" s="2">
        <f t="shared" ca="1" si="19"/>
        <v>0</v>
      </c>
      <c r="AZ103" s="2">
        <f t="shared" ca="1" si="19"/>
        <v>0</v>
      </c>
      <c r="BA103" s="2">
        <f t="shared" ca="1" si="19"/>
        <v>0</v>
      </c>
      <c r="BB103" s="2">
        <f t="shared" ca="1" si="19"/>
        <v>0</v>
      </c>
      <c r="BC103" s="2">
        <f t="shared" ca="1" si="19"/>
        <v>0</v>
      </c>
      <c r="BD103" s="2">
        <f t="shared" ca="1" si="19"/>
        <v>0</v>
      </c>
      <c r="BE103" s="2">
        <f t="shared" ca="1" si="19"/>
        <v>0</v>
      </c>
      <c r="BF103" s="2">
        <f t="shared" ca="1" si="19"/>
        <v>0</v>
      </c>
      <c r="BG103" s="2">
        <f t="shared" ca="1" si="19"/>
        <v>0</v>
      </c>
      <c r="BH103" s="2">
        <f t="shared" ca="1" si="19"/>
        <v>0</v>
      </c>
      <c r="BI103" s="2">
        <f t="shared" ca="1" si="19"/>
        <v>0</v>
      </c>
    </row>
    <row r="104" spans="1:61" hidden="1" x14ac:dyDescent="0.25">
      <c r="A104" s="175"/>
      <c r="B104" s="17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20</v>
      </c>
      <c r="AC104" s="2">
        <f t="shared" ca="1" si="17"/>
        <v>0</v>
      </c>
      <c r="AD104" s="2">
        <f t="shared" ca="1" si="17"/>
        <v>0</v>
      </c>
      <c r="AE104" s="2">
        <f t="shared" ca="1" si="17"/>
        <v>0</v>
      </c>
      <c r="AF104" s="2">
        <f t="shared" ca="1" si="17"/>
        <v>0</v>
      </c>
      <c r="AG104" s="2">
        <f t="shared" ca="1" si="17"/>
        <v>0</v>
      </c>
      <c r="AH104" s="2">
        <f t="shared" ca="1" si="17"/>
        <v>0</v>
      </c>
      <c r="AI104" s="2">
        <f t="shared" ca="1" si="17"/>
        <v>0</v>
      </c>
      <c r="AJ104" s="2">
        <f t="shared" ca="1" si="17"/>
        <v>0</v>
      </c>
      <c r="AK104" s="2">
        <f t="shared" ca="1" si="17"/>
        <v>0</v>
      </c>
      <c r="AL104" s="2">
        <f t="shared" ca="1" si="17"/>
        <v>0</v>
      </c>
      <c r="AM104" s="2">
        <f t="shared" ca="1" si="17"/>
        <v>0</v>
      </c>
      <c r="AN104" s="2">
        <f t="shared" ca="1" si="17"/>
        <v>0</v>
      </c>
      <c r="AO104" s="2">
        <f t="shared" ca="1" si="17"/>
        <v>0</v>
      </c>
      <c r="AP104" s="2">
        <f t="shared" ca="1" si="17"/>
        <v>0</v>
      </c>
      <c r="AQ104" s="2">
        <f t="shared" ca="1" si="17"/>
        <v>0</v>
      </c>
      <c r="AR104" s="2">
        <f t="shared" ca="1" si="17"/>
        <v>0</v>
      </c>
      <c r="AS104" s="2">
        <f t="shared" ca="1" si="19"/>
        <v>0</v>
      </c>
      <c r="AT104" s="2">
        <f t="shared" ca="1" si="19"/>
        <v>0</v>
      </c>
      <c r="AU104" s="2">
        <f t="shared" ca="1" si="19"/>
        <v>0</v>
      </c>
      <c r="AV104" s="2">
        <f t="shared" ca="1" si="19"/>
        <v>0</v>
      </c>
      <c r="AW104" s="2">
        <f t="shared" ca="1" si="19"/>
        <v>0</v>
      </c>
      <c r="AX104" s="2">
        <f t="shared" ca="1" si="19"/>
        <v>0</v>
      </c>
      <c r="AY104" s="2">
        <f t="shared" ca="1" si="19"/>
        <v>0</v>
      </c>
      <c r="AZ104" s="2">
        <f t="shared" ca="1" si="19"/>
        <v>0</v>
      </c>
      <c r="BA104" s="2">
        <f t="shared" ca="1" si="19"/>
        <v>0</v>
      </c>
      <c r="BB104" s="2">
        <f t="shared" ca="1" si="19"/>
        <v>0</v>
      </c>
      <c r="BC104" s="2">
        <f t="shared" ca="1" si="19"/>
        <v>0</v>
      </c>
      <c r="BD104" s="2">
        <f t="shared" ca="1" si="19"/>
        <v>0</v>
      </c>
      <c r="BE104" s="2">
        <f t="shared" ca="1" si="19"/>
        <v>0</v>
      </c>
      <c r="BF104" s="2">
        <f t="shared" ca="1" si="19"/>
        <v>0</v>
      </c>
      <c r="BG104" s="2">
        <f t="shared" ca="1" si="19"/>
        <v>0</v>
      </c>
      <c r="BH104" s="2">
        <f t="shared" ca="1" si="19"/>
        <v>0</v>
      </c>
      <c r="BI104" s="2">
        <f t="shared" ca="1" si="19"/>
        <v>0</v>
      </c>
    </row>
    <row r="105" spans="1:61" hidden="1" x14ac:dyDescent="0.25">
      <c r="A105" s="175"/>
      <c r="B105" s="17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21</v>
      </c>
      <c r="AC105" s="2">
        <f t="shared" ca="1" si="17"/>
        <v>0</v>
      </c>
      <c r="AD105" s="2">
        <f t="shared" ca="1" si="17"/>
        <v>0</v>
      </c>
      <c r="AE105" s="2">
        <f t="shared" ca="1" si="17"/>
        <v>0</v>
      </c>
      <c r="AF105" s="2">
        <f t="shared" ca="1" si="17"/>
        <v>0</v>
      </c>
      <c r="AG105" s="2">
        <f t="shared" ca="1" si="17"/>
        <v>0</v>
      </c>
      <c r="AH105" s="2">
        <f t="shared" ca="1" si="17"/>
        <v>0</v>
      </c>
      <c r="AI105" s="2">
        <f t="shared" ca="1" si="17"/>
        <v>0</v>
      </c>
      <c r="AJ105" s="2">
        <f t="shared" ca="1" si="17"/>
        <v>0</v>
      </c>
      <c r="AK105" s="2">
        <f t="shared" ca="1" si="17"/>
        <v>0</v>
      </c>
      <c r="AL105" s="2">
        <f t="shared" ca="1" si="17"/>
        <v>0</v>
      </c>
      <c r="AM105" s="2">
        <f t="shared" ca="1" si="17"/>
        <v>0</v>
      </c>
      <c r="AN105" s="2">
        <f t="shared" ca="1" si="17"/>
        <v>0</v>
      </c>
      <c r="AO105" s="2">
        <f t="shared" ca="1" si="17"/>
        <v>0</v>
      </c>
      <c r="AP105" s="2">
        <f t="shared" ca="1" si="17"/>
        <v>0</v>
      </c>
      <c r="AQ105" s="2">
        <f t="shared" ca="1" si="17"/>
        <v>0</v>
      </c>
      <c r="AR105" s="2">
        <f t="shared" ca="1" si="17"/>
        <v>0</v>
      </c>
      <c r="AS105" s="2">
        <f t="shared" ca="1" si="19"/>
        <v>0</v>
      </c>
      <c r="AT105" s="2">
        <f t="shared" ca="1" si="19"/>
        <v>0</v>
      </c>
      <c r="AU105" s="2">
        <f t="shared" ca="1" si="19"/>
        <v>0</v>
      </c>
      <c r="AV105" s="2">
        <f t="shared" ca="1" si="19"/>
        <v>0</v>
      </c>
      <c r="AW105" s="2">
        <f t="shared" ca="1" si="19"/>
        <v>0</v>
      </c>
      <c r="AX105" s="2">
        <f t="shared" ca="1" si="19"/>
        <v>0</v>
      </c>
      <c r="AY105" s="2">
        <f t="shared" ca="1" si="19"/>
        <v>0</v>
      </c>
      <c r="AZ105" s="2">
        <f t="shared" ca="1" si="19"/>
        <v>0</v>
      </c>
      <c r="BA105" s="2">
        <f t="shared" ca="1" si="19"/>
        <v>0</v>
      </c>
      <c r="BB105" s="2">
        <f t="shared" ca="1" si="19"/>
        <v>0</v>
      </c>
      <c r="BC105" s="2">
        <f t="shared" ca="1" si="19"/>
        <v>0</v>
      </c>
      <c r="BD105" s="2">
        <f t="shared" ca="1" si="19"/>
        <v>0</v>
      </c>
      <c r="BE105" s="2">
        <f t="shared" ca="1" si="19"/>
        <v>0</v>
      </c>
      <c r="BF105" s="2">
        <f t="shared" ca="1" si="19"/>
        <v>0</v>
      </c>
      <c r="BG105" s="2">
        <f t="shared" ca="1" si="19"/>
        <v>0</v>
      </c>
      <c r="BH105" s="2">
        <f t="shared" ca="1" si="19"/>
        <v>0</v>
      </c>
      <c r="BI105" s="2">
        <f t="shared" ca="1" si="19"/>
        <v>0</v>
      </c>
    </row>
    <row r="106" spans="1:61" hidden="1" x14ac:dyDescent="0.25">
      <c r="A106" s="175"/>
      <c r="B106" s="17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22</v>
      </c>
      <c r="AC106" s="2">
        <f t="shared" ca="1" si="17"/>
        <v>0</v>
      </c>
      <c r="AD106" s="2">
        <f t="shared" ca="1" si="17"/>
        <v>0</v>
      </c>
      <c r="AE106" s="2">
        <f t="shared" ca="1" si="17"/>
        <v>0</v>
      </c>
      <c r="AF106" s="2">
        <f t="shared" ca="1" si="17"/>
        <v>0</v>
      </c>
      <c r="AG106" s="2">
        <f t="shared" ca="1" si="17"/>
        <v>0</v>
      </c>
      <c r="AH106" s="2">
        <f t="shared" ca="1" si="17"/>
        <v>0</v>
      </c>
      <c r="AI106" s="2">
        <f t="shared" ca="1" si="17"/>
        <v>0</v>
      </c>
      <c r="AJ106" s="2">
        <f t="shared" ca="1" si="17"/>
        <v>0</v>
      </c>
      <c r="AK106" s="2">
        <f t="shared" ca="1" si="17"/>
        <v>0</v>
      </c>
      <c r="AL106" s="2">
        <f t="shared" ca="1" si="17"/>
        <v>0</v>
      </c>
      <c r="AM106" s="2">
        <f t="shared" ca="1" si="17"/>
        <v>0</v>
      </c>
      <c r="AN106" s="2">
        <f t="shared" ca="1" si="17"/>
        <v>0</v>
      </c>
      <c r="AO106" s="2">
        <f t="shared" ca="1" si="17"/>
        <v>0</v>
      </c>
      <c r="AP106" s="2">
        <f t="shared" ca="1" si="17"/>
        <v>0</v>
      </c>
      <c r="AQ106" s="2">
        <f t="shared" ca="1" si="17"/>
        <v>0</v>
      </c>
      <c r="AR106" s="2">
        <f t="shared" ca="1" si="17"/>
        <v>0</v>
      </c>
      <c r="AS106" s="2">
        <f t="shared" ca="1" si="19"/>
        <v>0</v>
      </c>
      <c r="AT106" s="2">
        <f t="shared" ca="1" si="19"/>
        <v>0</v>
      </c>
      <c r="AU106" s="2">
        <f t="shared" ca="1" si="19"/>
        <v>0</v>
      </c>
      <c r="AV106" s="2">
        <f t="shared" ca="1" si="19"/>
        <v>0</v>
      </c>
      <c r="AW106" s="2">
        <f t="shared" ca="1" si="19"/>
        <v>0</v>
      </c>
      <c r="AX106" s="2">
        <f t="shared" ca="1" si="19"/>
        <v>0</v>
      </c>
      <c r="AY106" s="2">
        <f t="shared" ca="1" si="19"/>
        <v>0</v>
      </c>
      <c r="AZ106" s="2">
        <f t="shared" ca="1" si="19"/>
        <v>0</v>
      </c>
      <c r="BA106" s="2">
        <f t="shared" ca="1" si="19"/>
        <v>0</v>
      </c>
      <c r="BB106" s="2">
        <f t="shared" ca="1" si="19"/>
        <v>0</v>
      </c>
      <c r="BC106" s="2">
        <f t="shared" ca="1" si="19"/>
        <v>0</v>
      </c>
      <c r="BD106" s="2">
        <f t="shared" ca="1" si="19"/>
        <v>0</v>
      </c>
      <c r="BE106" s="2">
        <f t="shared" ca="1" si="19"/>
        <v>0</v>
      </c>
      <c r="BF106" s="2">
        <f t="shared" ca="1" si="19"/>
        <v>0</v>
      </c>
      <c r="BG106" s="2">
        <f t="shared" ca="1" si="19"/>
        <v>0</v>
      </c>
      <c r="BH106" s="2">
        <f t="shared" ca="1" si="19"/>
        <v>0</v>
      </c>
      <c r="BI106" s="2">
        <f t="shared" ca="1" si="19"/>
        <v>0</v>
      </c>
    </row>
    <row r="107" spans="1:61" hidden="1" x14ac:dyDescent="0.25">
      <c r="A107" s="175"/>
      <c r="B107" s="17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23</v>
      </c>
      <c r="AC107" s="2">
        <f t="shared" ca="1" si="17"/>
        <v>0</v>
      </c>
      <c r="AD107" s="2">
        <f t="shared" ca="1" si="17"/>
        <v>0</v>
      </c>
      <c r="AE107" s="2">
        <f t="shared" ca="1" si="17"/>
        <v>0</v>
      </c>
      <c r="AF107" s="2">
        <f t="shared" ca="1" si="17"/>
        <v>0</v>
      </c>
      <c r="AG107" s="2">
        <f t="shared" ca="1" si="17"/>
        <v>0</v>
      </c>
      <c r="AH107" s="2">
        <f t="shared" ca="1" si="17"/>
        <v>0</v>
      </c>
      <c r="AI107" s="2">
        <f t="shared" ca="1" si="17"/>
        <v>0</v>
      </c>
      <c r="AJ107" s="2">
        <f t="shared" ca="1" si="17"/>
        <v>0</v>
      </c>
      <c r="AK107" s="2">
        <f t="shared" ca="1" si="17"/>
        <v>0</v>
      </c>
      <c r="AL107" s="2">
        <f t="shared" ca="1" si="17"/>
        <v>0</v>
      </c>
      <c r="AM107" s="2">
        <f t="shared" ca="1" si="17"/>
        <v>0</v>
      </c>
      <c r="AN107" s="2">
        <f t="shared" ca="1" si="17"/>
        <v>0</v>
      </c>
      <c r="AO107" s="2">
        <f t="shared" ca="1" si="17"/>
        <v>0</v>
      </c>
      <c r="AP107" s="2">
        <f t="shared" ca="1" si="17"/>
        <v>0</v>
      </c>
      <c r="AQ107" s="2">
        <f t="shared" ca="1" si="17"/>
        <v>0</v>
      </c>
      <c r="AR107" s="2">
        <f t="shared" ca="1" si="17"/>
        <v>0</v>
      </c>
      <c r="AS107" s="2">
        <f t="shared" ca="1" si="19"/>
        <v>0</v>
      </c>
      <c r="AT107" s="2">
        <f t="shared" ca="1" si="19"/>
        <v>0</v>
      </c>
      <c r="AU107" s="2">
        <f t="shared" ca="1" si="19"/>
        <v>0</v>
      </c>
      <c r="AV107" s="2">
        <f t="shared" ca="1" si="19"/>
        <v>0</v>
      </c>
      <c r="AW107" s="2">
        <f t="shared" ca="1" si="19"/>
        <v>0</v>
      </c>
      <c r="AX107" s="2">
        <f t="shared" ca="1" si="19"/>
        <v>0</v>
      </c>
      <c r="AY107" s="2">
        <f t="shared" ca="1" si="19"/>
        <v>0</v>
      </c>
      <c r="AZ107" s="2">
        <f t="shared" ca="1" si="19"/>
        <v>0</v>
      </c>
      <c r="BA107" s="2">
        <f t="shared" ca="1" si="19"/>
        <v>0</v>
      </c>
      <c r="BB107" s="2">
        <f t="shared" ca="1" si="19"/>
        <v>0</v>
      </c>
      <c r="BC107" s="2">
        <f t="shared" ca="1" si="19"/>
        <v>0</v>
      </c>
      <c r="BD107" s="2">
        <f t="shared" ca="1" si="19"/>
        <v>0</v>
      </c>
      <c r="BE107" s="2">
        <f t="shared" ca="1" si="19"/>
        <v>0</v>
      </c>
      <c r="BF107" s="2">
        <f t="shared" ca="1" si="19"/>
        <v>0</v>
      </c>
      <c r="BG107" s="2">
        <f t="shared" ca="1" si="19"/>
        <v>0</v>
      </c>
      <c r="BH107" s="2">
        <f t="shared" ca="1" si="19"/>
        <v>0</v>
      </c>
      <c r="BI107" s="2">
        <f t="shared" ca="1" si="19"/>
        <v>0</v>
      </c>
    </row>
    <row r="108" spans="1:61" hidden="1" x14ac:dyDescent="0.25">
      <c r="A108" s="175"/>
      <c r="B108" s="171"/>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1">
        <v>24</v>
      </c>
      <c r="AC108" s="2">
        <f t="shared" ca="1" si="17"/>
        <v>0</v>
      </c>
      <c r="AD108" s="2">
        <f t="shared" ca="1" si="17"/>
        <v>0</v>
      </c>
      <c r="AE108" s="2">
        <f t="shared" ca="1" si="17"/>
        <v>0</v>
      </c>
      <c r="AF108" s="2">
        <f t="shared" ca="1" si="17"/>
        <v>0</v>
      </c>
      <c r="AG108" s="2">
        <f t="shared" ca="1" si="17"/>
        <v>0</v>
      </c>
      <c r="AH108" s="2">
        <f t="shared" ca="1" si="17"/>
        <v>0</v>
      </c>
      <c r="AI108" s="2">
        <f t="shared" ca="1" si="17"/>
        <v>0</v>
      </c>
      <c r="AJ108" s="2">
        <f t="shared" ca="1" si="17"/>
        <v>0</v>
      </c>
      <c r="AK108" s="2">
        <f t="shared" ca="1" si="17"/>
        <v>0</v>
      </c>
      <c r="AL108" s="2">
        <f t="shared" ca="1" si="17"/>
        <v>0</v>
      </c>
      <c r="AM108" s="2">
        <f t="shared" ca="1" si="17"/>
        <v>0</v>
      </c>
      <c r="AN108" s="2">
        <f t="shared" ca="1" si="17"/>
        <v>0</v>
      </c>
      <c r="AO108" s="2">
        <f t="shared" ca="1" si="17"/>
        <v>0</v>
      </c>
      <c r="AP108" s="2">
        <f t="shared" ca="1" si="17"/>
        <v>0</v>
      </c>
      <c r="AQ108" s="2">
        <f t="shared" ca="1" si="17"/>
        <v>0</v>
      </c>
      <c r="AR108" s="2">
        <f t="shared" ca="1" si="17"/>
        <v>0</v>
      </c>
      <c r="AS108" s="2">
        <f t="shared" ca="1" si="19"/>
        <v>0</v>
      </c>
      <c r="AT108" s="2">
        <f t="shared" ca="1" si="19"/>
        <v>0</v>
      </c>
      <c r="AU108" s="2">
        <f t="shared" ca="1" si="19"/>
        <v>0</v>
      </c>
      <c r="AV108" s="2">
        <f t="shared" ca="1" si="19"/>
        <v>0</v>
      </c>
      <c r="AW108" s="2">
        <f t="shared" ca="1" si="19"/>
        <v>0</v>
      </c>
      <c r="AX108" s="2">
        <f t="shared" ca="1" si="19"/>
        <v>0</v>
      </c>
      <c r="AY108" s="2">
        <f t="shared" ca="1" si="19"/>
        <v>0</v>
      </c>
      <c r="AZ108" s="2">
        <f t="shared" ca="1" si="19"/>
        <v>0</v>
      </c>
      <c r="BA108" s="2">
        <f t="shared" ca="1" si="19"/>
        <v>0</v>
      </c>
      <c r="BB108" s="2">
        <f t="shared" ca="1" si="19"/>
        <v>0</v>
      </c>
      <c r="BC108" s="2">
        <f t="shared" ca="1" si="19"/>
        <v>0</v>
      </c>
      <c r="BD108" s="2">
        <f t="shared" ca="1" si="19"/>
        <v>0</v>
      </c>
      <c r="BE108" s="2">
        <f t="shared" ca="1" si="19"/>
        <v>0</v>
      </c>
      <c r="BF108" s="2">
        <f t="shared" ca="1" si="19"/>
        <v>0</v>
      </c>
      <c r="BG108" s="2">
        <f t="shared" ca="1" si="19"/>
        <v>0</v>
      </c>
      <c r="BH108" s="2">
        <f t="shared" ca="1" si="19"/>
        <v>0</v>
      </c>
      <c r="BI108" s="2">
        <f t="shared" ca="1" si="19"/>
        <v>0</v>
      </c>
    </row>
    <row r="109" spans="1:61" hidden="1" x14ac:dyDescent="0.25">
      <c r="A109" s="175"/>
      <c r="B109" s="171"/>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1">
        <v>25</v>
      </c>
      <c r="AC109" s="2">
        <f t="shared" ca="1" si="17"/>
        <v>0</v>
      </c>
      <c r="AD109" s="2">
        <f t="shared" ca="1" si="17"/>
        <v>0</v>
      </c>
      <c r="AE109" s="2">
        <f t="shared" ca="1" si="17"/>
        <v>0</v>
      </c>
      <c r="AF109" s="2">
        <f t="shared" ca="1" si="17"/>
        <v>0</v>
      </c>
      <c r="AG109" s="2">
        <f t="shared" ca="1" si="17"/>
        <v>0</v>
      </c>
      <c r="AH109" s="2">
        <f t="shared" ca="1" si="17"/>
        <v>0</v>
      </c>
      <c r="AI109" s="2">
        <f t="shared" ca="1" si="17"/>
        <v>0</v>
      </c>
      <c r="AJ109" s="2">
        <f t="shared" ca="1" si="17"/>
        <v>0</v>
      </c>
      <c r="AK109" s="2">
        <f t="shared" ca="1" si="17"/>
        <v>0</v>
      </c>
      <c r="AL109" s="2">
        <f t="shared" ca="1" si="17"/>
        <v>0</v>
      </c>
      <c r="AM109" s="2">
        <f t="shared" ca="1" si="17"/>
        <v>0</v>
      </c>
      <c r="AN109" s="2">
        <f t="shared" ca="1" si="17"/>
        <v>0</v>
      </c>
      <c r="AO109" s="2">
        <f t="shared" ca="1" si="17"/>
        <v>0</v>
      </c>
      <c r="AP109" s="2">
        <f t="shared" ca="1" si="17"/>
        <v>0</v>
      </c>
      <c r="AQ109" s="2">
        <f t="shared" ca="1" si="17"/>
        <v>0</v>
      </c>
      <c r="AR109" s="2">
        <f t="shared" ca="1" si="17"/>
        <v>0</v>
      </c>
      <c r="AS109" s="2">
        <f t="shared" ca="1" si="19"/>
        <v>0</v>
      </c>
      <c r="AT109" s="2">
        <f t="shared" ca="1" si="19"/>
        <v>0</v>
      </c>
      <c r="AU109" s="2">
        <f t="shared" ca="1" si="19"/>
        <v>0</v>
      </c>
      <c r="AV109" s="2">
        <f t="shared" ca="1" si="19"/>
        <v>0</v>
      </c>
      <c r="AW109" s="2">
        <f t="shared" ca="1" si="19"/>
        <v>0</v>
      </c>
      <c r="AX109" s="2">
        <f t="shared" ca="1" si="19"/>
        <v>0</v>
      </c>
      <c r="AY109" s="2">
        <f t="shared" ca="1" si="19"/>
        <v>0</v>
      </c>
      <c r="AZ109" s="2">
        <f t="shared" ca="1" si="19"/>
        <v>0</v>
      </c>
      <c r="BA109" s="2">
        <f t="shared" ca="1" si="19"/>
        <v>0</v>
      </c>
      <c r="BB109" s="2">
        <f t="shared" ca="1" si="19"/>
        <v>0</v>
      </c>
      <c r="BC109" s="2">
        <f t="shared" ca="1" si="19"/>
        <v>0</v>
      </c>
      <c r="BD109" s="2">
        <f t="shared" ca="1" si="19"/>
        <v>0</v>
      </c>
      <c r="BE109" s="2">
        <f t="shared" ca="1" si="19"/>
        <v>0</v>
      </c>
      <c r="BF109" s="2">
        <f t="shared" ca="1" si="19"/>
        <v>0</v>
      </c>
      <c r="BG109" s="2">
        <f t="shared" ca="1" si="19"/>
        <v>0</v>
      </c>
      <c r="BH109" s="2">
        <f t="shared" ca="1" si="19"/>
        <v>0</v>
      </c>
      <c r="BI109" s="2">
        <f t="shared" ca="1" si="19"/>
        <v>0</v>
      </c>
    </row>
    <row r="110" spans="1:61" hidden="1" x14ac:dyDescent="0.25">
      <c r="A110" s="175"/>
      <c r="B110" s="171"/>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1">
        <v>26</v>
      </c>
      <c r="AC110" s="2">
        <f t="shared" ca="1" si="17"/>
        <v>0</v>
      </c>
      <c r="AD110" s="2">
        <f t="shared" ca="1" si="17"/>
        <v>0</v>
      </c>
      <c r="AE110" s="2">
        <f t="shared" ca="1" si="17"/>
        <v>0</v>
      </c>
      <c r="AF110" s="2">
        <f t="shared" ca="1" si="17"/>
        <v>0</v>
      </c>
      <c r="AG110" s="2">
        <f t="shared" ca="1" si="17"/>
        <v>0</v>
      </c>
      <c r="AH110" s="2">
        <f t="shared" ca="1" si="17"/>
        <v>0</v>
      </c>
      <c r="AI110" s="2">
        <f t="shared" ca="1" si="17"/>
        <v>0</v>
      </c>
      <c r="AJ110" s="2">
        <f t="shared" ca="1" si="17"/>
        <v>0</v>
      </c>
      <c r="AK110" s="2">
        <f t="shared" ca="1" si="17"/>
        <v>0</v>
      </c>
      <c r="AL110" s="2">
        <f t="shared" ca="1" si="17"/>
        <v>0</v>
      </c>
      <c r="AM110" s="2">
        <f t="shared" ca="1" si="17"/>
        <v>0</v>
      </c>
      <c r="AN110" s="2">
        <f t="shared" ca="1" si="17"/>
        <v>0</v>
      </c>
      <c r="AO110" s="2">
        <f t="shared" ca="1" si="17"/>
        <v>0</v>
      </c>
      <c r="AP110" s="2">
        <f t="shared" ca="1" si="17"/>
        <v>0</v>
      </c>
      <c r="AQ110" s="2">
        <f t="shared" ca="1" si="17"/>
        <v>0</v>
      </c>
      <c r="AR110" s="2">
        <f t="shared" ca="1" si="17"/>
        <v>0</v>
      </c>
      <c r="AS110" s="2">
        <f t="shared" ca="1" si="19"/>
        <v>0</v>
      </c>
      <c r="AT110" s="2">
        <f t="shared" ca="1" si="19"/>
        <v>0</v>
      </c>
      <c r="AU110" s="2">
        <f t="shared" ca="1" si="19"/>
        <v>0</v>
      </c>
      <c r="AV110" s="2">
        <f t="shared" ca="1" si="19"/>
        <v>0</v>
      </c>
      <c r="AW110" s="2">
        <f t="shared" ca="1" si="19"/>
        <v>0</v>
      </c>
      <c r="AX110" s="2">
        <f t="shared" ca="1" si="19"/>
        <v>0</v>
      </c>
      <c r="AY110" s="2">
        <f t="shared" ca="1" si="19"/>
        <v>0</v>
      </c>
      <c r="AZ110" s="2">
        <f t="shared" ca="1" si="19"/>
        <v>0</v>
      </c>
      <c r="BA110" s="2">
        <f t="shared" ca="1" si="19"/>
        <v>0</v>
      </c>
      <c r="BB110" s="2">
        <f t="shared" ca="1" si="19"/>
        <v>0</v>
      </c>
      <c r="BC110" s="2">
        <f t="shared" ca="1" si="19"/>
        <v>0</v>
      </c>
      <c r="BD110" s="2">
        <f t="shared" ca="1" si="19"/>
        <v>0</v>
      </c>
      <c r="BE110" s="2">
        <f t="shared" ca="1" si="19"/>
        <v>0</v>
      </c>
      <c r="BF110" s="2">
        <f t="shared" ca="1" si="19"/>
        <v>0</v>
      </c>
      <c r="BG110" s="2">
        <f t="shared" ca="1" si="19"/>
        <v>0</v>
      </c>
      <c r="BH110" s="2">
        <f t="shared" ca="1" si="19"/>
        <v>0</v>
      </c>
      <c r="BI110" s="2">
        <f t="shared" ca="1" si="19"/>
        <v>0</v>
      </c>
    </row>
    <row r="111" spans="1:61" hidden="1" x14ac:dyDescent="0.25">
      <c r="A111" s="175"/>
      <c r="B111" s="171"/>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1">
        <v>27</v>
      </c>
      <c r="AC111" s="2">
        <f t="shared" ca="1" si="17"/>
        <v>0</v>
      </c>
      <c r="AD111" s="2">
        <f t="shared" ca="1" si="17"/>
        <v>0</v>
      </c>
      <c r="AE111" s="2">
        <f t="shared" ca="1" si="17"/>
        <v>0</v>
      </c>
      <c r="AF111" s="2">
        <f t="shared" ca="1" si="17"/>
        <v>0</v>
      </c>
      <c r="AG111" s="2">
        <f t="shared" ca="1" si="17"/>
        <v>0</v>
      </c>
      <c r="AH111" s="2">
        <f t="shared" ca="1" si="17"/>
        <v>0</v>
      </c>
      <c r="AI111" s="2">
        <f t="shared" ca="1" si="17"/>
        <v>0</v>
      </c>
      <c r="AJ111" s="2">
        <f t="shared" ca="1" si="17"/>
        <v>0</v>
      </c>
      <c r="AK111" s="2">
        <f t="shared" ca="1" si="17"/>
        <v>0</v>
      </c>
      <c r="AL111" s="2">
        <f t="shared" ca="1" si="17"/>
        <v>0</v>
      </c>
      <c r="AM111" s="2">
        <f t="shared" ca="1" si="17"/>
        <v>0</v>
      </c>
      <c r="AN111" s="2">
        <f t="shared" ca="1" si="17"/>
        <v>0</v>
      </c>
      <c r="AO111" s="2">
        <f t="shared" ca="1" si="17"/>
        <v>0</v>
      </c>
      <c r="AP111" s="2">
        <f t="shared" ca="1" si="17"/>
        <v>0</v>
      </c>
      <c r="AQ111" s="2">
        <f t="shared" ca="1" si="17"/>
        <v>0</v>
      </c>
      <c r="AR111" s="2">
        <f t="shared" ca="1" si="17"/>
        <v>0</v>
      </c>
      <c r="AS111" s="2">
        <f t="shared" ca="1" si="19"/>
        <v>0</v>
      </c>
      <c r="AT111" s="2">
        <f t="shared" ca="1" si="19"/>
        <v>0</v>
      </c>
      <c r="AU111" s="2">
        <f t="shared" ca="1" si="19"/>
        <v>0</v>
      </c>
      <c r="AV111" s="2">
        <f t="shared" ca="1" si="19"/>
        <v>0</v>
      </c>
      <c r="AW111" s="2">
        <f t="shared" ca="1" si="19"/>
        <v>0</v>
      </c>
      <c r="AX111" s="2">
        <f t="shared" ca="1" si="19"/>
        <v>0</v>
      </c>
      <c r="AY111" s="2">
        <f t="shared" ca="1" si="19"/>
        <v>0</v>
      </c>
      <c r="AZ111" s="2">
        <f t="shared" ca="1" si="19"/>
        <v>0</v>
      </c>
      <c r="BA111" s="2">
        <f t="shared" ca="1" si="19"/>
        <v>0</v>
      </c>
      <c r="BB111" s="2">
        <f t="shared" ca="1" si="19"/>
        <v>0</v>
      </c>
      <c r="BC111" s="2">
        <f t="shared" ca="1" si="19"/>
        <v>0</v>
      </c>
      <c r="BD111" s="2">
        <f t="shared" ca="1" si="19"/>
        <v>0</v>
      </c>
      <c r="BE111" s="2">
        <f t="shared" ca="1" si="19"/>
        <v>0</v>
      </c>
      <c r="BF111" s="2">
        <f t="shared" ca="1" si="19"/>
        <v>0</v>
      </c>
      <c r="BG111" s="2">
        <f t="shared" ca="1" si="19"/>
        <v>0</v>
      </c>
      <c r="BH111" s="2">
        <f t="shared" ca="1" si="19"/>
        <v>0</v>
      </c>
      <c r="BI111" s="2">
        <f t="shared" ca="1" si="19"/>
        <v>0</v>
      </c>
    </row>
    <row r="112" spans="1:61" hidden="1" x14ac:dyDescent="0.25">
      <c r="A112" s="175"/>
      <c r="B112" s="171"/>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1">
        <v>28</v>
      </c>
      <c r="AC112" s="2">
        <f t="shared" ca="1" si="17"/>
        <v>0</v>
      </c>
      <c r="AD112" s="2">
        <f t="shared" ca="1" si="17"/>
        <v>0</v>
      </c>
      <c r="AE112" s="2">
        <f t="shared" ca="1" si="17"/>
        <v>0</v>
      </c>
      <c r="AF112" s="2">
        <f t="shared" ca="1" si="17"/>
        <v>0</v>
      </c>
      <c r="AG112" s="2">
        <f t="shared" ca="1" si="17"/>
        <v>0</v>
      </c>
      <c r="AH112" s="2">
        <f t="shared" ca="1" si="17"/>
        <v>0</v>
      </c>
      <c r="AI112" s="2">
        <f t="shared" ca="1" si="17"/>
        <v>0</v>
      </c>
      <c r="AJ112" s="2">
        <f t="shared" ca="1" si="17"/>
        <v>0</v>
      </c>
      <c r="AK112" s="2">
        <f t="shared" ca="1" si="17"/>
        <v>0</v>
      </c>
      <c r="AL112" s="2">
        <f t="shared" ca="1" si="17"/>
        <v>0</v>
      </c>
      <c r="AM112" s="2">
        <f t="shared" ca="1" si="17"/>
        <v>0</v>
      </c>
      <c r="AN112" s="2">
        <f t="shared" ca="1" si="17"/>
        <v>0</v>
      </c>
      <c r="AO112" s="2">
        <f t="shared" ca="1" si="17"/>
        <v>0</v>
      </c>
      <c r="AP112" s="2">
        <f t="shared" ca="1" si="17"/>
        <v>0</v>
      </c>
      <c r="AQ112" s="2">
        <f t="shared" ca="1" si="17"/>
        <v>0</v>
      </c>
      <c r="AR112" s="2">
        <f t="shared" ca="1" si="17"/>
        <v>0</v>
      </c>
      <c r="AS112" s="2">
        <f t="shared" ca="1" si="19"/>
        <v>0</v>
      </c>
      <c r="AT112" s="2">
        <f t="shared" ca="1" si="19"/>
        <v>0</v>
      </c>
      <c r="AU112" s="2">
        <f t="shared" ca="1" si="19"/>
        <v>0</v>
      </c>
      <c r="AV112" s="2">
        <f t="shared" ca="1" si="19"/>
        <v>0</v>
      </c>
      <c r="AW112" s="2">
        <f t="shared" ca="1" si="19"/>
        <v>0</v>
      </c>
      <c r="AX112" s="2">
        <f t="shared" ca="1" si="19"/>
        <v>0</v>
      </c>
      <c r="AY112" s="2">
        <f t="shared" ca="1" si="19"/>
        <v>0</v>
      </c>
      <c r="AZ112" s="2">
        <f t="shared" ca="1" si="19"/>
        <v>0</v>
      </c>
      <c r="BA112" s="2">
        <f t="shared" ca="1" si="19"/>
        <v>0</v>
      </c>
      <c r="BB112" s="2">
        <f t="shared" ca="1" si="19"/>
        <v>0</v>
      </c>
      <c r="BC112" s="2">
        <f t="shared" ca="1" si="19"/>
        <v>0</v>
      </c>
      <c r="BD112" s="2">
        <f t="shared" ca="1" si="19"/>
        <v>0</v>
      </c>
      <c r="BE112" s="2">
        <f t="shared" ca="1" si="19"/>
        <v>0</v>
      </c>
      <c r="BF112" s="2">
        <f t="shared" ca="1" si="19"/>
        <v>0</v>
      </c>
      <c r="BG112" s="2">
        <f t="shared" ca="1" si="19"/>
        <v>0</v>
      </c>
      <c r="BH112" s="2">
        <f t="shared" ca="1" si="19"/>
        <v>0</v>
      </c>
      <c r="BI112" s="2">
        <f t="shared" ca="1" si="19"/>
        <v>0</v>
      </c>
    </row>
    <row r="113" spans="1:61" hidden="1" x14ac:dyDescent="0.25">
      <c r="A113" s="175"/>
      <c r="B113" s="171"/>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1">
        <v>29</v>
      </c>
      <c r="AC113" s="2">
        <f t="shared" ca="1" si="17"/>
        <v>0</v>
      </c>
      <c r="AD113" s="2">
        <f t="shared" ca="1" si="17"/>
        <v>0</v>
      </c>
      <c r="AE113" s="2">
        <f t="shared" ca="1" si="17"/>
        <v>0</v>
      </c>
      <c r="AF113" s="2">
        <f t="shared" ca="1" si="17"/>
        <v>0</v>
      </c>
      <c r="AG113" s="2">
        <f t="shared" ca="1" si="17"/>
        <v>0</v>
      </c>
      <c r="AH113" s="2">
        <f t="shared" ca="1" si="17"/>
        <v>0</v>
      </c>
      <c r="AI113" s="2">
        <f t="shared" ca="1" si="17"/>
        <v>0</v>
      </c>
      <c r="AJ113" s="2">
        <f t="shared" ca="1" si="17"/>
        <v>0</v>
      </c>
      <c r="AK113" s="2">
        <f t="shared" ca="1" si="17"/>
        <v>0</v>
      </c>
      <c r="AL113" s="2">
        <f t="shared" ca="1" si="17"/>
        <v>0</v>
      </c>
      <c r="AM113" s="2">
        <f t="shared" ca="1" si="17"/>
        <v>0</v>
      </c>
      <c r="AN113" s="2">
        <f t="shared" ca="1" si="17"/>
        <v>0</v>
      </c>
      <c r="AO113" s="2">
        <f t="shared" ca="1" si="17"/>
        <v>0</v>
      </c>
      <c r="AP113" s="2">
        <f t="shared" ca="1" si="17"/>
        <v>0</v>
      </c>
      <c r="AQ113" s="2">
        <f t="shared" ca="1" si="17"/>
        <v>0</v>
      </c>
      <c r="AR113" s="2">
        <f t="shared" ca="1" si="17"/>
        <v>0</v>
      </c>
      <c r="AS113" s="2">
        <f t="shared" ca="1" si="19"/>
        <v>0</v>
      </c>
      <c r="AT113" s="2">
        <f t="shared" ca="1" si="19"/>
        <v>0</v>
      </c>
      <c r="AU113" s="2">
        <f t="shared" ca="1" si="19"/>
        <v>0</v>
      </c>
      <c r="AV113" s="2">
        <f t="shared" ca="1" si="19"/>
        <v>0</v>
      </c>
      <c r="AW113" s="2">
        <f t="shared" ca="1" si="19"/>
        <v>0</v>
      </c>
      <c r="AX113" s="2">
        <f t="shared" ca="1" si="19"/>
        <v>0</v>
      </c>
      <c r="AY113" s="2">
        <f t="shared" ca="1" si="19"/>
        <v>0</v>
      </c>
      <c r="AZ113" s="2">
        <f t="shared" ca="1" si="19"/>
        <v>0</v>
      </c>
      <c r="BA113" s="2">
        <f t="shared" ca="1" si="19"/>
        <v>0</v>
      </c>
      <c r="BB113" s="2">
        <f t="shared" ca="1" si="19"/>
        <v>0</v>
      </c>
      <c r="BC113" s="2">
        <f t="shared" ca="1" si="19"/>
        <v>0</v>
      </c>
      <c r="BD113" s="2">
        <f t="shared" ca="1" si="19"/>
        <v>0</v>
      </c>
      <c r="BE113" s="2">
        <f t="shared" ca="1" si="19"/>
        <v>0</v>
      </c>
      <c r="BF113" s="2">
        <f t="shared" ca="1" si="19"/>
        <v>0</v>
      </c>
      <c r="BG113" s="2">
        <f t="shared" ca="1" si="19"/>
        <v>0</v>
      </c>
      <c r="BH113" s="2">
        <f t="shared" ca="1" si="19"/>
        <v>0</v>
      </c>
      <c r="BI113" s="2">
        <f t="shared" ca="1" si="19"/>
        <v>0</v>
      </c>
    </row>
    <row r="114" spans="1:61" hidden="1" x14ac:dyDescent="0.25">
      <c r="A114" s="175"/>
      <c r="B114" s="171"/>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1">
        <v>30</v>
      </c>
      <c r="AC114" s="2">
        <f t="shared" ca="1" si="17"/>
        <v>0</v>
      </c>
      <c r="AD114" s="2">
        <f t="shared" ca="1" si="17"/>
        <v>0</v>
      </c>
      <c r="AE114" s="2">
        <f t="shared" ref="AD114:AR129" ca="1" si="20">IF(ISNA(OR(MATCH(AE$51,OFFSET($D114,1-$AB114,0,6),0),MATCH($AB114,OFFSET($D114,1-$AB114,0,6),0))),0,INDEX(OFFSET($D114,1-$AB114,18,6,6),MATCH(AE$51,OFFSET($D114,1-$AB114,0,6),0),MATCH($AB114,OFFSET($D114,1-$AB114,0,6),0)))</f>
        <v>0</v>
      </c>
      <c r="AF114" s="2">
        <f t="shared" ca="1" si="20"/>
        <v>0</v>
      </c>
      <c r="AG114" s="2">
        <f t="shared" ca="1" si="20"/>
        <v>0</v>
      </c>
      <c r="AH114" s="2">
        <f t="shared" ca="1" si="20"/>
        <v>0</v>
      </c>
      <c r="AI114" s="2">
        <f t="shared" ca="1" si="20"/>
        <v>0</v>
      </c>
      <c r="AJ114" s="2">
        <f t="shared" ca="1" si="20"/>
        <v>0</v>
      </c>
      <c r="AK114" s="2">
        <f t="shared" ca="1" si="20"/>
        <v>0</v>
      </c>
      <c r="AL114" s="2">
        <f t="shared" ca="1" si="20"/>
        <v>0</v>
      </c>
      <c r="AM114" s="2">
        <f t="shared" ca="1" si="20"/>
        <v>0</v>
      </c>
      <c r="AN114" s="2">
        <f t="shared" ca="1" si="20"/>
        <v>0</v>
      </c>
      <c r="AO114" s="2">
        <f t="shared" ca="1" si="20"/>
        <v>0</v>
      </c>
      <c r="AP114" s="2">
        <f t="shared" ca="1" si="20"/>
        <v>0</v>
      </c>
      <c r="AQ114" s="2">
        <f t="shared" ca="1" si="20"/>
        <v>0</v>
      </c>
      <c r="AR114" s="2">
        <f t="shared" ca="1" si="20"/>
        <v>0</v>
      </c>
      <c r="AS114" s="2">
        <f t="shared" ca="1" si="19"/>
        <v>0</v>
      </c>
      <c r="AT114" s="2">
        <f t="shared" ca="1" si="19"/>
        <v>0</v>
      </c>
      <c r="AU114" s="2">
        <f t="shared" ca="1" si="19"/>
        <v>0</v>
      </c>
      <c r="AV114" s="2">
        <f t="shared" ca="1" si="19"/>
        <v>0</v>
      </c>
      <c r="AW114" s="2">
        <f t="shared" ca="1" si="19"/>
        <v>0</v>
      </c>
      <c r="AX114" s="2">
        <f t="shared" ca="1" si="19"/>
        <v>0</v>
      </c>
      <c r="AY114" s="2">
        <f t="shared" ca="1" si="19"/>
        <v>0</v>
      </c>
      <c r="AZ114" s="2">
        <f t="shared" ca="1" si="19"/>
        <v>0</v>
      </c>
      <c r="BA114" s="2">
        <f t="shared" ca="1" si="19"/>
        <v>0</v>
      </c>
      <c r="BB114" s="2">
        <f t="shared" ca="1" si="19"/>
        <v>0</v>
      </c>
      <c r="BC114" s="2">
        <f t="shared" ca="1" si="19"/>
        <v>0</v>
      </c>
      <c r="BD114" s="2">
        <f t="shared" ca="1" si="19"/>
        <v>0</v>
      </c>
      <c r="BE114" s="2">
        <f t="shared" ca="1" si="19"/>
        <v>0</v>
      </c>
      <c r="BF114" s="2">
        <f t="shared" ca="1" si="19"/>
        <v>0</v>
      </c>
      <c r="BG114" s="2">
        <f t="shared" ca="1" si="19"/>
        <v>0</v>
      </c>
      <c r="BH114" s="2">
        <f t="shared" ca="1" si="19"/>
        <v>0</v>
      </c>
      <c r="BI114" s="2">
        <f t="shared" ref="AS114:BI129" ca="1" si="21">IF(ISNA(OR(MATCH(BI$51,OFFSET($D114,1-$AB114,0,6),0),MATCH($AB114,OFFSET($D114,1-$AB114,0,6),0))),0,INDEX(OFFSET($D114,1-$AB114,18,6,6),MATCH(BI$51,OFFSET($D114,1-$AB114,0,6),0),MATCH($AB114,OFFSET($D114,1-$AB114,0,6),0)))</f>
        <v>0</v>
      </c>
    </row>
    <row r="115" spans="1:61" hidden="1" x14ac:dyDescent="0.25">
      <c r="A115" s="175"/>
      <c r="B115" s="171"/>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1">
        <v>31</v>
      </c>
      <c r="AC115" s="2">
        <f t="shared" ref="AC115:AC117" ca="1" si="22">IF(ISNA(OR(MATCH(AC$51,OFFSET($D115,1-$AB115,0,6),0),MATCH($AB115,OFFSET($D115,1-$AB115,0,6),0))),0,INDEX(OFFSET($D115,1-$AB115,18,6,6),MATCH(AC$51,OFFSET($D115,1-$AB115,0,6),0),MATCH($AB115,OFFSET($D115,1-$AB115,0,6),0)))</f>
        <v>0</v>
      </c>
      <c r="AD115" s="2">
        <f t="shared" ca="1" si="20"/>
        <v>0</v>
      </c>
      <c r="AE115" s="2">
        <f t="shared" ca="1" si="20"/>
        <v>0</v>
      </c>
      <c r="AF115" s="2">
        <f t="shared" ca="1" si="20"/>
        <v>0</v>
      </c>
      <c r="AG115" s="2">
        <f t="shared" ca="1" si="20"/>
        <v>0</v>
      </c>
      <c r="AH115" s="2">
        <f t="shared" ca="1" si="20"/>
        <v>0</v>
      </c>
      <c r="AI115" s="2">
        <f t="shared" ca="1" si="20"/>
        <v>0</v>
      </c>
      <c r="AJ115" s="2">
        <f t="shared" ca="1" si="20"/>
        <v>0</v>
      </c>
      <c r="AK115" s="2">
        <f t="shared" ca="1" si="20"/>
        <v>0</v>
      </c>
      <c r="AL115" s="2">
        <f t="shared" ca="1" si="20"/>
        <v>0</v>
      </c>
      <c r="AM115" s="2">
        <f t="shared" ca="1" si="20"/>
        <v>0</v>
      </c>
      <c r="AN115" s="2">
        <f t="shared" ca="1" si="20"/>
        <v>0</v>
      </c>
      <c r="AO115" s="2">
        <f t="shared" ca="1" si="20"/>
        <v>0</v>
      </c>
      <c r="AP115" s="2">
        <f t="shared" ca="1" si="20"/>
        <v>0</v>
      </c>
      <c r="AQ115" s="2">
        <f t="shared" ca="1" si="20"/>
        <v>0</v>
      </c>
      <c r="AR115" s="2">
        <f t="shared" ca="1" si="20"/>
        <v>0</v>
      </c>
      <c r="AS115" s="2">
        <f t="shared" ca="1" si="21"/>
        <v>0</v>
      </c>
      <c r="AT115" s="2">
        <f t="shared" ca="1" si="21"/>
        <v>0</v>
      </c>
      <c r="AU115" s="2">
        <f t="shared" ca="1" si="21"/>
        <v>0</v>
      </c>
      <c r="AV115" s="2">
        <f t="shared" ca="1" si="21"/>
        <v>0</v>
      </c>
      <c r="AW115" s="2">
        <f t="shared" ca="1" si="21"/>
        <v>0</v>
      </c>
      <c r="AX115" s="2">
        <f t="shared" ca="1" si="21"/>
        <v>0</v>
      </c>
      <c r="AY115" s="2">
        <f t="shared" ca="1" si="21"/>
        <v>0</v>
      </c>
      <c r="AZ115" s="2">
        <f t="shared" ca="1" si="21"/>
        <v>0</v>
      </c>
      <c r="BA115" s="2">
        <f t="shared" ca="1" si="21"/>
        <v>0</v>
      </c>
      <c r="BB115" s="2">
        <f t="shared" ca="1" si="21"/>
        <v>0</v>
      </c>
      <c r="BC115" s="2">
        <f t="shared" ca="1" si="21"/>
        <v>0</v>
      </c>
      <c r="BD115" s="2">
        <f t="shared" ca="1" si="21"/>
        <v>0</v>
      </c>
      <c r="BE115" s="2">
        <f t="shared" ca="1" si="21"/>
        <v>0</v>
      </c>
      <c r="BF115" s="2">
        <f t="shared" ca="1" si="21"/>
        <v>0</v>
      </c>
      <c r="BG115" s="2">
        <f t="shared" ca="1" si="21"/>
        <v>0</v>
      </c>
      <c r="BH115" s="2">
        <f t="shared" ca="1" si="21"/>
        <v>0</v>
      </c>
      <c r="BI115" s="2">
        <f t="shared" ca="1" si="21"/>
        <v>0</v>
      </c>
    </row>
    <row r="116" spans="1:61" hidden="1" x14ac:dyDescent="0.25">
      <c r="A116" s="175"/>
      <c r="B116" s="171"/>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1">
        <v>32</v>
      </c>
      <c r="AC116" s="2">
        <f t="shared" ca="1" si="22"/>
        <v>0</v>
      </c>
      <c r="AD116" s="2">
        <f t="shared" ca="1" si="20"/>
        <v>0</v>
      </c>
      <c r="AE116" s="2">
        <f t="shared" ca="1" si="20"/>
        <v>0</v>
      </c>
      <c r="AF116" s="2">
        <f t="shared" ca="1" si="20"/>
        <v>0</v>
      </c>
      <c r="AG116" s="2">
        <f t="shared" ca="1" si="20"/>
        <v>0</v>
      </c>
      <c r="AH116" s="2">
        <f t="shared" ca="1" si="20"/>
        <v>-70000000</v>
      </c>
      <c r="AI116" s="2">
        <f t="shared" ca="1" si="20"/>
        <v>0</v>
      </c>
      <c r="AJ116" s="2">
        <f t="shared" ca="1" si="20"/>
        <v>0</v>
      </c>
      <c r="AK116" s="2">
        <f t="shared" ca="1" si="20"/>
        <v>0</v>
      </c>
      <c r="AL116" s="2">
        <f t="shared" ca="1" si="20"/>
        <v>0</v>
      </c>
      <c r="AM116" s="2">
        <f t="shared" ca="1" si="20"/>
        <v>0</v>
      </c>
      <c r="AN116" s="2">
        <f t="shared" ca="1" si="20"/>
        <v>0</v>
      </c>
      <c r="AO116" s="2">
        <f t="shared" ca="1" si="20"/>
        <v>0</v>
      </c>
      <c r="AP116" s="2">
        <f t="shared" ca="1" si="20"/>
        <v>0</v>
      </c>
      <c r="AQ116" s="2">
        <f t="shared" ca="1" si="20"/>
        <v>0</v>
      </c>
      <c r="AR116" s="2">
        <f t="shared" ca="1" si="20"/>
        <v>0</v>
      </c>
      <c r="AS116" s="2">
        <f t="shared" ca="1" si="21"/>
        <v>0</v>
      </c>
      <c r="AT116" s="2">
        <f t="shared" ca="1" si="21"/>
        <v>0</v>
      </c>
      <c r="AU116" s="2">
        <f t="shared" ca="1" si="21"/>
        <v>0</v>
      </c>
      <c r="AV116" s="2">
        <f t="shared" ca="1" si="21"/>
        <v>0</v>
      </c>
      <c r="AW116" s="2">
        <f t="shared" ca="1" si="21"/>
        <v>0</v>
      </c>
      <c r="AX116" s="2">
        <f t="shared" ca="1" si="21"/>
        <v>0</v>
      </c>
      <c r="AY116" s="2">
        <f t="shared" ca="1" si="21"/>
        <v>0</v>
      </c>
      <c r="AZ116" s="2">
        <f t="shared" ca="1" si="21"/>
        <v>0</v>
      </c>
      <c r="BA116" s="2">
        <f t="shared" ca="1" si="21"/>
        <v>0</v>
      </c>
      <c r="BB116" s="2">
        <f t="shared" ca="1" si="21"/>
        <v>0</v>
      </c>
      <c r="BC116" s="2">
        <f t="shared" ca="1" si="21"/>
        <v>0</v>
      </c>
      <c r="BD116" s="2">
        <f t="shared" ca="1" si="21"/>
        <v>0</v>
      </c>
      <c r="BE116" s="2">
        <f t="shared" ca="1" si="21"/>
        <v>0</v>
      </c>
      <c r="BF116" s="2">
        <f t="shared" ca="1" si="21"/>
        <v>0</v>
      </c>
      <c r="BG116" s="2">
        <f t="shared" ca="1" si="21"/>
        <v>0</v>
      </c>
      <c r="BH116" s="2">
        <f t="shared" ca="1" si="21"/>
        <v>70000000</v>
      </c>
      <c r="BI116" s="2">
        <f t="shared" ca="1" si="21"/>
        <v>0</v>
      </c>
    </row>
    <row r="117" spans="1:61" hidden="1" x14ac:dyDescent="0.25">
      <c r="A117" s="175"/>
      <c r="B117" s="172"/>
      <c r="C117" s="96"/>
      <c r="D117" s="96"/>
      <c r="E117" s="96"/>
      <c r="F117" s="96"/>
      <c r="G117" s="96"/>
      <c r="H117" s="96"/>
      <c r="I117" s="96"/>
      <c r="J117" s="96"/>
      <c r="K117" s="96"/>
      <c r="L117" s="96"/>
      <c r="M117" s="96"/>
      <c r="N117" s="96"/>
      <c r="O117" s="96"/>
      <c r="P117" s="96"/>
      <c r="Q117" s="96"/>
      <c r="R117" s="96"/>
      <c r="S117" s="96"/>
      <c r="T117" s="96"/>
      <c r="U117" s="96"/>
      <c r="V117" s="96"/>
      <c r="W117" s="96"/>
      <c r="X117" s="96"/>
      <c r="Y117" s="96"/>
      <c r="Z117" s="96"/>
      <c r="AA117" s="96"/>
      <c r="AB117" s="94">
        <v>33</v>
      </c>
      <c r="AC117" s="95">
        <f t="shared" ca="1" si="22"/>
        <v>0</v>
      </c>
      <c r="AD117" s="95">
        <f t="shared" ca="1" si="20"/>
        <v>0</v>
      </c>
      <c r="AE117" s="95">
        <f t="shared" ca="1" si="20"/>
        <v>0</v>
      </c>
      <c r="AF117" s="95">
        <f t="shared" ca="1" si="20"/>
        <v>0</v>
      </c>
      <c r="AG117" s="95">
        <f t="shared" ca="1" si="20"/>
        <v>0</v>
      </c>
      <c r="AH117" s="95">
        <f t="shared" ca="1" si="20"/>
        <v>0</v>
      </c>
      <c r="AI117" s="95">
        <f t="shared" ca="1" si="20"/>
        <v>0</v>
      </c>
      <c r="AJ117" s="95">
        <f t="shared" ca="1" si="20"/>
        <v>0</v>
      </c>
      <c r="AK117" s="95">
        <f t="shared" ca="1" si="20"/>
        <v>0</v>
      </c>
      <c r="AL117" s="95">
        <f t="shared" ca="1" si="20"/>
        <v>0</v>
      </c>
      <c r="AM117" s="95">
        <f t="shared" ca="1" si="20"/>
        <v>0</v>
      </c>
      <c r="AN117" s="95">
        <f t="shared" ca="1" si="20"/>
        <v>0</v>
      </c>
      <c r="AO117" s="95">
        <f t="shared" ca="1" si="20"/>
        <v>0</v>
      </c>
      <c r="AP117" s="95">
        <f t="shared" ca="1" si="20"/>
        <v>0</v>
      </c>
      <c r="AQ117" s="95">
        <f t="shared" ca="1" si="20"/>
        <v>0</v>
      </c>
      <c r="AR117" s="95">
        <f t="shared" ca="1" si="20"/>
        <v>0</v>
      </c>
      <c r="AS117" s="95">
        <f t="shared" ca="1" si="21"/>
        <v>0</v>
      </c>
      <c r="AT117" s="95">
        <f t="shared" ca="1" si="21"/>
        <v>0</v>
      </c>
      <c r="AU117" s="95">
        <f t="shared" ca="1" si="21"/>
        <v>0</v>
      </c>
      <c r="AV117" s="95">
        <f t="shared" ca="1" si="21"/>
        <v>0</v>
      </c>
      <c r="AW117" s="95">
        <f t="shared" ca="1" si="21"/>
        <v>0</v>
      </c>
      <c r="AX117" s="95">
        <f t="shared" ca="1" si="21"/>
        <v>0</v>
      </c>
      <c r="AY117" s="95">
        <f t="shared" ca="1" si="21"/>
        <v>0</v>
      </c>
      <c r="AZ117" s="95">
        <f t="shared" ca="1" si="21"/>
        <v>0</v>
      </c>
      <c r="BA117" s="95">
        <f t="shared" ca="1" si="21"/>
        <v>0</v>
      </c>
      <c r="BB117" s="95">
        <f t="shared" ca="1" si="21"/>
        <v>0</v>
      </c>
      <c r="BC117" s="95">
        <f t="shared" ca="1" si="21"/>
        <v>0</v>
      </c>
      <c r="BD117" s="95">
        <f t="shared" ca="1" si="21"/>
        <v>0</v>
      </c>
      <c r="BE117" s="95">
        <f t="shared" ca="1" si="21"/>
        <v>0</v>
      </c>
      <c r="BF117" s="95">
        <f t="shared" ca="1" si="21"/>
        <v>0</v>
      </c>
      <c r="BG117" s="95">
        <f t="shared" ca="1" si="21"/>
        <v>0</v>
      </c>
      <c r="BH117" s="95">
        <f t="shared" ca="1" si="21"/>
        <v>0</v>
      </c>
      <c r="BI117" s="95">
        <f t="shared" ca="1" si="21"/>
        <v>0</v>
      </c>
    </row>
    <row r="118" spans="1:61" x14ac:dyDescent="0.25">
      <c r="A118" s="175"/>
      <c r="B118" s="170" t="s">
        <v>62</v>
      </c>
      <c r="C118" s="173" t="str">
        <f>INDEX(mem_Nb,MATCH(B118,MEMBERS,0))</f>
        <v>N3</v>
      </c>
      <c r="D118" s="92">
        <f>INDEX(LM,MATCH(C118,NODES,0),1)</f>
        <v>6</v>
      </c>
      <c r="E118" s="4" t="e">
        <f t="array" aca="1" ref="E118:E123" ca="1">d_m(D118:D123,P118:U123,Du,Dk)</f>
        <v>#VALUE!</v>
      </c>
      <c r="F118" s="4" t="e">
        <f t="array" ref="F118:F123">qf_m(B118)</f>
        <v>#VALUE!</v>
      </c>
      <c r="G118" s="4" t="e">
        <f t="array" ref="G118:G123">MMULT(TRANSPOSE(P118:U123),F118:F123)</f>
        <v>#VALUE!</v>
      </c>
      <c r="H118" s="4" t="e">
        <f t="array" ref="H118:H123">MMULT(J118:O123,E118:E123)+F118:F123</f>
        <v>#VALUE!</v>
      </c>
      <c r="I118" s="4" t="e">
        <f t="array" ref="I118:I123">MMULT(TRANSPOSE(P118:U123),H118:H123)</f>
        <v>#VALUE!</v>
      </c>
      <c r="J118" s="14" t="e">
        <f t="array" ref="J118:O123">kp_m(B118)</f>
        <v>#VALUE!</v>
      </c>
      <c r="K118" s="4" t="e">
        <v>#VALUE!</v>
      </c>
      <c r="L118" s="4" t="e">
        <v>#VALUE!</v>
      </c>
      <c r="M118" s="4" t="e">
        <v>#VALUE!</v>
      </c>
      <c r="N118" s="4" t="e">
        <v>#VALUE!</v>
      </c>
      <c r="O118" s="15" t="e">
        <v>#VALUE!</v>
      </c>
      <c r="P118" s="14" t="e">
        <f t="array" ref="P118:U123">T_m(B118)</f>
        <v>#VALUE!</v>
      </c>
      <c r="Q118" s="4" t="e">
        <v>#VALUE!</v>
      </c>
      <c r="R118" s="4" t="e">
        <v>#VALUE!</v>
      </c>
      <c r="S118" s="4" t="e">
        <v>#VALUE!</v>
      </c>
      <c r="T118" s="4" t="e">
        <v>#VALUE!</v>
      </c>
      <c r="U118" s="15" t="e">
        <v>#VALUE!</v>
      </c>
      <c r="V118" s="14" t="e">
        <f t="array" ref="V118:AA123">k_m(P118:U123,J118:O123)</f>
        <v>#VALUE!</v>
      </c>
      <c r="W118" s="4" t="e">
        <v>#VALUE!</v>
      </c>
      <c r="X118" s="4" t="e">
        <v>#VALUE!</v>
      </c>
      <c r="Y118" s="4" t="e">
        <v>#VALUE!</v>
      </c>
      <c r="Z118" s="4" t="e">
        <v>#VALUE!</v>
      </c>
      <c r="AA118" s="15" t="e">
        <v>#VALUE!</v>
      </c>
      <c r="AB118" s="5">
        <v>1</v>
      </c>
      <c r="AC118" s="4">
        <f ca="1">IF(ISNA(OR(MATCH(AC$51,OFFSET($D118,1-$AB118,0,6),0),MATCH($AB118,OFFSET($D118,1-$AB118,0,6),0))),0,INDEX(OFFSET($D118,1-$AB118,18,6,6),MATCH(AC$51,OFFSET($D118,1-$AB118,0,6),0),MATCH($AB118,OFFSET($D118,1-$AB118,0,6),0)))</f>
        <v>0</v>
      </c>
      <c r="AD118" s="4">
        <f t="shared" ca="1" si="20"/>
        <v>0</v>
      </c>
      <c r="AE118" s="4">
        <f t="shared" ca="1" si="20"/>
        <v>0</v>
      </c>
      <c r="AF118" s="4">
        <f t="shared" ca="1" si="20"/>
        <v>0</v>
      </c>
      <c r="AG118" s="4">
        <f t="shared" ca="1" si="20"/>
        <v>0</v>
      </c>
      <c r="AH118" s="4">
        <f t="shared" ca="1" si="20"/>
        <v>0</v>
      </c>
      <c r="AI118" s="4">
        <f t="shared" ca="1" si="20"/>
        <v>0</v>
      </c>
      <c r="AJ118" s="4">
        <f t="shared" ca="1" si="20"/>
        <v>0</v>
      </c>
      <c r="AK118" s="4">
        <f t="shared" ca="1" si="20"/>
        <v>0</v>
      </c>
      <c r="AL118" s="4">
        <f t="shared" ca="1" si="20"/>
        <v>0</v>
      </c>
      <c r="AM118" s="4">
        <f t="shared" ca="1" si="20"/>
        <v>0</v>
      </c>
      <c r="AN118" s="4">
        <f t="shared" ca="1" si="20"/>
        <v>0</v>
      </c>
      <c r="AO118" s="4">
        <f t="shared" ca="1" si="20"/>
        <v>0</v>
      </c>
      <c r="AP118" s="4">
        <f t="shared" ca="1" si="20"/>
        <v>0</v>
      </c>
      <c r="AQ118" s="4">
        <f t="shared" ca="1" si="20"/>
        <v>0</v>
      </c>
      <c r="AR118" s="4">
        <f t="shared" ca="1" si="20"/>
        <v>0</v>
      </c>
      <c r="AS118" s="4">
        <f t="shared" ca="1" si="21"/>
        <v>0</v>
      </c>
      <c r="AT118" s="4">
        <f t="shared" ca="1" si="21"/>
        <v>0</v>
      </c>
      <c r="AU118" s="4">
        <f t="shared" ca="1" si="21"/>
        <v>0</v>
      </c>
      <c r="AV118" s="4">
        <f t="shared" ca="1" si="21"/>
        <v>0</v>
      </c>
      <c r="AW118" s="4">
        <f t="shared" ca="1" si="21"/>
        <v>0</v>
      </c>
      <c r="AX118" s="4">
        <f t="shared" ca="1" si="21"/>
        <v>0</v>
      </c>
      <c r="AY118" s="4">
        <f t="shared" ca="1" si="21"/>
        <v>0</v>
      </c>
      <c r="AZ118" s="4">
        <f t="shared" ca="1" si="21"/>
        <v>0</v>
      </c>
      <c r="BA118" s="4">
        <f t="shared" ca="1" si="21"/>
        <v>0</v>
      </c>
      <c r="BB118" s="4">
        <f t="shared" ca="1" si="21"/>
        <v>0</v>
      </c>
      <c r="BC118" s="4">
        <f t="shared" ca="1" si="21"/>
        <v>0</v>
      </c>
      <c r="BD118" s="4">
        <f t="shared" ca="1" si="21"/>
        <v>0</v>
      </c>
      <c r="BE118" s="4">
        <f t="shared" ca="1" si="21"/>
        <v>0</v>
      </c>
      <c r="BF118" s="4">
        <f t="shared" ca="1" si="21"/>
        <v>0</v>
      </c>
      <c r="BG118" s="4">
        <f t="shared" ca="1" si="21"/>
        <v>0</v>
      </c>
      <c r="BH118" s="4">
        <f t="shared" ca="1" si="21"/>
        <v>0</v>
      </c>
      <c r="BI118" s="4">
        <f t="shared" ca="1" si="21"/>
        <v>0</v>
      </c>
    </row>
    <row r="119" spans="1:61" x14ac:dyDescent="0.25">
      <c r="A119" s="175"/>
      <c r="B119" s="171"/>
      <c r="C119" s="174"/>
      <c r="D119" s="91">
        <f>INDEX(LM,MATCH(C118,NODES,0),2)</f>
        <v>7</v>
      </c>
      <c r="E119" s="2" t="e">
        <f ca="1"/>
        <v>#VALUE!</v>
      </c>
      <c r="F119" s="2" t="e">
        <v>#VALUE!</v>
      </c>
      <c r="G119" s="2" t="e">
        <v>#VALUE!</v>
      </c>
      <c r="H119" s="2" t="e">
        <v>#VALUE!</v>
      </c>
      <c r="I119" s="2" t="e">
        <v>#VALUE!</v>
      </c>
      <c r="J119" s="12" t="e">
        <v>#VALUE!</v>
      </c>
      <c r="K119" s="2" t="e">
        <v>#VALUE!</v>
      </c>
      <c r="L119" s="2" t="e">
        <v>#VALUE!</v>
      </c>
      <c r="M119" s="2" t="e">
        <v>#VALUE!</v>
      </c>
      <c r="N119" s="2" t="e">
        <v>#VALUE!</v>
      </c>
      <c r="O119" s="13" t="e">
        <v>#VALUE!</v>
      </c>
      <c r="P119" s="12" t="e">
        <v>#VALUE!</v>
      </c>
      <c r="Q119" s="2" t="e">
        <v>#VALUE!</v>
      </c>
      <c r="R119" s="2" t="e">
        <v>#VALUE!</v>
      </c>
      <c r="S119" s="2" t="e">
        <v>#VALUE!</v>
      </c>
      <c r="T119" s="2" t="e">
        <v>#VALUE!</v>
      </c>
      <c r="U119" s="13" t="e">
        <v>#VALUE!</v>
      </c>
      <c r="V119" s="12" t="e">
        <v>#VALUE!</v>
      </c>
      <c r="W119" s="2" t="e">
        <v>#VALUE!</v>
      </c>
      <c r="X119" s="2" t="e">
        <v>#VALUE!</v>
      </c>
      <c r="Y119" s="2" t="e">
        <v>#VALUE!</v>
      </c>
      <c r="Z119" s="2" t="e">
        <v>#VALUE!</v>
      </c>
      <c r="AA119" s="13" t="e">
        <v>#VALUE!</v>
      </c>
      <c r="AB119" s="1">
        <v>2</v>
      </c>
      <c r="AC119" s="2">
        <f t="shared" ref="AC119:AR145" ca="1" si="23">IF(ISNA(OR(MATCH(AC$51,OFFSET($D119,1-$AB119,0,6),0),MATCH($AB119,OFFSET($D119,1-$AB119,0,6),0))),0,INDEX(OFFSET($D119,1-$AB119,18,6,6),MATCH(AC$51,OFFSET($D119,1-$AB119,0,6),0),MATCH($AB119,OFFSET($D119,1-$AB119,0,6),0)))</f>
        <v>0</v>
      </c>
      <c r="AD119" s="2">
        <f t="shared" ca="1" si="20"/>
        <v>0</v>
      </c>
      <c r="AE119" s="2">
        <f t="shared" ca="1" si="20"/>
        <v>0</v>
      </c>
      <c r="AF119" s="2">
        <f t="shared" ca="1" si="20"/>
        <v>0</v>
      </c>
      <c r="AG119" s="2">
        <f t="shared" ca="1" si="20"/>
        <v>0</v>
      </c>
      <c r="AH119" s="2">
        <f t="shared" ca="1" si="20"/>
        <v>0</v>
      </c>
      <c r="AI119" s="2">
        <f t="shared" ca="1" si="20"/>
        <v>0</v>
      </c>
      <c r="AJ119" s="2">
        <f t="shared" ca="1" si="20"/>
        <v>0</v>
      </c>
      <c r="AK119" s="2">
        <f t="shared" ca="1" si="20"/>
        <v>0</v>
      </c>
      <c r="AL119" s="2">
        <f t="shared" ca="1" si="20"/>
        <v>0</v>
      </c>
      <c r="AM119" s="2">
        <f t="shared" ca="1" si="20"/>
        <v>0</v>
      </c>
      <c r="AN119" s="2">
        <f t="shared" ca="1" si="20"/>
        <v>0</v>
      </c>
      <c r="AO119" s="2">
        <f t="shared" ca="1" si="20"/>
        <v>0</v>
      </c>
      <c r="AP119" s="2">
        <f t="shared" ca="1" si="20"/>
        <v>0</v>
      </c>
      <c r="AQ119" s="2">
        <f t="shared" ca="1" si="20"/>
        <v>0</v>
      </c>
      <c r="AR119" s="2">
        <f t="shared" ca="1" si="20"/>
        <v>0</v>
      </c>
      <c r="AS119" s="2">
        <f t="shared" ca="1" si="21"/>
        <v>0</v>
      </c>
      <c r="AT119" s="2">
        <f t="shared" ca="1" si="21"/>
        <v>0</v>
      </c>
      <c r="AU119" s="2">
        <f t="shared" ca="1" si="21"/>
        <v>0</v>
      </c>
      <c r="AV119" s="2">
        <f t="shared" ca="1" si="21"/>
        <v>0</v>
      </c>
      <c r="AW119" s="2">
        <f t="shared" ca="1" si="21"/>
        <v>0</v>
      </c>
      <c r="AX119" s="2">
        <f t="shared" ca="1" si="21"/>
        <v>0</v>
      </c>
      <c r="AY119" s="2">
        <f t="shared" ca="1" si="21"/>
        <v>0</v>
      </c>
      <c r="AZ119" s="2">
        <f t="shared" ca="1" si="21"/>
        <v>0</v>
      </c>
      <c r="BA119" s="2">
        <f t="shared" ca="1" si="21"/>
        <v>0</v>
      </c>
      <c r="BB119" s="2">
        <f t="shared" ca="1" si="21"/>
        <v>0</v>
      </c>
      <c r="BC119" s="2">
        <f t="shared" ca="1" si="21"/>
        <v>0</v>
      </c>
      <c r="BD119" s="2">
        <f t="shared" ca="1" si="21"/>
        <v>0</v>
      </c>
      <c r="BE119" s="2">
        <f t="shared" ca="1" si="21"/>
        <v>0</v>
      </c>
      <c r="BF119" s="2">
        <f t="shared" ca="1" si="21"/>
        <v>0</v>
      </c>
      <c r="BG119" s="2">
        <f t="shared" ca="1" si="21"/>
        <v>0</v>
      </c>
      <c r="BH119" s="2">
        <f t="shared" ca="1" si="21"/>
        <v>0</v>
      </c>
      <c r="BI119" s="2">
        <f t="shared" ca="1" si="21"/>
        <v>0</v>
      </c>
    </row>
    <row r="120" spans="1:61" x14ac:dyDescent="0.25">
      <c r="A120" s="175"/>
      <c r="B120" s="171"/>
      <c r="C120" s="174"/>
      <c r="D120" s="91">
        <f>INDEX(LM,MATCH(C118,NODES,0),3)</f>
        <v>8</v>
      </c>
      <c r="E120" s="2" t="e">
        <f ca="1"/>
        <v>#VALUE!</v>
      </c>
      <c r="F120" s="2" t="e">
        <v>#VALUE!</v>
      </c>
      <c r="G120" s="2" t="e">
        <v>#VALUE!</v>
      </c>
      <c r="H120" s="2" t="e">
        <v>#VALUE!</v>
      </c>
      <c r="I120" s="2" t="e">
        <v>#VALUE!</v>
      </c>
      <c r="J120" s="12" t="e">
        <v>#VALUE!</v>
      </c>
      <c r="K120" s="2" t="e">
        <v>#VALUE!</v>
      </c>
      <c r="L120" s="2" t="e">
        <v>#VALUE!</v>
      </c>
      <c r="M120" s="2" t="e">
        <v>#VALUE!</v>
      </c>
      <c r="N120" s="2" t="e">
        <v>#VALUE!</v>
      </c>
      <c r="O120" s="13" t="e">
        <v>#VALUE!</v>
      </c>
      <c r="P120" s="12" t="e">
        <v>#VALUE!</v>
      </c>
      <c r="Q120" s="2" t="e">
        <v>#VALUE!</v>
      </c>
      <c r="R120" s="2" t="e">
        <v>#VALUE!</v>
      </c>
      <c r="S120" s="2" t="e">
        <v>#VALUE!</v>
      </c>
      <c r="T120" s="2" t="e">
        <v>#VALUE!</v>
      </c>
      <c r="U120" s="13" t="e">
        <v>#VALUE!</v>
      </c>
      <c r="V120" s="12" t="e">
        <v>#VALUE!</v>
      </c>
      <c r="W120" s="2" t="e">
        <v>#VALUE!</v>
      </c>
      <c r="X120" s="2" t="e">
        <v>#VALUE!</v>
      </c>
      <c r="Y120" s="2" t="e">
        <v>#VALUE!</v>
      </c>
      <c r="Z120" s="2" t="e">
        <v>#VALUE!</v>
      </c>
      <c r="AA120" s="13" t="e">
        <v>#VALUE!</v>
      </c>
      <c r="AB120" s="1">
        <v>3</v>
      </c>
      <c r="AC120" s="2">
        <f t="shared" ca="1" si="23"/>
        <v>0</v>
      </c>
      <c r="AD120" s="2">
        <f t="shared" ca="1" si="20"/>
        <v>0</v>
      </c>
      <c r="AE120" s="2">
        <f t="shared" ca="1" si="20"/>
        <v>0</v>
      </c>
      <c r="AF120" s="2">
        <f t="shared" ca="1" si="20"/>
        <v>0</v>
      </c>
      <c r="AG120" s="2">
        <f t="shared" ca="1" si="20"/>
        <v>0</v>
      </c>
      <c r="AH120" s="2">
        <f t="shared" ca="1" si="20"/>
        <v>0</v>
      </c>
      <c r="AI120" s="2">
        <f t="shared" ca="1" si="20"/>
        <v>0</v>
      </c>
      <c r="AJ120" s="2">
        <f t="shared" ca="1" si="20"/>
        <v>0</v>
      </c>
      <c r="AK120" s="2">
        <f t="shared" ca="1" si="20"/>
        <v>0</v>
      </c>
      <c r="AL120" s="2">
        <f t="shared" ca="1" si="20"/>
        <v>0</v>
      </c>
      <c r="AM120" s="2">
        <f t="shared" ca="1" si="20"/>
        <v>0</v>
      </c>
      <c r="AN120" s="2">
        <f t="shared" ca="1" si="20"/>
        <v>0</v>
      </c>
      <c r="AO120" s="2">
        <f t="shared" ca="1" si="20"/>
        <v>0</v>
      </c>
      <c r="AP120" s="2">
        <f t="shared" ca="1" si="20"/>
        <v>0</v>
      </c>
      <c r="AQ120" s="2">
        <f t="shared" ca="1" si="20"/>
        <v>0</v>
      </c>
      <c r="AR120" s="2">
        <f t="shared" ca="1" si="20"/>
        <v>0</v>
      </c>
      <c r="AS120" s="2">
        <f t="shared" ca="1" si="21"/>
        <v>0</v>
      </c>
      <c r="AT120" s="2">
        <f t="shared" ca="1" si="21"/>
        <v>0</v>
      </c>
      <c r="AU120" s="2">
        <f t="shared" ca="1" si="21"/>
        <v>0</v>
      </c>
      <c r="AV120" s="2">
        <f t="shared" ca="1" si="21"/>
        <v>0</v>
      </c>
      <c r="AW120" s="2">
        <f t="shared" ca="1" si="21"/>
        <v>0</v>
      </c>
      <c r="AX120" s="2">
        <f t="shared" ca="1" si="21"/>
        <v>0</v>
      </c>
      <c r="AY120" s="2">
        <f t="shared" ca="1" si="21"/>
        <v>0</v>
      </c>
      <c r="AZ120" s="2">
        <f t="shared" ca="1" si="21"/>
        <v>0</v>
      </c>
      <c r="BA120" s="2">
        <f t="shared" ca="1" si="21"/>
        <v>0</v>
      </c>
      <c r="BB120" s="2">
        <f t="shared" ca="1" si="21"/>
        <v>0</v>
      </c>
      <c r="BC120" s="2">
        <f t="shared" ca="1" si="21"/>
        <v>0</v>
      </c>
      <c r="BD120" s="2">
        <f t="shared" ca="1" si="21"/>
        <v>0</v>
      </c>
      <c r="BE120" s="2">
        <f t="shared" ca="1" si="21"/>
        <v>0</v>
      </c>
      <c r="BF120" s="2">
        <f t="shared" ca="1" si="21"/>
        <v>0</v>
      </c>
      <c r="BG120" s="2">
        <f t="shared" ca="1" si="21"/>
        <v>0</v>
      </c>
      <c r="BH120" s="2">
        <f t="shared" ca="1" si="21"/>
        <v>0</v>
      </c>
      <c r="BI120" s="2">
        <f t="shared" ca="1" si="21"/>
        <v>0</v>
      </c>
    </row>
    <row r="121" spans="1:61" x14ac:dyDescent="0.25">
      <c r="A121" s="175"/>
      <c r="B121" s="171"/>
      <c r="C121" s="174" t="str">
        <f>INDEX(mem_Ne,MATCH(B118,MEMBERS,0))</f>
        <v>N4</v>
      </c>
      <c r="D121" s="91">
        <f>INDEX(LM,MATCH(C121,NODES,0),1)</f>
        <v>9</v>
      </c>
      <c r="E121" s="2" t="e">
        <f ca="1"/>
        <v>#VALUE!</v>
      </c>
      <c r="F121" s="2" t="e">
        <v>#VALUE!</v>
      </c>
      <c r="G121" s="2" t="e">
        <v>#VALUE!</v>
      </c>
      <c r="H121" s="2" t="e">
        <v>#VALUE!</v>
      </c>
      <c r="I121" s="2" t="e">
        <v>#VALUE!</v>
      </c>
      <c r="J121" s="12" t="e">
        <v>#VALUE!</v>
      </c>
      <c r="K121" s="2" t="e">
        <v>#VALUE!</v>
      </c>
      <c r="L121" s="2" t="e">
        <v>#VALUE!</v>
      </c>
      <c r="M121" s="2" t="e">
        <v>#VALUE!</v>
      </c>
      <c r="N121" s="2" t="e">
        <v>#VALUE!</v>
      </c>
      <c r="O121" s="13" t="e">
        <v>#VALUE!</v>
      </c>
      <c r="P121" s="12" t="e">
        <v>#VALUE!</v>
      </c>
      <c r="Q121" s="2" t="e">
        <v>#VALUE!</v>
      </c>
      <c r="R121" s="2" t="e">
        <v>#VALUE!</v>
      </c>
      <c r="S121" s="2" t="e">
        <v>#VALUE!</v>
      </c>
      <c r="T121" s="2" t="e">
        <v>#VALUE!</v>
      </c>
      <c r="U121" s="13" t="e">
        <v>#VALUE!</v>
      </c>
      <c r="V121" s="12" t="e">
        <v>#VALUE!</v>
      </c>
      <c r="W121" s="2" t="e">
        <v>#VALUE!</v>
      </c>
      <c r="X121" s="2" t="e">
        <v>#VALUE!</v>
      </c>
      <c r="Y121" s="2" t="e">
        <v>#VALUE!</v>
      </c>
      <c r="Z121" s="2" t="e">
        <v>#VALUE!</v>
      </c>
      <c r="AA121" s="13" t="e">
        <v>#VALUE!</v>
      </c>
      <c r="AB121" s="1">
        <v>4</v>
      </c>
      <c r="AC121" s="2">
        <f t="shared" ca="1" si="23"/>
        <v>0</v>
      </c>
      <c r="AD121" s="2">
        <f t="shared" ca="1" si="20"/>
        <v>0</v>
      </c>
      <c r="AE121" s="2">
        <f t="shared" ca="1" si="20"/>
        <v>0</v>
      </c>
      <c r="AF121" s="2">
        <f t="shared" ca="1" si="20"/>
        <v>0</v>
      </c>
      <c r="AG121" s="2">
        <f t="shared" ca="1" si="20"/>
        <v>0</v>
      </c>
      <c r="AH121" s="2">
        <f t="shared" ca="1" si="20"/>
        <v>0</v>
      </c>
      <c r="AI121" s="2">
        <f t="shared" ca="1" si="20"/>
        <v>0</v>
      </c>
      <c r="AJ121" s="2">
        <f t="shared" ca="1" si="20"/>
        <v>0</v>
      </c>
      <c r="AK121" s="2">
        <f t="shared" ca="1" si="20"/>
        <v>0</v>
      </c>
      <c r="AL121" s="2">
        <f t="shared" ca="1" si="20"/>
        <v>0</v>
      </c>
      <c r="AM121" s="2">
        <f t="shared" ca="1" si="20"/>
        <v>0</v>
      </c>
      <c r="AN121" s="2">
        <f t="shared" ca="1" si="20"/>
        <v>0</v>
      </c>
      <c r="AO121" s="2">
        <f t="shared" ca="1" si="20"/>
        <v>0</v>
      </c>
      <c r="AP121" s="2">
        <f t="shared" ca="1" si="20"/>
        <v>0</v>
      </c>
      <c r="AQ121" s="2">
        <f t="shared" ca="1" si="20"/>
        <v>0</v>
      </c>
      <c r="AR121" s="2">
        <f t="shared" ca="1" si="20"/>
        <v>0</v>
      </c>
      <c r="AS121" s="2">
        <f t="shared" ca="1" si="21"/>
        <v>0</v>
      </c>
      <c r="AT121" s="2">
        <f t="shared" ca="1" si="21"/>
        <v>0</v>
      </c>
      <c r="AU121" s="2">
        <f t="shared" ca="1" si="21"/>
        <v>0</v>
      </c>
      <c r="AV121" s="2">
        <f t="shared" ca="1" si="21"/>
        <v>0</v>
      </c>
      <c r="AW121" s="2">
        <f t="shared" ca="1" si="21"/>
        <v>0</v>
      </c>
      <c r="AX121" s="2">
        <f t="shared" ca="1" si="21"/>
        <v>0</v>
      </c>
      <c r="AY121" s="2">
        <f t="shared" ca="1" si="21"/>
        <v>0</v>
      </c>
      <c r="AZ121" s="2">
        <f t="shared" ca="1" si="21"/>
        <v>0</v>
      </c>
      <c r="BA121" s="2">
        <f t="shared" ca="1" si="21"/>
        <v>0</v>
      </c>
      <c r="BB121" s="2">
        <f t="shared" ca="1" si="21"/>
        <v>0</v>
      </c>
      <c r="BC121" s="2">
        <f t="shared" ca="1" si="21"/>
        <v>0</v>
      </c>
      <c r="BD121" s="2">
        <f t="shared" ca="1" si="21"/>
        <v>0</v>
      </c>
      <c r="BE121" s="2">
        <f t="shared" ca="1" si="21"/>
        <v>0</v>
      </c>
      <c r="BF121" s="2">
        <f t="shared" ca="1" si="21"/>
        <v>0</v>
      </c>
      <c r="BG121" s="2">
        <f t="shared" ca="1" si="21"/>
        <v>0</v>
      </c>
      <c r="BH121" s="2">
        <f t="shared" ca="1" si="21"/>
        <v>0</v>
      </c>
      <c r="BI121" s="2">
        <f t="shared" ca="1" si="21"/>
        <v>0</v>
      </c>
    </row>
    <row r="122" spans="1:61" x14ac:dyDescent="0.25">
      <c r="A122" s="175"/>
      <c r="B122" s="171"/>
      <c r="C122" s="174"/>
      <c r="D122" s="91">
        <f>INDEX(LM,MATCH(C121,NODES,0),2)</f>
        <v>10</v>
      </c>
      <c r="E122" s="2" t="e">
        <f ca="1"/>
        <v>#VALUE!</v>
      </c>
      <c r="F122" s="2" t="e">
        <v>#VALUE!</v>
      </c>
      <c r="G122" s="2" t="e">
        <v>#VALUE!</v>
      </c>
      <c r="H122" s="2" t="e">
        <v>#VALUE!</v>
      </c>
      <c r="I122" s="2" t="e">
        <v>#VALUE!</v>
      </c>
      <c r="J122" s="12" t="e">
        <v>#VALUE!</v>
      </c>
      <c r="K122" s="2" t="e">
        <v>#VALUE!</v>
      </c>
      <c r="L122" s="2" t="e">
        <v>#VALUE!</v>
      </c>
      <c r="M122" s="2" t="e">
        <v>#VALUE!</v>
      </c>
      <c r="N122" s="2" t="e">
        <v>#VALUE!</v>
      </c>
      <c r="O122" s="13" t="e">
        <v>#VALUE!</v>
      </c>
      <c r="P122" s="12" t="e">
        <v>#VALUE!</v>
      </c>
      <c r="Q122" s="2" t="e">
        <v>#VALUE!</v>
      </c>
      <c r="R122" s="2" t="e">
        <v>#VALUE!</v>
      </c>
      <c r="S122" s="2" t="e">
        <v>#VALUE!</v>
      </c>
      <c r="T122" s="2" t="e">
        <v>#VALUE!</v>
      </c>
      <c r="U122" s="13" t="e">
        <v>#VALUE!</v>
      </c>
      <c r="V122" s="12" t="e">
        <v>#VALUE!</v>
      </c>
      <c r="W122" s="2" t="e">
        <v>#VALUE!</v>
      </c>
      <c r="X122" s="2" t="e">
        <v>#VALUE!</v>
      </c>
      <c r="Y122" s="2" t="e">
        <v>#VALUE!</v>
      </c>
      <c r="Z122" s="2" t="e">
        <v>#VALUE!</v>
      </c>
      <c r="AA122" s="13" t="e">
        <v>#VALUE!</v>
      </c>
      <c r="AB122" s="1">
        <v>5</v>
      </c>
      <c r="AC122" s="2">
        <f t="shared" ca="1" si="23"/>
        <v>0</v>
      </c>
      <c r="AD122" s="2">
        <f t="shared" ca="1" si="20"/>
        <v>0</v>
      </c>
      <c r="AE122" s="2">
        <f t="shared" ca="1" si="20"/>
        <v>0</v>
      </c>
      <c r="AF122" s="2">
        <f t="shared" ca="1" si="20"/>
        <v>0</v>
      </c>
      <c r="AG122" s="2">
        <f t="shared" ca="1" si="20"/>
        <v>0</v>
      </c>
      <c r="AH122" s="2">
        <f t="shared" ca="1" si="20"/>
        <v>0</v>
      </c>
      <c r="AI122" s="2">
        <f t="shared" ca="1" si="20"/>
        <v>0</v>
      </c>
      <c r="AJ122" s="2">
        <f t="shared" ca="1" si="20"/>
        <v>0</v>
      </c>
      <c r="AK122" s="2">
        <f t="shared" ca="1" si="20"/>
        <v>0</v>
      </c>
      <c r="AL122" s="2">
        <f t="shared" ca="1" si="20"/>
        <v>0</v>
      </c>
      <c r="AM122" s="2">
        <f t="shared" ca="1" si="20"/>
        <v>0</v>
      </c>
      <c r="AN122" s="2">
        <f t="shared" ca="1" si="20"/>
        <v>0</v>
      </c>
      <c r="AO122" s="2">
        <f t="shared" ca="1" si="20"/>
        <v>0</v>
      </c>
      <c r="AP122" s="2">
        <f t="shared" ca="1" si="20"/>
        <v>0</v>
      </c>
      <c r="AQ122" s="2">
        <f t="shared" ca="1" si="20"/>
        <v>0</v>
      </c>
      <c r="AR122" s="2">
        <f t="shared" ca="1" si="20"/>
        <v>0</v>
      </c>
      <c r="AS122" s="2">
        <f t="shared" ca="1" si="21"/>
        <v>0</v>
      </c>
      <c r="AT122" s="2">
        <f t="shared" ca="1" si="21"/>
        <v>0</v>
      </c>
      <c r="AU122" s="2">
        <f t="shared" ca="1" si="21"/>
        <v>0</v>
      </c>
      <c r="AV122" s="2">
        <f t="shared" ca="1" si="21"/>
        <v>0</v>
      </c>
      <c r="AW122" s="2">
        <f t="shared" ca="1" si="21"/>
        <v>0</v>
      </c>
      <c r="AX122" s="2">
        <f t="shared" ca="1" si="21"/>
        <v>0</v>
      </c>
      <c r="AY122" s="2">
        <f t="shared" ca="1" si="21"/>
        <v>0</v>
      </c>
      <c r="AZ122" s="2">
        <f t="shared" ca="1" si="21"/>
        <v>0</v>
      </c>
      <c r="BA122" s="2">
        <f t="shared" ca="1" si="21"/>
        <v>0</v>
      </c>
      <c r="BB122" s="2">
        <f t="shared" ca="1" si="21"/>
        <v>0</v>
      </c>
      <c r="BC122" s="2">
        <f t="shared" ca="1" si="21"/>
        <v>0</v>
      </c>
      <c r="BD122" s="2">
        <f t="shared" ca="1" si="21"/>
        <v>0</v>
      </c>
      <c r="BE122" s="2">
        <f t="shared" ca="1" si="21"/>
        <v>0</v>
      </c>
      <c r="BF122" s="2">
        <f t="shared" ca="1" si="21"/>
        <v>0</v>
      </c>
      <c r="BG122" s="2">
        <f t="shared" ca="1" si="21"/>
        <v>0</v>
      </c>
      <c r="BH122" s="2">
        <f t="shared" ca="1" si="21"/>
        <v>0</v>
      </c>
      <c r="BI122" s="2">
        <f t="shared" ca="1" si="21"/>
        <v>0</v>
      </c>
    </row>
    <row r="123" spans="1:61" x14ac:dyDescent="0.25">
      <c r="A123" s="175"/>
      <c r="B123" s="171"/>
      <c r="C123" s="174"/>
      <c r="D123" s="91">
        <f>INDEX(LM,MATCH(C121,NODES,0),3)</f>
        <v>11</v>
      </c>
      <c r="E123" s="2" t="e">
        <f ca="1"/>
        <v>#VALUE!</v>
      </c>
      <c r="F123" s="2" t="e">
        <v>#VALUE!</v>
      </c>
      <c r="G123" s="2" t="e">
        <v>#VALUE!</v>
      </c>
      <c r="H123" s="2" t="e">
        <v>#VALUE!</v>
      </c>
      <c r="I123" s="2" t="e">
        <v>#VALUE!</v>
      </c>
      <c r="J123" s="12" t="e">
        <v>#VALUE!</v>
      </c>
      <c r="K123" s="2" t="e">
        <v>#VALUE!</v>
      </c>
      <c r="L123" s="2" t="e">
        <v>#VALUE!</v>
      </c>
      <c r="M123" s="2" t="e">
        <v>#VALUE!</v>
      </c>
      <c r="N123" s="2" t="e">
        <v>#VALUE!</v>
      </c>
      <c r="O123" s="13" t="e">
        <v>#VALUE!</v>
      </c>
      <c r="P123" s="12" t="e">
        <v>#VALUE!</v>
      </c>
      <c r="Q123" s="2" t="e">
        <v>#VALUE!</v>
      </c>
      <c r="R123" s="2" t="e">
        <v>#VALUE!</v>
      </c>
      <c r="S123" s="2" t="e">
        <v>#VALUE!</v>
      </c>
      <c r="T123" s="2" t="e">
        <v>#VALUE!</v>
      </c>
      <c r="U123" s="13" t="e">
        <v>#VALUE!</v>
      </c>
      <c r="V123" s="12" t="e">
        <v>#VALUE!</v>
      </c>
      <c r="W123" s="2" t="e">
        <v>#VALUE!</v>
      </c>
      <c r="X123" s="2" t="e">
        <v>#VALUE!</v>
      </c>
      <c r="Y123" s="2" t="e">
        <v>#VALUE!</v>
      </c>
      <c r="Z123" s="2" t="e">
        <v>#VALUE!</v>
      </c>
      <c r="AA123" s="13" t="e">
        <v>#VALUE!</v>
      </c>
      <c r="AB123" s="1">
        <v>6</v>
      </c>
      <c r="AC123" s="2">
        <f t="shared" ca="1" si="23"/>
        <v>0</v>
      </c>
      <c r="AD123" s="2">
        <f t="shared" ca="1" si="20"/>
        <v>0</v>
      </c>
      <c r="AE123" s="2">
        <f t="shared" ca="1" si="20"/>
        <v>0</v>
      </c>
      <c r="AF123" s="2">
        <f t="shared" ca="1" si="20"/>
        <v>0</v>
      </c>
      <c r="AG123" s="2">
        <f t="shared" ca="1" si="20"/>
        <v>0</v>
      </c>
      <c r="AH123" s="2" t="e">
        <f t="shared" ca="1" si="20"/>
        <v>#VALUE!</v>
      </c>
      <c r="AI123" s="2" t="e">
        <f t="shared" ca="1" si="20"/>
        <v>#VALUE!</v>
      </c>
      <c r="AJ123" s="2" t="e">
        <f t="shared" ca="1" si="20"/>
        <v>#VALUE!</v>
      </c>
      <c r="AK123" s="2" t="e">
        <f t="shared" ca="1" si="20"/>
        <v>#VALUE!</v>
      </c>
      <c r="AL123" s="2" t="e">
        <f t="shared" ca="1" si="20"/>
        <v>#VALUE!</v>
      </c>
      <c r="AM123" s="2" t="e">
        <f t="shared" ca="1" si="20"/>
        <v>#VALUE!</v>
      </c>
      <c r="AN123" s="2">
        <f t="shared" ca="1" si="20"/>
        <v>0</v>
      </c>
      <c r="AO123" s="2">
        <f t="shared" ca="1" si="20"/>
        <v>0</v>
      </c>
      <c r="AP123" s="2">
        <f t="shared" ca="1" si="20"/>
        <v>0</v>
      </c>
      <c r="AQ123" s="2">
        <f t="shared" ca="1" si="20"/>
        <v>0</v>
      </c>
      <c r="AR123" s="2">
        <f t="shared" ca="1" si="20"/>
        <v>0</v>
      </c>
      <c r="AS123" s="2">
        <f t="shared" ca="1" si="21"/>
        <v>0</v>
      </c>
      <c r="AT123" s="2">
        <f t="shared" ca="1" si="21"/>
        <v>0</v>
      </c>
      <c r="AU123" s="2">
        <f t="shared" ca="1" si="21"/>
        <v>0</v>
      </c>
      <c r="AV123" s="2">
        <f t="shared" ca="1" si="21"/>
        <v>0</v>
      </c>
      <c r="AW123" s="2">
        <f t="shared" ca="1" si="21"/>
        <v>0</v>
      </c>
      <c r="AX123" s="2">
        <f t="shared" ca="1" si="21"/>
        <v>0</v>
      </c>
      <c r="AY123" s="2">
        <f t="shared" ca="1" si="21"/>
        <v>0</v>
      </c>
      <c r="AZ123" s="2">
        <f t="shared" ca="1" si="21"/>
        <v>0</v>
      </c>
      <c r="BA123" s="2">
        <f t="shared" ca="1" si="21"/>
        <v>0</v>
      </c>
      <c r="BB123" s="2">
        <f t="shared" ca="1" si="21"/>
        <v>0</v>
      </c>
      <c r="BC123" s="2">
        <f t="shared" ca="1" si="21"/>
        <v>0</v>
      </c>
      <c r="BD123" s="2">
        <f t="shared" ca="1" si="21"/>
        <v>0</v>
      </c>
      <c r="BE123" s="2">
        <f t="shared" ca="1" si="21"/>
        <v>0</v>
      </c>
      <c r="BF123" s="2">
        <f t="shared" ca="1" si="21"/>
        <v>0</v>
      </c>
      <c r="BG123" s="2">
        <f t="shared" ca="1" si="21"/>
        <v>0</v>
      </c>
      <c r="BH123" s="2">
        <f t="shared" ca="1" si="21"/>
        <v>0</v>
      </c>
      <c r="BI123" s="2">
        <f t="shared" ca="1" si="21"/>
        <v>0</v>
      </c>
    </row>
    <row r="124" spans="1:61" hidden="1" x14ac:dyDescent="0.25">
      <c r="A124" s="175"/>
      <c r="B124" s="171"/>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1">
        <v>7</v>
      </c>
      <c r="AC124" s="2">
        <f t="shared" ca="1" si="23"/>
        <v>0</v>
      </c>
      <c r="AD124" s="2">
        <f t="shared" ca="1" si="20"/>
        <v>0</v>
      </c>
      <c r="AE124" s="2">
        <f t="shared" ca="1" si="20"/>
        <v>0</v>
      </c>
      <c r="AF124" s="2">
        <f t="shared" ca="1" si="20"/>
        <v>0</v>
      </c>
      <c r="AG124" s="2">
        <f t="shared" ca="1" si="20"/>
        <v>0</v>
      </c>
      <c r="AH124" s="2" t="e">
        <f t="shared" ca="1" si="20"/>
        <v>#VALUE!</v>
      </c>
      <c r="AI124" s="2" t="e">
        <f t="shared" ca="1" si="20"/>
        <v>#VALUE!</v>
      </c>
      <c r="AJ124" s="2" t="e">
        <f t="shared" ca="1" si="20"/>
        <v>#VALUE!</v>
      </c>
      <c r="AK124" s="2" t="e">
        <f t="shared" ca="1" si="20"/>
        <v>#VALUE!</v>
      </c>
      <c r="AL124" s="2" t="e">
        <f t="shared" ca="1" si="20"/>
        <v>#VALUE!</v>
      </c>
      <c r="AM124" s="2" t="e">
        <f t="shared" ca="1" si="20"/>
        <v>#VALUE!</v>
      </c>
      <c r="AN124" s="2">
        <f t="shared" ca="1" si="20"/>
        <v>0</v>
      </c>
      <c r="AO124" s="2">
        <f t="shared" ca="1" si="20"/>
        <v>0</v>
      </c>
      <c r="AP124" s="2">
        <f t="shared" ca="1" si="20"/>
        <v>0</v>
      </c>
      <c r="AQ124" s="2">
        <f t="shared" ca="1" si="20"/>
        <v>0</v>
      </c>
      <c r="AR124" s="2">
        <f t="shared" ca="1" si="20"/>
        <v>0</v>
      </c>
      <c r="AS124" s="2">
        <f t="shared" ca="1" si="21"/>
        <v>0</v>
      </c>
      <c r="AT124" s="2">
        <f t="shared" ca="1" si="21"/>
        <v>0</v>
      </c>
      <c r="AU124" s="2">
        <f t="shared" ca="1" si="21"/>
        <v>0</v>
      </c>
      <c r="AV124" s="2">
        <f t="shared" ca="1" si="21"/>
        <v>0</v>
      </c>
      <c r="AW124" s="2">
        <f t="shared" ca="1" si="21"/>
        <v>0</v>
      </c>
      <c r="AX124" s="2">
        <f t="shared" ca="1" si="21"/>
        <v>0</v>
      </c>
      <c r="AY124" s="2">
        <f t="shared" ca="1" si="21"/>
        <v>0</v>
      </c>
      <c r="AZ124" s="2">
        <f t="shared" ca="1" si="21"/>
        <v>0</v>
      </c>
      <c r="BA124" s="2">
        <f t="shared" ca="1" si="21"/>
        <v>0</v>
      </c>
      <c r="BB124" s="2">
        <f t="shared" ca="1" si="21"/>
        <v>0</v>
      </c>
      <c r="BC124" s="2">
        <f t="shared" ca="1" si="21"/>
        <v>0</v>
      </c>
      <c r="BD124" s="2">
        <f t="shared" ca="1" si="21"/>
        <v>0</v>
      </c>
      <c r="BE124" s="2">
        <f t="shared" ca="1" si="21"/>
        <v>0</v>
      </c>
      <c r="BF124" s="2">
        <f t="shared" ca="1" si="21"/>
        <v>0</v>
      </c>
      <c r="BG124" s="2">
        <f t="shared" ca="1" si="21"/>
        <v>0</v>
      </c>
      <c r="BH124" s="2">
        <f t="shared" ca="1" si="21"/>
        <v>0</v>
      </c>
      <c r="BI124" s="2">
        <f t="shared" ca="1" si="21"/>
        <v>0</v>
      </c>
    </row>
    <row r="125" spans="1:61" hidden="1" x14ac:dyDescent="0.25">
      <c r="A125" s="175"/>
      <c r="B125" s="171"/>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1">
        <v>8</v>
      </c>
      <c r="AC125" s="2">
        <f t="shared" ca="1" si="23"/>
        <v>0</v>
      </c>
      <c r="AD125" s="2">
        <f t="shared" ca="1" si="20"/>
        <v>0</v>
      </c>
      <c r="AE125" s="2">
        <f t="shared" ca="1" si="20"/>
        <v>0</v>
      </c>
      <c r="AF125" s="2">
        <f t="shared" ca="1" si="20"/>
        <v>0</v>
      </c>
      <c r="AG125" s="2">
        <f t="shared" ca="1" si="20"/>
        <v>0</v>
      </c>
      <c r="AH125" s="2" t="e">
        <f t="shared" ca="1" si="20"/>
        <v>#VALUE!</v>
      </c>
      <c r="AI125" s="2" t="e">
        <f t="shared" ca="1" si="20"/>
        <v>#VALUE!</v>
      </c>
      <c r="AJ125" s="2" t="e">
        <f t="shared" ca="1" si="20"/>
        <v>#VALUE!</v>
      </c>
      <c r="AK125" s="2" t="e">
        <f t="shared" ca="1" si="20"/>
        <v>#VALUE!</v>
      </c>
      <c r="AL125" s="2" t="e">
        <f t="shared" ca="1" si="20"/>
        <v>#VALUE!</v>
      </c>
      <c r="AM125" s="2" t="e">
        <f t="shared" ca="1" si="20"/>
        <v>#VALUE!</v>
      </c>
      <c r="AN125" s="2">
        <f t="shared" ca="1" si="20"/>
        <v>0</v>
      </c>
      <c r="AO125" s="2">
        <f t="shared" ca="1" si="20"/>
        <v>0</v>
      </c>
      <c r="AP125" s="2">
        <f t="shared" ca="1" si="20"/>
        <v>0</v>
      </c>
      <c r="AQ125" s="2">
        <f t="shared" ca="1" si="20"/>
        <v>0</v>
      </c>
      <c r="AR125" s="2">
        <f t="shared" ca="1" si="20"/>
        <v>0</v>
      </c>
      <c r="AS125" s="2">
        <f t="shared" ca="1" si="21"/>
        <v>0</v>
      </c>
      <c r="AT125" s="2">
        <f t="shared" ca="1" si="21"/>
        <v>0</v>
      </c>
      <c r="AU125" s="2">
        <f t="shared" ca="1" si="21"/>
        <v>0</v>
      </c>
      <c r="AV125" s="2">
        <f t="shared" ca="1" si="21"/>
        <v>0</v>
      </c>
      <c r="AW125" s="2">
        <f t="shared" ca="1" si="21"/>
        <v>0</v>
      </c>
      <c r="AX125" s="2">
        <f t="shared" ca="1" si="21"/>
        <v>0</v>
      </c>
      <c r="AY125" s="2">
        <f t="shared" ca="1" si="21"/>
        <v>0</v>
      </c>
      <c r="AZ125" s="2">
        <f t="shared" ca="1" si="21"/>
        <v>0</v>
      </c>
      <c r="BA125" s="2">
        <f t="shared" ca="1" si="21"/>
        <v>0</v>
      </c>
      <c r="BB125" s="2">
        <f t="shared" ca="1" si="21"/>
        <v>0</v>
      </c>
      <c r="BC125" s="2">
        <f t="shared" ca="1" si="21"/>
        <v>0</v>
      </c>
      <c r="BD125" s="2">
        <f t="shared" ca="1" si="21"/>
        <v>0</v>
      </c>
      <c r="BE125" s="2">
        <f t="shared" ca="1" si="21"/>
        <v>0</v>
      </c>
      <c r="BF125" s="2">
        <f t="shared" ca="1" si="21"/>
        <v>0</v>
      </c>
      <c r="BG125" s="2">
        <f t="shared" ca="1" si="21"/>
        <v>0</v>
      </c>
      <c r="BH125" s="2">
        <f t="shared" ca="1" si="21"/>
        <v>0</v>
      </c>
      <c r="BI125" s="2">
        <f t="shared" ca="1" si="21"/>
        <v>0</v>
      </c>
    </row>
    <row r="126" spans="1:61" hidden="1" x14ac:dyDescent="0.25">
      <c r="A126" s="175"/>
      <c r="B126" s="171"/>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1">
        <v>9</v>
      </c>
      <c r="AC126" s="2">
        <f t="shared" ca="1" si="23"/>
        <v>0</v>
      </c>
      <c r="AD126" s="2">
        <f t="shared" ca="1" si="20"/>
        <v>0</v>
      </c>
      <c r="AE126" s="2">
        <f t="shared" ca="1" si="20"/>
        <v>0</v>
      </c>
      <c r="AF126" s="2">
        <f t="shared" ca="1" si="20"/>
        <v>0</v>
      </c>
      <c r="AG126" s="2">
        <f t="shared" ca="1" si="20"/>
        <v>0</v>
      </c>
      <c r="AH126" s="2" t="e">
        <f t="shared" ca="1" si="20"/>
        <v>#VALUE!</v>
      </c>
      <c r="AI126" s="2" t="e">
        <f t="shared" ca="1" si="20"/>
        <v>#VALUE!</v>
      </c>
      <c r="AJ126" s="2" t="e">
        <f t="shared" ca="1" si="20"/>
        <v>#VALUE!</v>
      </c>
      <c r="AK126" s="2" t="e">
        <f t="shared" ca="1" si="20"/>
        <v>#VALUE!</v>
      </c>
      <c r="AL126" s="2" t="e">
        <f t="shared" ca="1" si="20"/>
        <v>#VALUE!</v>
      </c>
      <c r="AM126" s="2" t="e">
        <f t="shared" ca="1" si="20"/>
        <v>#VALUE!</v>
      </c>
      <c r="AN126" s="2">
        <f t="shared" ca="1" si="20"/>
        <v>0</v>
      </c>
      <c r="AO126" s="2">
        <f t="shared" ca="1" si="20"/>
        <v>0</v>
      </c>
      <c r="AP126" s="2">
        <f t="shared" ca="1" si="20"/>
        <v>0</v>
      </c>
      <c r="AQ126" s="2">
        <f t="shared" ca="1" si="20"/>
        <v>0</v>
      </c>
      <c r="AR126" s="2">
        <f t="shared" ca="1" si="20"/>
        <v>0</v>
      </c>
      <c r="AS126" s="2">
        <f t="shared" ca="1" si="21"/>
        <v>0</v>
      </c>
      <c r="AT126" s="2">
        <f t="shared" ca="1" si="21"/>
        <v>0</v>
      </c>
      <c r="AU126" s="2">
        <f t="shared" ca="1" si="21"/>
        <v>0</v>
      </c>
      <c r="AV126" s="2">
        <f t="shared" ca="1" si="21"/>
        <v>0</v>
      </c>
      <c r="AW126" s="2">
        <f t="shared" ca="1" si="21"/>
        <v>0</v>
      </c>
      <c r="AX126" s="2">
        <f t="shared" ca="1" si="21"/>
        <v>0</v>
      </c>
      <c r="AY126" s="2">
        <f t="shared" ca="1" si="21"/>
        <v>0</v>
      </c>
      <c r="AZ126" s="2">
        <f t="shared" ca="1" si="21"/>
        <v>0</v>
      </c>
      <c r="BA126" s="2">
        <f t="shared" ca="1" si="21"/>
        <v>0</v>
      </c>
      <c r="BB126" s="2">
        <f t="shared" ca="1" si="21"/>
        <v>0</v>
      </c>
      <c r="BC126" s="2">
        <f t="shared" ca="1" si="21"/>
        <v>0</v>
      </c>
      <c r="BD126" s="2">
        <f t="shared" ca="1" si="21"/>
        <v>0</v>
      </c>
      <c r="BE126" s="2">
        <f t="shared" ca="1" si="21"/>
        <v>0</v>
      </c>
      <c r="BF126" s="2">
        <f t="shared" ca="1" si="21"/>
        <v>0</v>
      </c>
      <c r="BG126" s="2">
        <f t="shared" ca="1" si="21"/>
        <v>0</v>
      </c>
      <c r="BH126" s="2">
        <f t="shared" ca="1" si="21"/>
        <v>0</v>
      </c>
      <c r="BI126" s="2">
        <f t="shared" ca="1" si="21"/>
        <v>0</v>
      </c>
    </row>
    <row r="127" spans="1:61" hidden="1" x14ac:dyDescent="0.25">
      <c r="A127" s="175"/>
      <c r="B127" s="171"/>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1">
        <v>10</v>
      </c>
      <c r="AC127" s="2">
        <f t="shared" ca="1" si="23"/>
        <v>0</v>
      </c>
      <c r="AD127" s="2">
        <f t="shared" ca="1" si="20"/>
        <v>0</v>
      </c>
      <c r="AE127" s="2">
        <f t="shared" ca="1" si="20"/>
        <v>0</v>
      </c>
      <c r="AF127" s="2">
        <f t="shared" ca="1" si="20"/>
        <v>0</v>
      </c>
      <c r="AG127" s="2">
        <f t="shared" ca="1" si="20"/>
        <v>0</v>
      </c>
      <c r="AH127" s="2" t="e">
        <f t="shared" ca="1" si="20"/>
        <v>#VALUE!</v>
      </c>
      <c r="AI127" s="2" t="e">
        <f t="shared" ca="1" si="20"/>
        <v>#VALUE!</v>
      </c>
      <c r="AJ127" s="2" t="e">
        <f t="shared" ca="1" si="20"/>
        <v>#VALUE!</v>
      </c>
      <c r="AK127" s="2" t="e">
        <f t="shared" ca="1" si="20"/>
        <v>#VALUE!</v>
      </c>
      <c r="AL127" s="2" t="e">
        <f t="shared" ca="1" si="20"/>
        <v>#VALUE!</v>
      </c>
      <c r="AM127" s="2" t="e">
        <f t="shared" ca="1" si="20"/>
        <v>#VALUE!</v>
      </c>
      <c r="AN127" s="2">
        <f t="shared" ca="1" si="20"/>
        <v>0</v>
      </c>
      <c r="AO127" s="2">
        <f t="shared" ca="1" si="20"/>
        <v>0</v>
      </c>
      <c r="AP127" s="2">
        <f t="shared" ca="1" si="20"/>
        <v>0</v>
      </c>
      <c r="AQ127" s="2">
        <f t="shared" ca="1" si="20"/>
        <v>0</v>
      </c>
      <c r="AR127" s="2">
        <f t="shared" ca="1" si="20"/>
        <v>0</v>
      </c>
      <c r="AS127" s="2">
        <f t="shared" ca="1" si="21"/>
        <v>0</v>
      </c>
      <c r="AT127" s="2">
        <f t="shared" ca="1" si="21"/>
        <v>0</v>
      </c>
      <c r="AU127" s="2">
        <f t="shared" ca="1" si="21"/>
        <v>0</v>
      </c>
      <c r="AV127" s="2">
        <f t="shared" ca="1" si="21"/>
        <v>0</v>
      </c>
      <c r="AW127" s="2">
        <f t="shared" ca="1" si="21"/>
        <v>0</v>
      </c>
      <c r="AX127" s="2">
        <f t="shared" ca="1" si="21"/>
        <v>0</v>
      </c>
      <c r="AY127" s="2">
        <f t="shared" ca="1" si="21"/>
        <v>0</v>
      </c>
      <c r="AZ127" s="2">
        <f t="shared" ca="1" si="21"/>
        <v>0</v>
      </c>
      <c r="BA127" s="2">
        <f t="shared" ca="1" si="21"/>
        <v>0</v>
      </c>
      <c r="BB127" s="2">
        <f t="shared" ca="1" si="21"/>
        <v>0</v>
      </c>
      <c r="BC127" s="2">
        <f t="shared" ca="1" si="21"/>
        <v>0</v>
      </c>
      <c r="BD127" s="2">
        <f t="shared" ca="1" si="21"/>
        <v>0</v>
      </c>
      <c r="BE127" s="2">
        <f t="shared" ca="1" si="21"/>
        <v>0</v>
      </c>
      <c r="BF127" s="2">
        <f t="shared" ca="1" si="21"/>
        <v>0</v>
      </c>
      <c r="BG127" s="2">
        <f t="shared" ca="1" si="21"/>
        <v>0</v>
      </c>
      <c r="BH127" s="2">
        <f t="shared" ca="1" si="21"/>
        <v>0</v>
      </c>
      <c r="BI127" s="2">
        <f t="shared" ca="1" si="21"/>
        <v>0</v>
      </c>
    </row>
    <row r="128" spans="1:61" hidden="1" x14ac:dyDescent="0.25">
      <c r="A128" s="175"/>
      <c r="B128" s="171"/>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1">
        <v>11</v>
      </c>
      <c r="AC128" s="2">
        <f t="shared" ca="1" si="23"/>
        <v>0</v>
      </c>
      <c r="AD128" s="2">
        <f t="shared" ca="1" si="20"/>
        <v>0</v>
      </c>
      <c r="AE128" s="2">
        <f t="shared" ca="1" si="20"/>
        <v>0</v>
      </c>
      <c r="AF128" s="2">
        <f t="shared" ca="1" si="20"/>
        <v>0</v>
      </c>
      <c r="AG128" s="2">
        <f t="shared" ca="1" si="20"/>
        <v>0</v>
      </c>
      <c r="AH128" s="2" t="e">
        <f t="shared" ca="1" si="20"/>
        <v>#VALUE!</v>
      </c>
      <c r="AI128" s="2" t="e">
        <f t="shared" ca="1" si="20"/>
        <v>#VALUE!</v>
      </c>
      <c r="AJ128" s="2" t="e">
        <f t="shared" ca="1" si="20"/>
        <v>#VALUE!</v>
      </c>
      <c r="AK128" s="2" t="e">
        <f t="shared" ca="1" si="20"/>
        <v>#VALUE!</v>
      </c>
      <c r="AL128" s="2" t="e">
        <f t="shared" ca="1" si="20"/>
        <v>#VALUE!</v>
      </c>
      <c r="AM128" s="2" t="e">
        <f t="shared" ca="1" si="20"/>
        <v>#VALUE!</v>
      </c>
      <c r="AN128" s="2">
        <f t="shared" ca="1" si="20"/>
        <v>0</v>
      </c>
      <c r="AO128" s="2">
        <f t="shared" ca="1" si="20"/>
        <v>0</v>
      </c>
      <c r="AP128" s="2">
        <f t="shared" ca="1" si="20"/>
        <v>0</v>
      </c>
      <c r="AQ128" s="2">
        <f t="shared" ca="1" si="20"/>
        <v>0</v>
      </c>
      <c r="AR128" s="2">
        <f t="shared" ca="1" si="20"/>
        <v>0</v>
      </c>
      <c r="AS128" s="2">
        <f t="shared" ca="1" si="21"/>
        <v>0</v>
      </c>
      <c r="AT128" s="2">
        <f t="shared" ca="1" si="21"/>
        <v>0</v>
      </c>
      <c r="AU128" s="2">
        <f t="shared" ca="1" si="21"/>
        <v>0</v>
      </c>
      <c r="AV128" s="2">
        <f t="shared" ca="1" si="21"/>
        <v>0</v>
      </c>
      <c r="AW128" s="2">
        <f t="shared" ca="1" si="21"/>
        <v>0</v>
      </c>
      <c r="AX128" s="2">
        <f t="shared" ca="1" si="21"/>
        <v>0</v>
      </c>
      <c r="AY128" s="2">
        <f t="shared" ca="1" si="21"/>
        <v>0</v>
      </c>
      <c r="AZ128" s="2">
        <f t="shared" ca="1" si="21"/>
        <v>0</v>
      </c>
      <c r="BA128" s="2">
        <f t="shared" ca="1" si="21"/>
        <v>0</v>
      </c>
      <c r="BB128" s="2">
        <f t="shared" ca="1" si="21"/>
        <v>0</v>
      </c>
      <c r="BC128" s="2">
        <f t="shared" ca="1" si="21"/>
        <v>0</v>
      </c>
      <c r="BD128" s="2">
        <f t="shared" ca="1" si="21"/>
        <v>0</v>
      </c>
      <c r="BE128" s="2">
        <f t="shared" ca="1" si="21"/>
        <v>0</v>
      </c>
      <c r="BF128" s="2">
        <f t="shared" ca="1" si="21"/>
        <v>0</v>
      </c>
      <c r="BG128" s="2">
        <f t="shared" ca="1" si="21"/>
        <v>0</v>
      </c>
      <c r="BH128" s="2">
        <f t="shared" ca="1" si="21"/>
        <v>0</v>
      </c>
      <c r="BI128" s="2">
        <f t="shared" ca="1" si="21"/>
        <v>0</v>
      </c>
    </row>
    <row r="129" spans="1:61" hidden="1" x14ac:dyDescent="0.25">
      <c r="A129" s="175"/>
      <c r="B129" s="171"/>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1">
        <v>12</v>
      </c>
      <c r="AC129" s="2">
        <f t="shared" ca="1" si="23"/>
        <v>0</v>
      </c>
      <c r="AD129" s="2">
        <f t="shared" ca="1" si="20"/>
        <v>0</v>
      </c>
      <c r="AE129" s="2">
        <f t="shared" ca="1" si="20"/>
        <v>0</v>
      </c>
      <c r="AF129" s="2">
        <f t="shared" ca="1" si="20"/>
        <v>0</v>
      </c>
      <c r="AG129" s="2">
        <f t="shared" ca="1" si="20"/>
        <v>0</v>
      </c>
      <c r="AH129" s="2">
        <f t="shared" ca="1" si="20"/>
        <v>0</v>
      </c>
      <c r="AI129" s="2">
        <f t="shared" ca="1" si="20"/>
        <v>0</v>
      </c>
      <c r="AJ129" s="2">
        <f t="shared" ca="1" si="20"/>
        <v>0</v>
      </c>
      <c r="AK129" s="2">
        <f t="shared" ca="1" si="20"/>
        <v>0</v>
      </c>
      <c r="AL129" s="2">
        <f t="shared" ca="1" si="20"/>
        <v>0</v>
      </c>
      <c r="AM129" s="2">
        <f t="shared" ca="1" si="20"/>
        <v>0</v>
      </c>
      <c r="AN129" s="2">
        <f t="shared" ca="1" si="20"/>
        <v>0</v>
      </c>
      <c r="AO129" s="2">
        <f t="shared" ca="1" si="20"/>
        <v>0</v>
      </c>
      <c r="AP129" s="2">
        <f t="shared" ca="1" si="20"/>
        <v>0</v>
      </c>
      <c r="AQ129" s="2">
        <f t="shared" ca="1" si="20"/>
        <v>0</v>
      </c>
      <c r="AR129" s="2">
        <f t="shared" ca="1" si="20"/>
        <v>0</v>
      </c>
      <c r="AS129" s="2">
        <f t="shared" ca="1" si="21"/>
        <v>0</v>
      </c>
      <c r="AT129" s="2">
        <f t="shared" ca="1" si="21"/>
        <v>0</v>
      </c>
      <c r="AU129" s="2">
        <f t="shared" ca="1" si="21"/>
        <v>0</v>
      </c>
      <c r="AV129" s="2">
        <f t="shared" ca="1" si="21"/>
        <v>0</v>
      </c>
      <c r="AW129" s="2">
        <f t="shared" ca="1" si="21"/>
        <v>0</v>
      </c>
      <c r="AX129" s="2">
        <f t="shared" ca="1" si="21"/>
        <v>0</v>
      </c>
      <c r="AY129" s="2">
        <f t="shared" ca="1" si="21"/>
        <v>0</v>
      </c>
      <c r="AZ129" s="2">
        <f t="shared" ca="1" si="21"/>
        <v>0</v>
      </c>
      <c r="BA129" s="2">
        <f t="shared" ca="1" si="21"/>
        <v>0</v>
      </c>
      <c r="BB129" s="2">
        <f t="shared" ca="1" si="21"/>
        <v>0</v>
      </c>
      <c r="BC129" s="2">
        <f t="shared" ca="1" si="21"/>
        <v>0</v>
      </c>
      <c r="BD129" s="2">
        <f t="shared" ca="1" si="21"/>
        <v>0</v>
      </c>
      <c r="BE129" s="2">
        <f t="shared" ca="1" si="21"/>
        <v>0</v>
      </c>
      <c r="BF129" s="2">
        <f t="shared" ca="1" si="21"/>
        <v>0</v>
      </c>
      <c r="BG129" s="2">
        <f t="shared" ca="1" si="21"/>
        <v>0</v>
      </c>
      <c r="BH129" s="2">
        <f t="shared" ca="1" si="21"/>
        <v>0</v>
      </c>
      <c r="BI129" s="2">
        <f t="shared" ref="AS129:BI144" ca="1" si="24">IF(ISNA(OR(MATCH(BI$51,OFFSET($D129,1-$AB129,0,6),0),MATCH($AB129,OFFSET($D129,1-$AB129,0,6),0))),0,INDEX(OFFSET($D129,1-$AB129,18,6,6),MATCH(BI$51,OFFSET($D129,1-$AB129,0,6),0),MATCH($AB129,OFFSET($D129,1-$AB129,0,6),0)))</f>
        <v>0</v>
      </c>
    </row>
    <row r="130" spans="1:61" hidden="1" x14ac:dyDescent="0.25">
      <c r="A130" s="175"/>
      <c r="B130" s="171"/>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1">
        <v>13</v>
      </c>
      <c r="AC130" s="2">
        <f t="shared" ca="1" si="23"/>
        <v>0</v>
      </c>
      <c r="AD130" s="2">
        <f t="shared" ca="1" si="23"/>
        <v>0</v>
      </c>
      <c r="AE130" s="2">
        <f t="shared" ca="1" si="23"/>
        <v>0</v>
      </c>
      <c r="AF130" s="2">
        <f t="shared" ca="1" si="23"/>
        <v>0</v>
      </c>
      <c r="AG130" s="2">
        <f t="shared" ca="1" si="23"/>
        <v>0</v>
      </c>
      <c r="AH130" s="2">
        <f t="shared" ca="1" si="23"/>
        <v>0</v>
      </c>
      <c r="AI130" s="2">
        <f t="shared" ca="1" si="23"/>
        <v>0</v>
      </c>
      <c r="AJ130" s="2">
        <f t="shared" ca="1" si="23"/>
        <v>0</v>
      </c>
      <c r="AK130" s="2">
        <f t="shared" ca="1" si="23"/>
        <v>0</v>
      </c>
      <c r="AL130" s="2">
        <f t="shared" ca="1" si="23"/>
        <v>0</v>
      </c>
      <c r="AM130" s="2">
        <f t="shared" ca="1" si="23"/>
        <v>0</v>
      </c>
      <c r="AN130" s="2">
        <f t="shared" ca="1" si="23"/>
        <v>0</v>
      </c>
      <c r="AO130" s="2">
        <f t="shared" ca="1" si="23"/>
        <v>0</v>
      </c>
      <c r="AP130" s="2">
        <f t="shared" ca="1" si="23"/>
        <v>0</v>
      </c>
      <c r="AQ130" s="2">
        <f t="shared" ca="1" si="23"/>
        <v>0</v>
      </c>
      <c r="AR130" s="2">
        <f t="shared" ca="1" si="23"/>
        <v>0</v>
      </c>
      <c r="AS130" s="2">
        <f t="shared" ca="1" si="24"/>
        <v>0</v>
      </c>
      <c r="AT130" s="2">
        <f t="shared" ca="1" si="24"/>
        <v>0</v>
      </c>
      <c r="AU130" s="2">
        <f t="shared" ca="1" si="24"/>
        <v>0</v>
      </c>
      <c r="AV130" s="2">
        <f t="shared" ca="1" si="24"/>
        <v>0</v>
      </c>
      <c r="AW130" s="2">
        <f t="shared" ca="1" si="24"/>
        <v>0</v>
      </c>
      <c r="AX130" s="2">
        <f t="shared" ca="1" si="24"/>
        <v>0</v>
      </c>
      <c r="AY130" s="2">
        <f t="shared" ca="1" si="24"/>
        <v>0</v>
      </c>
      <c r="AZ130" s="2">
        <f t="shared" ca="1" si="24"/>
        <v>0</v>
      </c>
      <c r="BA130" s="2">
        <f t="shared" ca="1" si="24"/>
        <v>0</v>
      </c>
      <c r="BB130" s="2">
        <f t="shared" ca="1" si="24"/>
        <v>0</v>
      </c>
      <c r="BC130" s="2">
        <f t="shared" ca="1" si="24"/>
        <v>0</v>
      </c>
      <c r="BD130" s="2">
        <f t="shared" ca="1" si="24"/>
        <v>0</v>
      </c>
      <c r="BE130" s="2">
        <f t="shared" ca="1" si="24"/>
        <v>0</v>
      </c>
      <c r="BF130" s="2">
        <f t="shared" ca="1" si="24"/>
        <v>0</v>
      </c>
      <c r="BG130" s="2">
        <f t="shared" ca="1" si="24"/>
        <v>0</v>
      </c>
      <c r="BH130" s="2">
        <f t="shared" ca="1" si="24"/>
        <v>0</v>
      </c>
      <c r="BI130" s="2">
        <f t="shared" ca="1" si="24"/>
        <v>0</v>
      </c>
    </row>
    <row r="131" spans="1:61" hidden="1" x14ac:dyDescent="0.25">
      <c r="A131" s="175"/>
      <c r="B131" s="171"/>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1">
        <v>14</v>
      </c>
      <c r="AC131" s="2">
        <f t="shared" ca="1" si="23"/>
        <v>0</v>
      </c>
      <c r="AD131" s="2">
        <f t="shared" ca="1" si="23"/>
        <v>0</v>
      </c>
      <c r="AE131" s="2">
        <f t="shared" ca="1" si="23"/>
        <v>0</v>
      </c>
      <c r="AF131" s="2">
        <f t="shared" ca="1" si="23"/>
        <v>0</v>
      </c>
      <c r="AG131" s="2">
        <f t="shared" ca="1" si="23"/>
        <v>0</v>
      </c>
      <c r="AH131" s="2">
        <f t="shared" ca="1" si="23"/>
        <v>0</v>
      </c>
      <c r="AI131" s="2">
        <f t="shared" ca="1" si="23"/>
        <v>0</v>
      </c>
      <c r="AJ131" s="2">
        <f t="shared" ca="1" si="23"/>
        <v>0</v>
      </c>
      <c r="AK131" s="2">
        <f t="shared" ca="1" si="23"/>
        <v>0</v>
      </c>
      <c r="AL131" s="2">
        <f t="shared" ca="1" si="23"/>
        <v>0</v>
      </c>
      <c r="AM131" s="2">
        <f t="shared" ca="1" si="23"/>
        <v>0</v>
      </c>
      <c r="AN131" s="2">
        <f t="shared" ca="1" si="23"/>
        <v>0</v>
      </c>
      <c r="AO131" s="2">
        <f t="shared" ca="1" si="23"/>
        <v>0</v>
      </c>
      <c r="AP131" s="2">
        <f t="shared" ca="1" si="23"/>
        <v>0</v>
      </c>
      <c r="AQ131" s="2">
        <f t="shared" ca="1" si="23"/>
        <v>0</v>
      </c>
      <c r="AR131" s="2">
        <f t="shared" ca="1" si="23"/>
        <v>0</v>
      </c>
      <c r="AS131" s="2">
        <f t="shared" ca="1" si="24"/>
        <v>0</v>
      </c>
      <c r="AT131" s="2">
        <f t="shared" ca="1" si="24"/>
        <v>0</v>
      </c>
      <c r="AU131" s="2">
        <f t="shared" ca="1" si="24"/>
        <v>0</v>
      </c>
      <c r="AV131" s="2">
        <f t="shared" ca="1" si="24"/>
        <v>0</v>
      </c>
      <c r="AW131" s="2">
        <f t="shared" ca="1" si="24"/>
        <v>0</v>
      </c>
      <c r="AX131" s="2">
        <f t="shared" ca="1" si="24"/>
        <v>0</v>
      </c>
      <c r="AY131" s="2">
        <f t="shared" ca="1" si="24"/>
        <v>0</v>
      </c>
      <c r="AZ131" s="2">
        <f t="shared" ca="1" si="24"/>
        <v>0</v>
      </c>
      <c r="BA131" s="2">
        <f t="shared" ca="1" si="24"/>
        <v>0</v>
      </c>
      <c r="BB131" s="2">
        <f t="shared" ca="1" si="24"/>
        <v>0</v>
      </c>
      <c r="BC131" s="2">
        <f t="shared" ca="1" si="24"/>
        <v>0</v>
      </c>
      <c r="BD131" s="2">
        <f t="shared" ca="1" si="24"/>
        <v>0</v>
      </c>
      <c r="BE131" s="2">
        <f t="shared" ca="1" si="24"/>
        <v>0</v>
      </c>
      <c r="BF131" s="2">
        <f t="shared" ca="1" si="24"/>
        <v>0</v>
      </c>
      <c r="BG131" s="2">
        <f t="shared" ca="1" si="24"/>
        <v>0</v>
      </c>
      <c r="BH131" s="2">
        <f t="shared" ca="1" si="24"/>
        <v>0</v>
      </c>
      <c r="BI131" s="2">
        <f t="shared" ca="1" si="24"/>
        <v>0</v>
      </c>
    </row>
    <row r="132" spans="1:61" hidden="1" x14ac:dyDescent="0.25">
      <c r="A132" s="175"/>
      <c r="B132" s="171"/>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1">
        <v>15</v>
      </c>
      <c r="AC132" s="2">
        <f t="shared" ca="1" si="23"/>
        <v>0</v>
      </c>
      <c r="AD132" s="2">
        <f t="shared" ca="1" si="23"/>
        <v>0</v>
      </c>
      <c r="AE132" s="2">
        <f t="shared" ca="1" si="23"/>
        <v>0</v>
      </c>
      <c r="AF132" s="2">
        <f t="shared" ca="1" si="23"/>
        <v>0</v>
      </c>
      <c r="AG132" s="2">
        <f t="shared" ca="1" si="23"/>
        <v>0</v>
      </c>
      <c r="AH132" s="2">
        <f t="shared" ca="1" si="23"/>
        <v>0</v>
      </c>
      <c r="AI132" s="2">
        <f t="shared" ca="1" si="23"/>
        <v>0</v>
      </c>
      <c r="AJ132" s="2">
        <f t="shared" ca="1" si="23"/>
        <v>0</v>
      </c>
      <c r="AK132" s="2">
        <f t="shared" ca="1" si="23"/>
        <v>0</v>
      </c>
      <c r="AL132" s="2">
        <f t="shared" ca="1" si="23"/>
        <v>0</v>
      </c>
      <c r="AM132" s="2">
        <f t="shared" ca="1" si="23"/>
        <v>0</v>
      </c>
      <c r="AN132" s="2">
        <f t="shared" ca="1" si="23"/>
        <v>0</v>
      </c>
      <c r="AO132" s="2">
        <f t="shared" ca="1" si="23"/>
        <v>0</v>
      </c>
      <c r="AP132" s="2">
        <f t="shared" ca="1" si="23"/>
        <v>0</v>
      </c>
      <c r="AQ132" s="2">
        <f t="shared" ca="1" si="23"/>
        <v>0</v>
      </c>
      <c r="AR132" s="2">
        <f t="shared" ca="1" si="23"/>
        <v>0</v>
      </c>
      <c r="AS132" s="2">
        <f t="shared" ca="1" si="24"/>
        <v>0</v>
      </c>
      <c r="AT132" s="2">
        <f t="shared" ca="1" si="24"/>
        <v>0</v>
      </c>
      <c r="AU132" s="2">
        <f t="shared" ca="1" si="24"/>
        <v>0</v>
      </c>
      <c r="AV132" s="2">
        <f t="shared" ca="1" si="24"/>
        <v>0</v>
      </c>
      <c r="AW132" s="2">
        <f t="shared" ca="1" si="24"/>
        <v>0</v>
      </c>
      <c r="AX132" s="2">
        <f t="shared" ca="1" si="24"/>
        <v>0</v>
      </c>
      <c r="AY132" s="2">
        <f t="shared" ca="1" si="24"/>
        <v>0</v>
      </c>
      <c r="AZ132" s="2">
        <f t="shared" ca="1" si="24"/>
        <v>0</v>
      </c>
      <c r="BA132" s="2">
        <f t="shared" ca="1" si="24"/>
        <v>0</v>
      </c>
      <c r="BB132" s="2">
        <f t="shared" ca="1" si="24"/>
        <v>0</v>
      </c>
      <c r="BC132" s="2">
        <f t="shared" ca="1" si="24"/>
        <v>0</v>
      </c>
      <c r="BD132" s="2">
        <f t="shared" ca="1" si="24"/>
        <v>0</v>
      </c>
      <c r="BE132" s="2">
        <f t="shared" ca="1" si="24"/>
        <v>0</v>
      </c>
      <c r="BF132" s="2">
        <f t="shared" ca="1" si="24"/>
        <v>0</v>
      </c>
      <c r="BG132" s="2">
        <f t="shared" ca="1" si="24"/>
        <v>0</v>
      </c>
      <c r="BH132" s="2">
        <f t="shared" ca="1" si="24"/>
        <v>0</v>
      </c>
      <c r="BI132" s="2">
        <f t="shared" ca="1" si="24"/>
        <v>0</v>
      </c>
    </row>
    <row r="133" spans="1:61" hidden="1" x14ac:dyDescent="0.25">
      <c r="A133" s="175"/>
      <c r="B133" s="171"/>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1">
        <v>16</v>
      </c>
      <c r="AC133" s="2">
        <f t="shared" ca="1" si="23"/>
        <v>0</v>
      </c>
      <c r="AD133" s="2">
        <f t="shared" ca="1" si="23"/>
        <v>0</v>
      </c>
      <c r="AE133" s="2">
        <f t="shared" ca="1" si="23"/>
        <v>0</v>
      </c>
      <c r="AF133" s="2">
        <f t="shared" ca="1" si="23"/>
        <v>0</v>
      </c>
      <c r="AG133" s="2">
        <f t="shared" ca="1" si="23"/>
        <v>0</v>
      </c>
      <c r="AH133" s="2">
        <f t="shared" ca="1" si="23"/>
        <v>0</v>
      </c>
      <c r="AI133" s="2">
        <f t="shared" ca="1" si="23"/>
        <v>0</v>
      </c>
      <c r="AJ133" s="2">
        <f t="shared" ca="1" si="23"/>
        <v>0</v>
      </c>
      <c r="AK133" s="2">
        <f t="shared" ca="1" si="23"/>
        <v>0</v>
      </c>
      <c r="AL133" s="2">
        <f t="shared" ca="1" si="23"/>
        <v>0</v>
      </c>
      <c r="AM133" s="2">
        <f t="shared" ca="1" si="23"/>
        <v>0</v>
      </c>
      <c r="AN133" s="2">
        <f t="shared" ca="1" si="23"/>
        <v>0</v>
      </c>
      <c r="AO133" s="2">
        <f t="shared" ca="1" si="23"/>
        <v>0</v>
      </c>
      <c r="AP133" s="2">
        <f t="shared" ca="1" si="23"/>
        <v>0</v>
      </c>
      <c r="AQ133" s="2">
        <f t="shared" ca="1" si="23"/>
        <v>0</v>
      </c>
      <c r="AR133" s="2">
        <f t="shared" ca="1" si="23"/>
        <v>0</v>
      </c>
      <c r="AS133" s="2">
        <f t="shared" ca="1" si="24"/>
        <v>0</v>
      </c>
      <c r="AT133" s="2">
        <f t="shared" ca="1" si="24"/>
        <v>0</v>
      </c>
      <c r="AU133" s="2">
        <f t="shared" ca="1" si="24"/>
        <v>0</v>
      </c>
      <c r="AV133" s="2">
        <f t="shared" ca="1" si="24"/>
        <v>0</v>
      </c>
      <c r="AW133" s="2">
        <f t="shared" ca="1" si="24"/>
        <v>0</v>
      </c>
      <c r="AX133" s="2">
        <f t="shared" ca="1" si="24"/>
        <v>0</v>
      </c>
      <c r="AY133" s="2">
        <f t="shared" ca="1" si="24"/>
        <v>0</v>
      </c>
      <c r="AZ133" s="2">
        <f t="shared" ca="1" si="24"/>
        <v>0</v>
      </c>
      <c r="BA133" s="2">
        <f t="shared" ca="1" si="24"/>
        <v>0</v>
      </c>
      <c r="BB133" s="2">
        <f t="shared" ca="1" si="24"/>
        <v>0</v>
      </c>
      <c r="BC133" s="2">
        <f t="shared" ca="1" si="24"/>
        <v>0</v>
      </c>
      <c r="BD133" s="2">
        <f t="shared" ca="1" si="24"/>
        <v>0</v>
      </c>
      <c r="BE133" s="2">
        <f t="shared" ca="1" si="24"/>
        <v>0</v>
      </c>
      <c r="BF133" s="2">
        <f t="shared" ca="1" si="24"/>
        <v>0</v>
      </c>
      <c r="BG133" s="2">
        <f t="shared" ca="1" si="24"/>
        <v>0</v>
      </c>
      <c r="BH133" s="2">
        <f t="shared" ca="1" si="24"/>
        <v>0</v>
      </c>
      <c r="BI133" s="2">
        <f t="shared" ca="1" si="24"/>
        <v>0</v>
      </c>
    </row>
    <row r="134" spans="1:61" hidden="1" x14ac:dyDescent="0.25">
      <c r="A134" s="175"/>
      <c r="B134" s="171"/>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1">
        <v>17</v>
      </c>
      <c r="AC134" s="2">
        <f t="shared" ca="1" si="23"/>
        <v>0</v>
      </c>
      <c r="AD134" s="2">
        <f t="shared" ca="1" si="23"/>
        <v>0</v>
      </c>
      <c r="AE134" s="2">
        <f t="shared" ca="1" si="23"/>
        <v>0</v>
      </c>
      <c r="AF134" s="2">
        <f t="shared" ca="1" si="23"/>
        <v>0</v>
      </c>
      <c r="AG134" s="2">
        <f t="shared" ca="1" si="23"/>
        <v>0</v>
      </c>
      <c r="AH134" s="2">
        <f t="shared" ca="1" si="23"/>
        <v>0</v>
      </c>
      <c r="AI134" s="2">
        <f t="shared" ca="1" si="23"/>
        <v>0</v>
      </c>
      <c r="AJ134" s="2">
        <f t="shared" ca="1" si="23"/>
        <v>0</v>
      </c>
      <c r="AK134" s="2">
        <f t="shared" ca="1" si="23"/>
        <v>0</v>
      </c>
      <c r="AL134" s="2">
        <f t="shared" ca="1" si="23"/>
        <v>0</v>
      </c>
      <c r="AM134" s="2">
        <f t="shared" ca="1" si="23"/>
        <v>0</v>
      </c>
      <c r="AN134" s="2">
        <f t="shared" ca="1" si="23"/>
        <v>0</v>
      </c>
      <c r="AO134" s="2">
        <f t="shared" ca="1" si="23"/>
        <v>0</v>
      </c>
      <c r="AP134" s="2">
        <f t="shared" ca="1" si="23"/>
        <v>0</v>
      </c>
      <c r="AQ134" s="2">
        <f t="shared" ca="1" si="23"/>
        <v>0</v>
      </c>
      <c r="AR134" s="2">
        <f t="shared" ca="1" si="23"/>
        <v>0</v>
      </c>
      <c r="AS134" s="2">
        <f t="shared" ca="1" si="24"/>
        <v>0</v>
      </c>
      <c r="AT134" s="2">
        <f t="shared" ca="1" si="24"/>
        <v>0</v>
      </c>
      <c r="AU134" s="2">
        <f t="shared" ca="1" si="24"/>
        <v>0</v>
      </c>
      <c r="AV134" s="2">
        <f t="shared" ca="1" si="24"/>
        <v>0</v>
      </c>
      <c r="AW134" s="2">
        <f t="shared" ca="1" si="24"/>
        <v>0</v>
      </c>
      <c r="AX134" s="2">
        <f t="shared" ca="1" si="24"/>
        <v>0</v>
      </c>
      <c r="AY134" s="2">
        <f t="shared" ca="1" si="24"/>
        <v>0</v>
      </c>
      <c r="AZ134" s="2">
        <f t="shared" ca="1" si="24"/>
        <v>0</v>
      </c>
      <c r="BA134" s="2">
        <f t="shared" ca="1" si="24"/>
        <v>0</v>
      </c>
      <c r="BB134" s="2">
        <f t="shared" ca="1" si="24"/>
        <v>0</v>
      </c>
      <c r="BC134" s="2">
        <f t="shared" ca="1" si="24"/>
        <v>0</v>
      </c>
      <c r="BD134" s="2">
        <f t="shared" ca="1" si="24"/>
        <v>0</v>
      </c>
      <c r="BE134" s="2">
        <f t="shared" ca="1" si="24"/>
        <v>0</v>
      </c>
      <c r="BF134" s="2">
        <f t="shared" ca="1" si="24"/>
        <v>0</v>
      </c>
      <c r="BG134" s="2">
        <f t="shared" ca="1" si="24"/>
        <v>0</v>
      </c>
      <c r="BH134" s="2">
        <f t="shared" ca="1" si="24"/>
        <v>0</v>
      </c>
      <c r="BI134" s="2">
        <f t="shared" ca="1" si="24"/>
        <v>0</v>
      </c>
    </row>
    <row r="135" spans="1:61" hidden="1" x14ac:dyDescent="0.25">
      <c r="A135" s="175"/>
      <c r="B135" s="171"/>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1">
        <v>18</v>
      </c>
      <c r="AC135" s="2">
        <f t="shared" ca="1" si="23"/>
        <v>0</v>
      </c>
      <c r="AD135" s="2">
        <f t="shared" ca="1" si="23"/>
        <v>0</v>
      </c>
      <c r="AE135" s="2">
        <f t="shared" ca="1" si="23"/>
        <v>0</v>
      </c>
      <c r="AF135" s="2">
        <f t="shared" ca="1" si="23"/>
        <v>0</v>
      </c>
      <c r="AG135" s="2">
        <f t="shared" ca="1" si="23"/>
        <v>0</v>
      </c>
      <c r="AH135" s="2">
        <f t="shared" ca="1" si="23"/>
        <v>0</v>
      </c>
      <c r="AI135" s="2">
        <f t="shared" ca="1" si="23"/>
        <v>0</v>
      </c>
      <c r="AJ135" s="2">
        <f t="shared" ca="1" si="23"/>
        <v>0</v>
      </c>
      <c r="AK135" s="2">
        <f t="shared" ca="1" si="23"/>
        <v>0</v>
      </c>
      <c r="AL135" s="2">
        <f t="shared" ca="1" si="23"/>
        <v>0</v>
      </c>
      <c r="AM135" s="2">
        <f t="shared" ca="1" si="23"/>
        <v>0</v>
      </c>
      <c r="AN135" s="2">
        <f t="shared" ca="1" si="23"/>
        <v>0</v>
      </c>
      <c r="AO135" s="2">
        <f t="shared" ca="1" si="23"/>
        <v>0</v>
      </c>
      <c r="AP135" s="2">
        <f t="shared" ca="1" si="23"/>
        <v>0</v>
      </c>
      <c r="AQ135" s="2">
        <f t="shared" ca="1" si="23"/>
        <v>0</v>
      </c>
      <c r="AR135" s="2">
        <f t="shared" ca="1" si="23"/>
        <v>0</v>
      </c>
      <c r="AS135" s="2">
        <f t="shared" ca="1" si="24"/>
        <v>0</v>
      </c>
      <c r="AT135" s="2">
        <f t="shared" ca="1" si="24"/>
        <v>0</v>
      </c>
      <c r="AU135" s="2">
        <f t="shared" ca="1" si="24"/>
        <v>0</v>
      </c>
      <c r="AV135" s="2">
        <f t="shared" ca="1" si="24"/>
        <v>0</v>
      </c>
      <c r="AW135" s="2">
        <f t="shared" ca="1" si="24"/>
        <v>0</v>
      </c>
      <c r="AX135" s="2">
        <f t="shared" ca="1" si="24"/>
        <v>0</v>
      </c>
      <c r="AY135" s="2">
        <f t="shared" ca="1" si="24"/>
        <v>0</v>
      </c>
      <c r="AZ135" s="2">
        <f t="shared" ca="1" si="24"/>
        <v>0</v>
      </c>
      <c r="BA135" s="2">
        <f t="shared" ca="1" si="24"/>
        <v>0</v>
      </c>
      <c r="BB135" s="2">
        <f t="shared" ca="1" si="24"/>
        <v>0</v>
      </c>
      <c r="BC135" s="2">
        <f t="shared" ca="1" si="24"/>
        <v>0</v>
      </c>
      <c r="BD135" s="2">
        <f t="shared" ca="1" si="24"/>
        <v>0</v>
      </c>
      <c r="BE135" s="2">
        <f t="shared" ca="1" si="24"/>
        <v>0</v>
      </c>
      <c r="BF135" s="2">
        <f t="shared" ca="1" si="24"/>
        <v>0</v>
      </c>
      <c r="BG135" s="2">
        <f t="shared" ca="1" si="24"/>
        <v>0</v>
      </c>
      <c r="BH135" s="2">
        <f t="shared" ca="1" si="24"/>
        <v>0</v>
      </c>
      <c r="BI135" s="2">
        <f t="shared" ca="1" si="24"/>
        <v>0</v>
      </c>
    </row>
    <row r="136" spans="1:61" hidden="1" x14ac:dyDescent="0.25">
      <c r="A136" s="175"/>
      <c r="B136" s="171"/>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1">
        <v>19</v>
      </c>
      <c r="AC136" s="2">
        <f t="shared" ca="1" si="23"/>
        <v>0</v>
      </c>
      <c r="AD136" s="2">
        <f t="shared" ca="1" si="23"/>
        <v>0</v>
      </c>
      <c r="AE136" s="2">
        <f t="shared" ca="1" si="23"/>
        <v>0</v>
      </c>
      <c r="AF136" s="2">
        <f t="shared" ca="1" si="23"/>
        <v>0</v>
      </c>
      <c r="AG136" s="2">
        <f t="shared" ca="1" si="23"/>
        <v>0</v>
      </c>
      <c r="AH136" s="2">
        <f t="shared" ca="1" si="23"/>
        <v>0</v>
      </c>
      <c r="AI136" s="2">
        <f t="shared" ca="1" si="23"/>
        <v>0</v>
      </c>
      <c r="AJ136" s="2">
        <f t="shared" ca="1" si="23"/>
        <v>0</v>
      </c>
      <c r="AK136" s="2">
        <f t="shared" ca="1" si="23"/>
        <v>0</v>
      </c>
      <c r="AL136" s="2">
        <f t="shared" ca="1" si="23"/>
        <v>0</v>
      </c>
      <c r="AM136" s="2">
        <f t="shared" ca="1" si="23"/>
        <v>0</v>
      </c>
      <c r="AN136" s="2">
        <f t="shared" ca="1" si="23"/>
        <v>0</v>
      </c>
      <c r="AO136" s="2">
        <f t="shared" ca="1" si="23"/>
        <v>0</v>
      </c>
      <c r="AP136" s="2">
        <f t="shared" ca="1" si="23"/>
        <v>0</v>
      </c>
      <c r="AQ136" s="2">
        <f t="shared" ca="1" si="23"/>
        <v>0</v>
      </c>
      <c r="AR136" s="2">
        <f t="shared" ca="1" si="23"/>
        <v>0</v>
      </c>
      <c r="AS136" s="2">
        <f t="shared" ca="1" si="24"/>
        <v>0</v>
      </c>
      <c r="AT136" s="2">
        <f t="shared" ca="1" si="24"/>
        <v>0</v>
      </c>
      <c r="AU136" s="2">
        <f t="shared" ca="1" si="24"/>
        <v>0</v>
      </c>
      <c r="AV136" s="2">
        <f t="shared" ca="1" si="24"/>
        <v>0</v>
      </c>
      <c r="AW136" s="2">
        <f t="shared" ca="1" si="24"/>
        <v>0</v>
      </c>
      <c r="AX136" s="2">
        <f t="shared" ca="1" si="24"/>
        <v>0</v>
      </c>
      <c r="AY136" s="2">
        <f t="shared" ca="1" si="24"/>
        <v>0</v>
      </c>
      <c r="AZ136" s="2">
        <f t="shared" ca="1" si="24"/>
        <v>0</v>
      </c>
      <c r="BA136" s="2">
        <f t="shared" ca="1" si="24"/>
        <v>0</v>
      </c>
      <c r="BB136" s="2">
        <f t="shared" ca="1" si="24"/>
        <v>0</v>
      </c>
      <c r="BC136" s="2">
        <f t="shared" ca="1" si="24"/>
        <v>0</v>
      </c>
      <c r="BD136" s="2">
        <f t="shared" ca="1" si="24"/>
        <v>0</v>
      </c>
      <c r="BE136" s="2">
        <f t="shared" ca="1" si="24"/>
        <v>0</v>
      </c>
      <c r="BF136" s="2">
        <f t="shared" ca="1" si="24"/>
        <v>0</v>
      </c>
      <c r="BG136" s="2">
        <f t="shared" ca="1" si="24"/>
        <v>0</v>
      </c>
      <c r="BH136" s="2">
        <f t="shared" ca="1" si="24"/>
        <v>0</v>
      </c>
      <c r="BI136" s="2">
        <f t="shared" ca="1" si="24"/>
        <v>0</v>
      </c>
    </row>
    <row r="137" spans="1:61" hidden="1" x14ac:dyDescent="0.25">
      <c r="A137" s="175"/>
      <c r="B137" s="171"/>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1">
        <v>20</v>
      </c>
      <c r="AC137" s="2">
        <f t="shared" ca="1" si="23"/>
        <v>0</v>
      </c>
      <c r="AD137" s="2">
        <f t="shared" ca="1" si="23"/>
        <v>0</v>
      </c>
      <c r="AE137" s="2">
        <f t="shared" ca="1" si="23"/>
        <v>0</v>
      </c>
      <c r="AF137" s="2">
        <f t="shared" ca="1" si="23"/>
        <v>0</v>
      </c>
      <c r="AG137" s="2">
        <f t="shared" ca="1" si="23"/>
        <v>0</v>
      </c>
      <c r="AH137" s="2">
        <f t="shared" ca="1" si="23"/>
        <v>0</v>
      </c>
      <c r="AI137" s="2">
        <f t="shared" ca="1" si="23"/>
        <v>0</v>
      </c>
      <c r="AJ137" s="2">
        <f t="shared" ca="1" si="23"/>
        <v>0</v>
      </c>
      <c r="AK137" s="2">
        <f t="shared" ca="1" si="23"/>
        <v>0</v>
      </c>
      <c r="AL137" s="2">
        <f t="shared" ca="1" si="23"/>
        <v>0</v>
      </c>
      <c r="AM137" s="2">
        <f t="shared" ca="1" si="23"/>
        <v>0</v>
      </c>
      <c r="AN137" s="2">
        <f t="shared" ca="1" si="23"/>
        <v>0</v>
      </c>
      <c r="AO137" s="2">
        <f t="shared" ca="1" si="23"/>
        <v>0</v>
      </c>
      <c r="AP137" s="2">
        <f t="shared" ca="1" si="23"/>
        <v>0</v>
      </c>
      <c r="AQ137" s="2">
        <f t="shared" ca="1" si="23"/>
        <v>0</v>
      </c>
      <c r="AR137" s="2">
        <f t="shared" ca="1" si="23"/>
        <v>0</v>
      </c>
      <c r="AS137" s="2">
        <f t="shared" ca="1" si="24"/>
        <v>0</v>
      </c>
      <c r="AT137" s="2">
        <f t="shared" ca="1" si="24"/>
        <v>0</v>
      </c>
      <c r="AU137" s="2">
        <f t="shared" ca="1" si="24"/>
        <v>0</v>
      </c>
      <c r="AV137" s="2">
        <f t="shared" ca="1" si="24"/>
        <v>0</v>
      </c>
      <c r="AW137" s="2">
        <f t="shared" ca="1" si="24"/>
        <v>0</v>
      </c>
      <c r="AX137" s="2">
        <f t="shared" ca="1" si="24"/>
        <v>0</v>
      </c>
      <c r="AY137" s="2">
        <f t="shared" ca="1" si="24"/>
        <v>0</v>
      </c>
      <c r="AZ137" s="2">
        <f t="shared" ca="1" si="24"/>
        <v>0</v>
      </c>
      <c r="BA137" s="2">
        <f t="shared" ca="1" si="24"/>
        <v>0</v>
      </c>
      <c r="BB137" s="2">
        <f t="shared" ca="1" si="24"/>
        <v>0</v>
      </c>
      <c r="BC137" s="2">
        <f t="shared" ca="1" si="24"/>
        <v>0</v>
      </c>
      <c r="BD137" s="2">
        <f t="shared" ca="1" si="24"/>
        <v>0</v>
      </c>
      <c r="BE137" s="2">
        <f t="shared" ca="1" si="24"/>
        <v>0</v>
      </c>
      <c r="BF137" s="2">
        <f t="shared" ca="1" si="24"/>
        <v>0</v>
      </c>
      <c r="BG137" s="2">
        <f t="shared" ca="1" si="24"/>
        <v>0</v>
      </c>
      <c r="BH137" s="2">
        <f t="shared" ca="1" si="24"/>
        <v>0</v>
      </c>
      <c r="BI137" s="2">
        <f t="shared" ca="1" si="24"/>
        <v>0</v>
      </c>
    </row>
    <row r="138" spans="1:61" hidden="1" x14ac:dyDescent="0.25">
      <c r="A138" s="175"/>
      <c r="B138" s="171"/>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1">
        <v>21</v>
      </c>
      <c r="AC138" s="2">
        <f t="shared" ca="1" si="23"/>
        <v>0</v>
      </c>
      <c r="AD138" s="2">
        <f t="shared" ca="1" si="23"/>
        <v>0</v>
      </c>
      <c r="AE138" s="2">
        <f t="shared" ca="1" si="23"/>
        <v>0</v>
      </c>
      <c r="AF138" s="2">
        <f t="shared" ca="1" si="23"/>
        <v>0</v>
      </c>
      <c r="AG138" s="2">
        <f t="shared" ca="1" si="23"/>
        <v>0</v>
      </c>
      <c r="AH138" s="2">
        <f t="shared" ca="1" si="23"/>
        <v>0</v>
      </c>
      <c r="AI138" s="2">
        <f t="shared" ca="1" si="23"/>
        <v>0</v>
      </c>
      <c r="AJ138" s="2">
        <f t="shared" ca="1" si="23"/>
        <v>0</v>
      </c>
      <c r="AK138" s="2">
        <f t="shared" ca="1" si="23"/>
        <v>0</v>
      </c>
      <c r="AL138" s="2">
        <f t="shared" ca="1" si="23"/>
        <v>0</v>
      </c>
      <c r="AM138" s="2">
        <f t="shared" ca="1" si="23"/>
        <v>0</v>
      </c>
      <c r="AN138" s="2">
        <f t="shared" ca="1" si="23"/>
        <v>0</v>
      </c>
      <c r="AO138" s="2">
        <f t="shared" ca="1" si="23"/>
        <v>0</v>
      </c>
      <c r="AP138" s="2">
        <f t="shared" ca="1" si="23"/>
        <v>0</v>
      </c>
      <c r="AQ138" s="2">
        <f t="shared" ca="1" si="23"/>
        <v>0</v>
      </c>
      <c r="AR138" s="2">
        <f t="shared" ca="1" si="23"/>
        <v>0</v>
      </c>
      <c r="AS138" s="2">
        <f t="shared" ca="1" si="24"/>
        <v>0</v>
      </c>
      <c r="AT138" s="2">
        <f t="shared" ca="1" si="24"/>
        <v>0</v>
      </c>
      <c r="AU138" s="2">
        <f t="shared" ca="1" si="24"/>
        <v>0</v>
      </c>
      <c r="AV138" s="2">
        <f t="shared" ca="1" si="24"/>
        <v>0</v>
      </c>
      <c r="AW138" s="2">
        <f t="shared" ca="1" si="24"/>
        <v>0</v>
      </c>
      <c r="AX138" s="2">
        <f t="shared" ca="1" si="24"/>
        <v>0</v>
      </c>
      <c r="AY138" s="2">
        <f t="shared" ca="1" si="24"/>
        <v>0</v>
      </c>
      <c r="AZ138" s="2">
        <f t="shared" ca="1" si="24"/>
        <v>0</v>
      </c>
      <c r="BA138" s="2">
        <f t="shared" ca="1" si="24"/>
        <v>0</v>
      </c>
      <c r="BB138" s="2">
        <f t="shared" ca="1" si="24"/>
        <v>0</v>
      </c>
      <c r="BC138" s="2">
        <f t="shared" ca="1" si="24"/>
        <v>0</v>
      </c>
      <c r="BD138" s="2">
        <f t="shared" ca="1" si="24"/>
        <v>0</v>
      </c>
      <c r="BE138" s="2">
        <f t="shared" ca="1" si="24"/>
        <v>0</v>
      </c>
      <c r="BF138" s="2">
        <f t="shared" ca="1" si="24"/>
        <v>0</v>
      </c>
      <c r="BG138" s="2">
        <f t="shared" ca="1" si="24"/>
        <v>0</v>
      </c>
      <c r="BH138" s="2">
        <f t="shared" ca="1" si="24"/>
        <v>0</v>
      </c>
      <c r="BI138" s="2">
        <f t="shared" ca="1" si="24"/>
        <v>0</v>
      </c>
    </row>
    <row r="139" spans="1:61" hidden="1" x14ac:dyDescent="0.25">
      <c r="A139" s="175"/>
      <c r="B139" s="171"/>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1">
        <v>22</v>
      </c>
      <c r="AC139" s="2">
        <f t="shared" ca="1" si="23"/>
        <v>0</v>
      </c>
      <c r="AD139" s="2">
        <f t="shared" ca="1" si="23"/>
        <v>0</v>
      </c>
      <c r="AE139" s="2">
        <f t="shared" ca="1" si="23"/>
        <v>0</v>
      </c>
      <c r="AF139" s="2">
        <f t="shared" ca="1" si="23"/>
        <v>0</v>
      </c>
      <c r="AG139" s="2">
        <f t="shared" ca="1" si="23"/>
        <v>0</v>
      </c>
      <c r="AH139" s="2">
        <f t="shared" ca="1" si="23"/>
        <v>0</v>
      </c>
      <c r="AI139" s="2">
        <f t="shared" ca="1" si="23"/>
        <v>0</v>
      </c>
      <c r="AJ139" s="2">
        <f t="shared" ca="1" si="23"/>
        <v>0</v>
      </c>
      <c r="AK139" s="2">
        <f t="shared" ca="1" si="23"/>
        <v>0</v>
      </c>
      <c r="AL139" s="2">
        <f t="shared" ca="1" si="23"/>
        <v>0</v>
      </c>
      <c r="AM139" s="2">
        <f t="shared" ca="1" si="23"/>
        <v>0</v>
      </c>
      <c r="AN139" s="2">
        <f t="shared" ca="1" si="23"/>
        <v>0</v>
      </c>
      <c r="AO139" s="2">
        <f t="shared" ca="1" si="23"/>
        <v>0</v>
      </c>
      <c r="AP139" s="2">
        <f t="shared" ca="1" si="23"/>
        <v>0</v>
      </c>
      <c r="AQ139" s="2">
        <f t="shared" ca="1" si="23"/>
        <v>0</v>
      </c>
      <c r="AR139" s="2">
        <f t="shared" ca="1" si="23"/>
        <v>0</v>
      </c>
      <c r="AS139" s="2">
        <f t="shared" ca="1" si="24"/>
        <v>0</v>
      </c>
      <c r="AT139" s="2">
        <f t="shared" ca="1" si="24"/>
        <v>0</v>
      </c>
      <c r="AU139" s="2">
        <f t="shared" ca="1" si="24"/>
        <v>0</v>
      </c>
      <c r="AV139" s="2">
        <f t="shared" ca="1" si="24"/>
        <v>0</v>
      </c>
      <c r="AW139" s="2">
        <f t="shared" ca="1" si="24"/>
        <v>0</v>
      </c>
      <c r="AX139" s="2">
        <f t="shared" ca="1" si="24"/>
        <v>0</v>
      </c>
      <c r="AY139" s="2">
        <f t="shared" ca="1" si="24"/>
        <v>0</v>
      </c>
      <c r="AZ139" s="2">
        <f t="shared" ca="1" si="24"/>
        <v>0</v>
      </c>
      <c r="BA139" s="2">
        <f t="shared" ca="1" si="24"/>
        <v>0</v>
      </c>
      <c r="BB139" s="2">
        <f t="shared" ca="1" si="24"/>
        <v>0</v>
      </c>
      <c r="BC139" s="2">
        <f t="shared" ca="1" si="24"/>
        <v>0</v>
      </c>
      <c r="BD139" s="2">
        <f t="shared" ca="1" si="24"/>
        <v>0</v>
      </c>
      <c r="BE139" s="2">
        <f t="shared" ca="1" si="24"/>
        <v>0</v>
      </c>
      <c r="BF139" s="2">
        <f t="shared" ca="1" si="24"/>
        <v>0</v>
      </c>
      <c r="BG139" s="2">
        <f t="shared" ca="1" si="24"/>
        <v>0</v>
      </c>
      <c r="BH139" s="2">
        <f t="shared" ca="1" si="24"/>
        <v>0</v>
      </c>
      <c r="BI139" s="2">
        <f t="shared" ca="1" si="24"/>
        <v>0</v>
      </c>
    </row>
    <row r="140" spans="1:61" hidden="1" x14ac:dyDescent="0.25">
      <c r="A140" s="175"/>
      <c r="B140" s="171"/>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1">
        <v>23</v>
      </c>
      <c r="AC140" s="2">
        <f t="shared" ca="1" si="23"/>
        <v>0</v>
      </c>
      <c r="AD140" s="2">
        <f t="shared" ca="1" si="23"/>
        <v>0</v>
      </c>
      <c r="AE140" s="2">
        <f t="shared" ca="1" si="23"/>
        <v>0</v>
      </c>
      <c r="AF140" s="2">
        <f t="shared" ca="1" si="23"/>
        <v>0</v>
      </c>
      <c r="AG140" s="2">
        <f t="shared" ca="1" si="23"/>
        <v>0</v>
      </c>
      <c r="AH140" s="2">
        <f t="shared" ca="1" si="23"/>
        <v>0</v>
      </c>
      <c r="AI140" s="2">
        <f t="shared" ca="1" si="23"/>
        <v>0</v>
      </c>
      <c r="AJ140" s="2">
        <f t="shared" ca="1" si="23"/>
        <v>0</v>
      </c>
      <c r="AK140" s="2">
        <f t="shared" ca="1" si="23"/>
        <v>0</v>
      </c>
      <c r="AL140" s="2">
        <f t="shared" ca="1" si="23"/>
        <v>0</v>
      </c>
      <c r="AM140" s="2">
        <f t="shared" ca="1" si="23"/>
        <v>0</v>
      </c>
      <c r="AN140" s="2">
        <f t="shared" ca="1" si="23"/>
        <v>0</v>
      </c>
      <c r="AO140" s="2">
        <f t="shared" ca="1" si="23"/>
        <v>0</v>
      </c>
      <c r="AP140" s="2">
        <f t="shared" ca="1" si="23"/>
        <v>0</v>
      </c>
      <c r="AQ140" s="2">
        <f t="shared" ca="1" si="23"/>
        <v>0</v>
      </c>
      <c r="AR140" s="2">
        <f t="shared" ca="1" si="23"/>
        <v>0</v>
      </c>
      <c r="AS140" s="2">
        <f t="shared" ca="1" si="24"/>
        <v>0</v>
      </c>
      <c r="AT140" s="2">
        <f t="shared" ca="1" si="24"/>
        <v>0</v>
      </c>
      <c r="AU140" s="2">
        <f t="shared" ca="1" si="24"/>
        <v>0</v>
      </c>
      <c r="AV140" s="2">
        <f t="shared" ca="1" si="24"/>
        <v>0</v>
      </c>
      <c r="AW140" s="2">
        <f t="shared" ca="1" si="24"/>
        <v>0</v>
      </c>
      <c r="AX140" s="2">
        <f t="shared" ca="1" si="24"/>
        <v>0</v>
      </c>
      <c r="AY140" s="2">
        <f t="shared" ca="1" si="24"/>
        <v>0</v>
      </c>
      <c r="AZ140" s="2">
        <f t="shared" ca="1" si="24"/>
        <v>0</v>
      </c>
      <c r="BA140" s="2">
        <f t="shared" ca="1" si="24"/>
        <v>0</v>
      </c>
      <c r="BB140" s="2">
        <f t="shared" ca="1" si="24"/>
        <v>0</v>
      </c>
      <c r="BC140" s="2">
        <f t="shared" ca="1" si="24"/>
        <v>0</v>
      </c>
      <c r="BD140" s="2">
        <f t="shared" ca="1" si="24"/>
        <v>0</v>
      </c>
      <c r="BE140" s="2">
        <f t="shared" ca="1" si="24"/>
        <v>0</v>
      </c>
      <c r="BF140" s="2">
        <f t="shared" ca="1" si="24"/>
        <v>0</v>
      </c>
      <c r="BG140" s="2">
        <f t="shared" ca="1" si="24"/>
        <v>0</v>
      </c>
      <c r="BH140" s="2">
        <f t="shared" ca="1" si="24"/>
        <v>0</v>
      </c>
      <c r="BI140" s="2">
        <f t="shared" ca="1" si="24"/>
        <v>0</v>
      </c>
    </row>
    <row r="141" spans="1:61" hidden="1" x14ac:dyDescent="0.25">
      <c r="A141" s="175"/>
      <c r="B141" s="171"/>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1">
        <v>24</v>
      </c>
      <c r="AC141" s="2">
        <f t="shared" ca="1" si="23"/>
        <v>0</v>
      </c>
      <c r="AD141" s="2">
        <f t="shared" ca="1" si="23"/>
        <v>0</v>
      </c>
      <c r="AE141" s="2">
        <f t="shared" ca="1" si="23"/>
        <v>0</v>
      </c>
      <c r="AF141" s="2">
        <f t="shared" ca="1" si="23"/>
        <v>0</v>
      </c>
      <c r="AG141" s="2">
        <f t="shared" ca="1" si="23"/>
        <v>0</v>
      </c>
      <c r="AH141" s="2">
        <f t="shared" ca="1" si="23"/>
        <v>0</v>
      </c>
      <c r="AI141" s="2">
        <f t="shared" ca="1" si="23"/>
        <v>0</v>
      </c>
      <c r="AJ141" s="2">
        <f t="shared" ca="1" si="23"/>
        <v>0</v>
      </c>
      <c r="AK141" s="2">
        <f t="shared" ca="1" si="23"/>
        <v>0</v>
      </c>
      <c r="AL141" s="2">
        <f t="shared" ca="1" si="23"/>
        <v>0</v>
      </c>
      <c r="AM141" s="2">
        <f t="shared" ca="1" si="23"/>
        <v>0</v>
      </c>
      <c r="AN141" s="2">
        <f t="shared" ca="1" si="23"/>
        <v>0</v>
      </c>
      <c r="AO141" s="2">
        <f t="shared" ca="1" si="23"/>
        <v>0</v>
      </c>
      <c r="AP141" s="2">
        <f t="shared" ca="1" si="23"/>
        <v>0</v>
      </c>
      <c r="AQ141" s="2">
        <f t="shared" ca="1" si="23"/>
        <v>0</v>
      </c>
      <c r="AR141" s="2">
        <f t="shared" ca="1" si="23"/>
        <v>0</v>
      </c>
      <c r="AS141" s="2">
        <f t="shared" ca="1" si="24"/>
        <v>0</v>
      </c>
      <c r="AT141" s="2">
        <f t="shared" ca="1" si="24"/>
        <v>0</v>
      </c>
      <c r="AU141" s="2">
        <f t="shared" ca="1" si="24"/>
        <v>0</v>
      </c>
      <c r="AV141" s="2">
        <f t="shared" ca="1" si="24"/>
        <v>0</v>
      </c>
      <c r="AW141" s="2">
        <f t="shared" ca="1" si="24"/>
        <v>0</v>
      </c>
      <c r="AX141" s="2">
        <f t="shared" ca="1" si="24"/>
        <v>0</v>
      </c>
      <c r="AY141" s="2">
        <f t="shared" ca="1" si="24"/>
        <v>0</v>
      </c>
      <c r="AZ141" s="2">
        <f t="shared" ca="1" si="24"/>
        <v>0</v>
      </c>
      <c r="BA141" s="2">
        <f t="shared" ca="1" si="24"/>
        <v>0</v>
      </c>
      <c r="BB141" s="2">
        <f t="shared" ca="1" si="24"/>
        <v>0</v>
      </c>
      <c r="BC141" s="2">
        <f t="shared" ca="1" si="24"/>
        <v>0</v>
      </c>
      <c r="BD141" s="2">
        <f t="shared" ca="1" si="24"/>
        <v>0</v>
      </c>
      <c r="BE141" s="2">
        <f t="shared" ca="1" si="24"/>
        <v>0</v>
      </c>
      <c r="BF141" s="2">
        <f t="shared" ca="1" si="24"/>
        <v>0</v>
      </c>
      <c r="BG141" s="2">
        <f t="shared" ca="1" si="24"/>
        <v>0</v>
      </c>
      <c r="BH141" s="2">
        <f t="shared" ca="1" si="24"/>
        <v>0</v>
      </c>
      <c r="BI141" s="2">
        <f t="shared" ca="1" si="24"/>
        <v>0</v>
      </c>
    </row>
    <row r="142" spans="1:61" hidden="1" x14ac:dyDescent="0.25">
      <c r="A142" s="175"/>
      <c r="B142" s="171"/>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1">
        <v>25</v>
      </c>
      <c r="AC142" s="2">
        <f t="shared" ca="1" si="23"/>
        <v>0</v>
      </c>
      <c r="AD142" s="2">
        <f t="shared" ca="1" si="23"/>
        <v>0</v>
      </c>
      <c r="AE142" s="2">
        <f t="shared" ca="1" si="23"/>
        <v>0</v>
      </c>
      <c r="AF142" s="2">
        <f t="shared" ca="1" si="23"/>
        <v>0</v>
      </c>
      <c r="AG142" s="2">
        <f t="shared" ca="1" si="23"/>
        <v>0</v>
      </c>
      <c r="AH142" s="2">
        <f t="shared" ca="1" si="23"/>
        <v>0</v>
      </c>
      <c r="AI142" s="2">
        <f t="shared" ca="1" si="23"/>
        <v>0</v>
      </c>
      <c r="AJ142" s="2">
        <f t="shared" ca="1" si="23"/>
        <v>0</v>
      </c>
      <c r="AK142" s="2">
        <f t="shared" ca="1" si="23"/>
        <v>0</v>
      </c>
      <c r="AL142" s="2">
        <f t="shared" ca="1" si="23"/>
        <v>0</v>
      </c>
      <c r="AM142" s="2">
        <f t="shared" ca="1" si="23"/>
        <v>0</v>
      </c>
      <c r="AN142" s="2">
        <f t="shared" ca="1" si="23"/>
        <v>0</v>
      </c>
      <c r="AO142" s="2">
        <f t="shared" ca="1" si="23"/>
        <v>0</v>
      </c>
      <c r="AP142" s="2">
        <f t="shared" ca="1" si="23"/>
        <v>0</v>
      </c>
      <c r="AQ142" s="2">
        <f t="shared" ca="1" si="23"/>
        <v>0</v>
      </c>
      <c r="AR142" s="2">
        <f t="shared" ca="1" si="23"/>
        <v>0</v>
      </c>
      <c r="AS142" s="2">
        <f t="shared" ca="1" si="24"/>
        <v>0</v>
      </c>
      <c r="AT142" s="2">
        <f t="shared" ca="1" si="24"/>
        <v>0</v>
      </c>
      <c r="AU142" s="2">
        <f t="shared" ca="1" si="24"/>
        <v>0</v>
      </c>
      <c r="AV142" s="2">
        <f t="shared" ca="1" si="24"/>
        <v>0</v>
      </c>
      <c r="AW142" s="2">
        <f t="shared" ca="1" si="24"/>
        <v>0</v>
      </c>
      <c r="AX142" s="2">
        <f t="shared" ca="1" si="24"/>
        <v>0</v>
      </c>
      <c r="AY142" s="2">
        <f t="shared" ca="1" si="24"/>
        <v>0</v>
      </c>
      <c r="AZ142" s="2">
        <f t="shared" ca="1" si="24"/>
        <v>0</v>
      </c>
      <c r="BA142" s="2">
        <f t="shared" ca="1" si="24"/>
        <v>0</v>
      </c>
      <c r="BB142" s="2">
        <f t="shared" ca="1" si="24"/>
        <v>0</v>
      </c>
      <c r="BC142" s="2">
        <f t="shared" ca="1" si="24"/>
        <v>0</v>
      </c>
      <c r="BD142" s="2">
        <f t="shared" ca="1" si="24"/>
        <v>0</v>
      </c>
      <c r="BE142" s="2">
        <f t="shared" ca="1" si="24"/>
        <v>0</v>
      </c>
      <c r="BF142" s="2">
        <f t="shared" ca="1" si="24"/>
        <v>0</v>
      </c>
      <c r="BG142" s="2">
        <f t="shared" ca="1" si="24"/>
        <v>0</v>
      </c>
      <c r="BH142" s="2">
        <f t="shared" ca="1" si="24"/>
        <v>0</v>
      </c>
      <c r="BI142" s="2">
        <f t="shared" ca="1" si="24"/>
        <v>0</v>
      </c>
    </row>
    <row r="143" spans="1:61" hidden="1" x14ac:dyDescent="0.25">
      <c r="A143" s="175"/>
      <c r="B143" s="171"/>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1">
        <v>26</v>
      </c>
      <c r="AC143" s="2">
        <f t="shared" ca="1" si="23"/>
        <v>0</v>
      </c>
      <c r="AD143" s="2">
        <f t="shared" ca="1" si="23"/>
        <v>0</v>
      </c>
      <c r="AE143" s="2">
        <f t="shared" ca="1" si="23"/>
        <v>0</v>
      </c>
      <c r="AF143" s="2">
        <f t="shared" ca="1" si="23"/>
        <v>0</v>
      </c>
      <c r="AG143" s="2">
        <f t="shared" ca="1" si="23"/>
        <v>0</v>
      </c>
      <c r="AH143" s="2">
        <f t="shared" ca="1" si="23"/>
        <v>0</v>
      </c>
      <c r="AI143" s="2">
        <f t="shared" ca="1" si="23"/>
        <v>0</v>
      </c>
      <c r="AJ143" s="2">
        <f t="shared" ca="1" si="23"/>
        <v>0</v>
      </c>
      <c r="AK143" s="2">
        <f t="shared" ca="1" si="23"/>
        <v>0</v>
      </c>
      <c r="AL143" s="2">
        <f t="shared" ca="1" si="23"/>
        <v>0</v>
      </c>
      <c r="AM143" s="2">
        <f t="shared" ca="1" si="23"/>
        <v>0</v>
      </c>
      <c r="AN143" s="2">
        <f t="shared" ca="1" si="23"/>
        <v>0</v>
      </c>
      <c r="AO143" s="2">
        <f t="shared" ca="1" si="23"/>
        <v>0</v>
      </c>
      <c r="AP143" s="2">
        <f t="shared" ca="1" si="23"/>
        <v>0</v>
      </c>
      <c r="AQ143" s="2">
        <f t="shared" ca="1" si="23"/>
        <v>0</v>
      </c>
      <c r="AR143" s="2">
        <f t="shared" ca="1" si="23"/>
        <v>0</v>
      </c>
      <c r="AS143" s="2">
        <f t="shared" ca="1" si="24"/>
        <v>0</v>
      </c>
      <c r="AT143" s="2">
        <f t="shared" ca="1" si="24"/>
        <v>0</v>
      </c>
      <c r="AU143" s="2">
        <f t="shared" ca="1" si="24"/>
        <v>0</v>
      </c>
      <c r="AV143" s="2">
        <f t="shared" ca="1" si="24"/>
        <v>0</v>
      </c>
      <c r="AW143" s="2">
        <f t="shared" ca="1" si="24"/>
        <v>0</v>
      </c>
      <c r="AX143" s="2">
        <f t="shared" ca="1" si="24"/>
        <v>0</v>
      </c>
      <c r="AY143" s="2">
        <f t="shared" ca="1" si="24"/>
        <v>0</v>
      </c>
      <c r="AZ143" s="2">
        <f t="shared" ca="1" si="24"/>
        <v>0</v>
      </c>
      <c r="BA143" s="2">
        <f t="shared" ca="1" si="24"/>
        <v>0</v>
      </c>
      <c r="BB143" s="2">
        <f t="shared" ca="1" si="24"/>
        <v>0</v>
      </c>
      <c r="BC143" s="2">
        <f t="shared" ca="1" si="24"/>
        <v>0</v>
      </c>
      <c r="BD143" s="2">
        <f t="shared" ca="1" si="24"/>
        <v>0</v>
      </c>
      <c r="BE143" s="2">
        <f t="shared" ca="1" si="24"/>
        <v>0</v>
      </c>
      <c r="BF143" s="2">
        <f t="shared" ca="1" si="24"/>
        <v>0</v>
      </c>
      <c r="BG143" s="2">
        <f t="shared" ca="1" si="24"/>
        <v>0</v>
      </c>
      <c r="BH143" s="2">
        <f t="shared" ca="1" si="24"/>
        <v>0</v>
      </c>
      <c r="BI143" s="2">
        <f t="shared" ca="1" si="24"/>
        <v>0</v>
      </c>
    </row>
    <row r="144" spans="1:61" hidden="1" x14ac:dyDescent="0.25">
      <c r="A144" s="175"/>
      <c r="B144" s="171"/>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1">
        <v>27</v>
      </c>
      <c r="AC144" s="2">
        <f t="shared" ca="1" si="23"/>
        <v>0</v>
      </c>
      <c r="AD144" s="2">
        <f t="shared" ca="1" si="23"/>
        <v>0</v>
      </c>
      <c r="AE144" s="2">
        <f t="shared" ca="1" si="23"/>
        <v>0</v>
      </c>
      <c r="AF144" s="2">
        <f t="shared" ca="1" si="23"/>
        <v>0</v>
      </c>
      <c r="AG144" s="2">
        <f t="shared" ca="1" si="23"/>
        <v>0</v>
      </c>
      <c r="AH144" s="2">
        <f t="shared" ca="1" si="23"/>
        <v>0</v>
      </c>
      <c r="AI144" s="2">
        <f t="shared" ca="1" si="23"/>
        <v>0</v>
      </c>
      <c r="AJ144" s="2">
        <f t="shared" ca="1" si="23"/>
        <v>0</v>
      </c>
      <c r="AK144" s="2">
        <f t="shared" ca="1" si="23"/>
        <v>0</v>
      </c>
      <c r="AL144" s="2">
        <f t="shared" ca="1" si="23"/>
        <v>0</v>
      </c>
      <c r="AM144" s="2">
        <f t="shared" ca="1" si="23"/>
        <v>0</v>
      </c>
      <c r="AN144" s="2">
        <f t="shared" ca="1" si="23"/>
        <v>0</v>
      </c>
      <c r="AO144" s="2">
        <f t="shared" ca="1" si="23"/>
        <v>0</v>
      </c>
      <c r="AP144" s="2">
        <f t="shared" ca="1" si="23"/>
        <v>0</v>
      </c>
      <c r="AQ144" s="2">
        <f t="shared" ca="1" si="23"/>
        <v>0</v>
      </c>
      <c r="AR144" s="2">
        <f t="shared" ca="1" si="23"/>
        <v>0</v>
      </c>
      <c r="AS144" s="2">
        <f t="shared" ca="1" si="24"/>
        <v>0</v>
      </c>
      <c r="AT144" s="2">
        <f t="shared" ca="1" si="24"/>
        <v>0</v>
      </c>
      <c r="AU144" s="2">
        <f t="shared" ca="1" si="24"/>
        <v>0</v>
      </c>
      <c r="AV144" s="2">
        <f t="shared" ca="1" si="24"/>
        <v>0</v>
      </c>
      <c r="AW144" s="2">
        <f t="shared" ca="1" si="24"/>
        <v>0</v>
      </c>
      <c r="AX144" s="2">
        <f t="shared" ca="1" si="24"/>
        <v>0</v>
      </c>
      <c r="AY144" s="2">
        <f t="shared" ca="1" si="24"/>
        <v>0</v>
      </c>
      <c r="AZ144" s="2">
        <f t="shared" ca="1" si="24"/>
        <v>0</v>
      </c>
      <c r="BA144" s="2">
        <f t="shared" ca="1" si="24"/>
        <v>0</v>
      </c>
      <c r="BB144" s="2">
        <f t="shared" ca="1" si="24"/>
        <v>0</v>
      </c>
      <c r="BC144" s="2">
        <f t="shared" ca="1" si="24"/>
        <v>0</v>
      </c>
      <c r="BD144" s="2">
        <f t="shared" ca="1" si="24"/>
        <v>0</v>
      </c>
      <c r="BE144" s="2">
        <f t="shared" ca="1" si="24"/>
        <v>0</v>
      </c>
      <c r="BF144" s="2">
        <f t="shared" ca="1" si="24"/>
        <v>0</v>
      </c>
      <c r="BG144" s="2">
        <f t="shared" ca="1" si="24"/>
        <v>0</v>
      </c>
      <c r="BH144" s="2">
        <f t="shared" ca="1" si="24"/>
        <v>0</v>
      </c>
      <c r="BI144" s="2">
        <f t="shared" ref="AS144:BI159" ca="1" si="25">IF(ISNA(OR(MATCH(BI$51,OFFSET($D144,1-$AB144,0,6),0),MATCH($AB144,OFFSET($D144,1-$AB144,0,6),0))),0,INDEX(OFFSET($D144,1-$AB144,18,6,6),MATCH(BI$51,OFFSET($D144,1-$AB144,0,6),0),MATCH($AB144,OFFSET($D144,1-$AB144,0,6),0)))</f>
        <v>0</v>
      </c>
    </row>
    <row r="145" spans="1:61" hidden="1" x14ac:dyDescent="0.25">
      <c r="A145" s="175"/>
      <c r="B145" s="171"/>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1">
        <v>28</v>
      </c>
      <c r="AC145" s="2">
        <f t="shared" ca="1" si="23"/>
        <v>0</v>
      </c>
      <c r="AD145" s="2">
        <f t="shared" ca="1" si="23"/>
        <v>0</v>
      </c>
      <c r="AE145" s="2">
        <f t="shared" ca="1" si="23"/>
        <v>0</v>
      </c>
      <c r="AF145" s="2">
        <f t="shared" ca="1" si="23"/>
        <v>0</v>
      </c>
      <c r="AG145" s="2">
        <f t="shared" ref="AD145:AR160" ca="1" si="26">IF(ISNA(OR(MATCH(AG$51,OFFSET($D145,1-$AB145,0,6),0),MATCH($AB145,OFFSET($D145,1-$AB145,0,6),0))),0,INDEX(OFFSET($D145,1-$AB145,18,6,6),MATCH(AG$51,OFFSET($D145,1-$AB145,0,6),0),MATCH($AB145,OFFSET($D145,1-$AB145,0,6),0)))</f>
        <v>0</v>
      </c>
      <c r="AH145" s="2">
        <f t="shared" ca="1" si="26"/>
        <v>0</v>
      </c>
      <c r="AI145" s="2">
        <f t="shared" ca="1" si="26"/>
        <v>0</v>
      </c>
      <c r="AJ145" s="2">
        <f t="shared" ca="1" si="26"/>
        <v>0</v>
      </c>
      <c r="AK145" s="2">
        <f t="shared" ca="1" si="26"/>
        <v>0</v>
      </c>
      <c r="AL145" s="2">
        <f t="shared" ca="1" si="26"/>
        <v>0</v>
      </c>
      <c r="AM145" s="2">
        <f t="shared" ca="1" si="26"/>
        <v>0</v>
      </c>
      <c r="AN145" s="2">
        <f t="shared" ca="1" si="26"/>
        <v>0</v>
      </c>
      <c r="AO145" s="2">
        <f t="shared" ca="1" si="26"/>
        <v>0</v>
      </c>
      <c r="AP145" s="2">
        <f t="shared" ca="1" si="26"/>
        <v>0</v>
      </c>
      <c r="AQ145" s="2">
        <f t="shared" ca="1" si="26"/>
        <v>0</v>
      </c>
      <c r="AR145" s="2">
        <f t="shared" ca="1" si="26"/>
        <v>0</v>
      </c>
      <c r="AS145" s="2">
        <f t="shared" ca="1" si="25"/>
        <v>0</v>
      </c>
      <c r="AT145" s="2">
        <f t="shared" ca="1" si="25"/>
        <v>0</v>
      </c>
      <c r="AU145" s="2">
        <f t="shared" ca="1" si="25"/>
        <v>0</v>
      </c>
      <c r="AV145" s="2">
        <f t="shared" ca="1" si="25"/>
        <v>0</v>
      </c>
      <c r="AW145" s="2">
        <f t="shared" ca="1" si="25"/>
        <v>0</v>
      </c>
      <c r="AX145" s="2">
        <f t="shared" ca="1" si="25"/>
        <v>0</v>
      </c>
      <c r="AY145" s="2">
        <f t="shared" ca="1" si="25"/>
        <v>0</v>
      </c>
      <c r="AZ145" s="2">
        <f t="shared" ca="1" si="25"/>
        <v>0</v>
      </c>
      <c r="BA145" s="2">
        <f t="shared" ca="1" si="25"/>
        <v>0</v>
      </c>
      <c r="BB145" s="2">
        <f t="shared" ca="1" si="25"/>
        <v>0</v>
      </c>
      <c r="BC145" s="2">
        <f t="shared" ca="1" si="25"/>
        <v>0</v>
      </c>
      <c r="BD145" s="2">
        <f t="shared" ca="1" si="25"/>
        <v>0</v>
      </c>
      <c r="BE145" s="2">
        <f t="shared" ca="1" si="25"/>
        <v>0</v>
      </c>
      <c r="BF145" s="2">
        <f t="shared" ca="1" si="25"/>
        <v>0</v>
      </c>
      <c r="BG145" s="2">
        <f t="shared" ca="1" si="25"/>
        <v>0</v>
      </c>
      <c r="BH145" s="2">
        <f t="shared" ca="1" si="25"/>
        <v>0</v>
      </c>
      <c r="BI145" s="2">
        <f t="shared" ca="1" si="25"/>
        <v>0</v>
      </c>
    </row>
    <row r="146" spans="1:61" hidden="1" x14ac:dyDescent="0.25">
      <c r="A146" s="175"/>
      <c r="B146" s="171"/>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1">
        <v>29</v>
      </c>
      <c r="AC146" s="2">
        <f t="shared" ref="AC146:AC150" ca="1" si="27">IF(ISNA(OR(MATCH(AC$51,OFFSET($D146,1-$AB146,0,6),0),MATCH($AB146,OFFSET($D146,1-$AB146,0,6),0))),0,INDEX(OFFSET($D146,1-$AB146,18,6,6),MATCH(AC$51,OFFSET($D146,1-$AB146,0,6),0),MATCH($AB146,OFFSET($D146,1-$AB146,0,6),0)))</f>
        <v>0</v>
      </c>
      <c r="AD146" s="2">
        <f t="shared" ca="1" si="26"/>
        <v>0</v>
      </c>
      <c r="AE146" s="2">
        <f t="shared" ca="1" si="26"/>
        <v>0</v>
      </c>
      <c r="AF146" s="2">
        <f t="shared" ca="1" si="26"/>
        <v>0</v>
      </c>
      <c r="AG146" s="2">
        <f t="shared" ca="1" si="26"/>
        <v>0</v>
      </c>
      <c r="AH146" s="2">
        <f t="shared" ca="1" si="26"/>
        <v>0</v>
      </c>
      <c r="AI146" s="2">
        <f t="shared" ca="1" si="26"/>
        <v>0</v>
      </c>
      <c r="AJ146" s="2">
        <f t="shared" ca="1" si="26"/>
        <v>0</v>
      </c>
      <c r="AK146" s="2">
        <f t="shared" ca="1" si="26"/>
        <v>0</v>
      </c>
      <c r="AL146" s="2">
        <f t="shared" ca="1" si="26"/>
        <v>0</v>
      </c>
      <c r="AM146" s="2">
        <f t="shared" ca="1" si="26"/>
        <v>0</v>
      </c>
      <c r="AN146" s="2">
        <f t="shared" ca="1" si="26"/>
        <v>0</v>
      </c>
      <c r="AO146" s="2">
        <f t="shared" ca="1" si="26"/>
        <v>0</v>
      </c>
      <c r="AP146" s="2">
        <f t="shared" ca="1" si="26"/>
        <v>0</v>
      </c>
      <c r="AQ146" s="2">
        <f t="shared" ca="1" si="26"/>
        <v>0</v>
      </c>
      <c r="AR146" s="2">
        <f t="shared" ca="1" si="26"/>
        <v>0</v>
      </c>
      <c r="AS146" s="2">
        <f t="shared" ca="1" si="25"/>
        <v>0</v>
      </c>
      <c r="AT146" s="2">
        <f t="shared" ca="1" si="25"/>
        <v>0</v>
      </c>
      <c r="AU146" s="2">
        <f t="shared" ca="1" si="25"/>
        <v>0</v>
      </c>
      <c r="AV146" s="2">
        <f t="shared" ca="1" si="25"/>
        <v>0</v>
      </c>
      <c r="AW146" s="2">
        <f t="shared" ca="1" si="25"/>
        <v>0</v>
      </c>
      <c r="AX146" s="2">
        <f t="shared" ca="1" si="25"/>
        <v>0</v>
      </c>
      <c r="AY146" s="2">
        <f t="shared" ca="1" si="25"/>
        <v>0</v>
      </c>
      <c r="AZ146" s="2">
        <f t="shared" ca="1" si="25"/>
        <v>0</v>
      </c>
      <c r="BA146" s="2">
        <f t="shared" ca="1" si="25"/>
        <v>0</v>
      </c>
      <c r="BB146" s="2">
        <f t="shared" ca="1" si="25"/>
        <v>0</v>
      </c>
      <c r="BC146" s="2">
        <f t="shared" ca="1" si="25"/>
        <v>0</v>
      </c>
      <c r="BD146" s="2">
        <f t="shared" ca="1" si="25"/>
        <v>0</v>
      </c>
      <c r="BE146" s="2">
        <f t="shared" ca="1" si="25"/>
        <v>0</v>
      </c>
      <c r="BF146" s="2">
        <f t="shared" ca="1" si="25"/>
        <v>0</v>
      </c>
      <c r="BG146" s="2">
        <f t="shared" ca="1" si="25"/>
        <v>0</v>
      </c>
      <c r="BH146" s="2">
        <f t="shared" ca="1" si="25"/>
        <v>0</v>
      </c>
      <c r="BI146" s="2">
        <f t="shared" ca="1" si="25"/>
        <v>0</v>
      </c>
    </row>
    <row r="147" spans="1:61" hidden="1" x14ac:dyDescent="0.25">
      <c r="A147" s="175"/>
      <c r="B147" s="171"/>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1">
        <v>30</v>
      </c>
      <c r="AC147" s="2">
        <f t="shared" ca="1" si="27"/>
        <v>0</v>
      </c>
      <c r="AD147" s="2">
        <f t="shared" ca="1" si="26"/>
        <v>0</v>
      </c>
      <c r="AE147" s="2">
        <f t="shared" ca="1" si="26"/>
        <v>0</v>
      </c>
      <c r="AF147" s="2">
        <f t="shared" ca="1" si="26"/>
        <v>0</v>
      </c>
      <c r="AG147" s="2">
        <f t="shared" ca="1" si="26"/>
        <v>0</v>
      </c>
      <c r="AH147" s="2">
        <f t="shared" ca="1" si="26"/>
        <v>0</v>
      </c>
      <c r="AI147" s="2">
        <f t="shared" ca="1" si="26"/>
        <v>0</v>
      </c>
      <c r="AJ147" s="2">
        <f t="shared" ca="1" si="26"/>
        <v>0</v>
      </c>
      <c r="AK147" s="2">
        <f t="shared" ca="1" si="26"/>
        <v>0</v>
      </c>
      <c r="AL147" s="2">
        <f t="shared" ca="1" si="26"/>
        <v>0</v>
      </c>
      <c r="AM147" s="2">
        <f t="shared" ca="1" si="26"/>
        <v>0</v>
      </c>
      <c r="AN147" s="2">
        <f t="shared" ca="1" si="26"/>
        <v>0</v>
      </c>
      <c r="AO147" s="2">
        <f t="shared" ca="1" si="26"/>
        <v>0</v>
      </c>
      <c r="AP147" s="2">
        <f t="shared" ca="1" si="26"/>
        <v>0</v>
      </c>
      <c r="AQ147" s="2">
        <f t="shared" ca="1" si="26"/>
        <v>0</v>
      </c>
      <c r="AR147" s="2">
        <f t="shared" ca="1" si="26"/>
        <v>0</v>
      </c>
      <c r="AS147" s="2">
        <f t="shared" ca="1" si="25"/>
        <v>0</v>
      </c>
      <c r="AT147" s="2">
        <f t="shared" ca="1" si="25"/>
        <v>0</v>
      </c>
      <c r="AU147" s="2">
        <f t="shared" ca="1" si="25"/>
        <v>0</v>
      </c>
      <c r="AV147" s="2">
        <f t="shared" ca="1" si="25"/>
        <v>0</v>
      </c>
      <c r="AW147" s="2">
        <f t="shared" ca="1" si="25"/>
        <v>0</v>
      </c>
      <c r="AX147" s="2">
        <f t="shared" ca="1" si="25"/>
        <v>0</v>
      </c>
      <c r="AY147" s="2">
        <f t="shared" ca="1" si="25"/>
        <v>0</v>
      </c>
      <c r="AZ147" s="2">
        <f t="shared" ca="1" si="25"/>
        <v>0</v>
      </c>
      <c r="BA147" s="2">
        <f t="shared" ca="1" si="25"/>
        <v>0</v>
      </c>
      <c r="BB147" s="2">
        <f t="shared" ca="1" si="25"/>
        <v>0</v>
      </c>
      <c r="BC147" s="2">
        <f t="shared" ca="1" si="25"/>
        <v>0</v>
      </c>
      <c r="BD147" s="2">
        <f t="shared" ca="1" si="25"/>
        <v>0</v>
      </c>
      <c r="BE147" s="2">
        <f t="shared" ca="1" si="25"/>
        <v>0</v>
      </c>
      <c r="BF147" s="2">
        <f t="shared" ca="1" si="25"/>
        <v>0</v>
      </c>
      <c r="BG147" s="2">
        <f t="shared" ca="1" si="25"/>
        <v>0</v>
      </c>
      <c r="BH147" s="2">
        <f t="shared" ca="1" si="25"/>
        <v>0</v>
      </c>
      <c r="BI147" s="2">
        <f t="shared" ca="1" si="25"/>
        <v>0</v>
      </c>
    </row>
    <row r="148" spans="1:61" hidden="1" x14ac:dyDescent="0.25">
      <c r="A148" s="175"/>
      <c r="B148" s="171"/>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1">
        <v>31</v>
      </c>
      <c r="AC148" s="2">
        <f t="shared" ca="1" si="27"/>
        <v>0</v>
      </c>
      <c r="AD148" s="2">
        <f t="shared" ca="1" si="26"/>
        <v>0</v>
      </c>
      <c r="AE148" s="2">
        <f t="shared" ca="1" si="26"/>
        <v>0</v>
      </c>
      <c r="AF148" s="2">
        <f t="shared" ca="1" si="26"/>
        <v>0</v>
      </c>
      <c r="AG148" s="2">
        <f t="shared" ca="1" si="26"/>
        <v>0</v>
      </c>
      <c r="AH148" s="2">
        <f t="shared" ca="1" si="26"/>
        <v>0</v>
      </c>
      <c r="AI148" s="2">
        <f t="shared" ca="1" si="26"/>
        <v>0</v>
      </c>
      <c r="AJ148" s="2">
        <f t="shared" ca="1" si="26"/>
        <v>0</v>
      </c>
      <c r="AK148" s="2">
        <f t="shared" ca="1" si="26"/>
        <v>0</v>
      </c>
      <c r="AL148" s="2">
        <f t="shared" ca="1" si="26"/>
        <v>0</v>
      </c>
      <c r="AM148" s="2">
        <f t="shared" ca="1" si="26"/>
        <v>0</v>
      </c>
      <c r="AN148" s="2">
        <f t="shared" ca="1" si="26"/>
        <v>0</v>
      </c>
      <c r="AO148" s="2">
        <f t="shared" ca="1" si="26"/>
        <v>0</v>
      </c>
      <c r="AP148" s="2">
        <f t="shared" ca="1" si="26"/>
        <v>0</v>
      </c>
      <c r="AQ148" s="2">
        <f t="shared" ca="1" si="26"/>
        <v>0</v>
      </c>
      <c r="AR148" s="2">
        <f t="shared" ca="1" si="26"/>
        <v>0</v>
      </c>
      <c r="AS148" s="2">
        <f t="shared" ca="1" si="25"/>
        <v>0</v>
      </c>
      <c r="AT148" s="2">
        <f t="shared" ca="1" si="25"/>
        <v>0</v>
      </c>
      <c r="AU148" s="2">
        <f t="shared" ca="1" si="25"/>
        <v>0</v>
      </c>
      <c r="AV148" s="2">
        <f t="shared" ca="1" si="25"/>
        <v>0</v>
      </c>
      <c r="AW148" s="2">
        <f t="shared" ca="1" si="25"/>
        <v>0</v>
      </c>
      <c r="AX148" s="2">
        <f t="shared" ca="1" si="25"/>
        <v>0</v>
      </c>
      <c r="AY148" s="2">
        <f t="shared" ca="1" si="25"/>
        <v>0</v>
      </c>
      <c r="AZ148" s="2">
        <f t="shared" ca="1" si="25"/>
        <v>0</v>
      </c>
      <c r="BA148" s="2">
        <f t="shared" ca="1" si="25"/>
        <v>0</v>
      </c>
      <c r="BB148" s="2">
        <f t="shared" ca="1" si="25"/>
        <v>0</v>
      </c>
      <c r="BC148" s="2">
        <f t="shared" ca="1" si="25"/>
        <v>0</v>
      </c>
      <c r="BD148" s="2">
        <f t="shared" ca="1" si="25"/>
        <v>0</v>
      </c>
      <c r="BE148" s="2">
        <f t="shared" ca="1" si="25"/>
        <v>0</v>
      </c>
      <c r="BF148" s="2">
        <f t="shared" ca="1" si="25"/>
        <v>0</v>
      </c>
      <c r="BG148" s="2">
        <f t="shared" ca="1" si="25"/>
        <v>0</v>
      </c>
      <c r="BH148" s="2">
        <f t="shared" ca="1" si="25"/>
        <v>0</v>
      </c>
      <c r="BI148" s="2">
        <f t="shared" ca="1" si="25"/>
        <v>0</v>
      </c>
    </row>
    <row r="149" spans="1:61" hidden="1" x14ac:dyDescent="0.25">
      <c r="A149" s="175"/>
      <c r="B149" s="171"/>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1">
        <v>32</v>
      </c>
      <c r="AC149" s="2">
        <f t="shared" ca="1" si="27"/>
        <v>0</v>
      </c>
      <c r="AD149" s="2">
        <f t="shared" ca="1" si="26"/>
        <v>0</v>
      </c>
      <c r="AE149" s="2">
        <f t="shared" ca="1" si="26"/>
        <v>0</v>
      </c>
      <c r="AF149" s="2">
        <f t="shared" ca="1" si="26"/>
        <v>0</v>
      </c>
      <c r="AG149" s="2">
        <f t="shared" ca="1" si="26"/>
        <v>0</v>
      </c>
      <c r="AH149" s="2">
        <f t="shared" ca="1" si="26"/>
        <v>0</v>
      </c>
      <c r="AI149" s="2">
        <f t="shared" ca="1" si="26"/>
        <v>0</v>
      </c>
      <c r="AJ149" s="2">
        <f t="shared" ca="1" si="26"/>
        <v>0</v>
      </c>
      <c r="AK149" s="2">
        <f t="shared" ca="1" si="26"/>
        <v>0</v>
      </c>
      <c r="AL149" s="2">
        <f t="shared" ca="1" si="26"/>
        <v>0</v>
      </c>
      <c r="AM149" s="2">
        <f t="shared" ca="1" si="26"/>
        <v>0</v>
      </c>
      <c r="AN149" s="2">
        <f t="shared" ca="1" si="26"/>
        <v>0</v>
      </c>
      <c r="AO149" s="2">
        <f t="shared" ca="1" si="26"/>
        <v>0</v>
      </c>
      <c r="AP149" s="2">
        <f t="shared" ca="1" si="26"/>
        <v>0</v>
      </c>
      <c r="AQ149" s="2">
        <f t="shared" ca="1" si="26"/>
        <v>0</v>
      </c>
      <c r="AR149" s="2">
        <f t="shared" ca="1" si="26"/>
        <v>0</v>
      </c>
      <c r="AS149" s="2">
        <f t="shared" ca="1" si="25"/>
        <v>0</v>
      </c>
      <c r="AT149" s="2">
        <f t="shared" ca="1" si="25"/>
        <v>0</v>
      </c>
      <c r="AU149" s="2">
        <f t="shared" ca="1" si="25"/>
        <v>0</v>
      </c>
      <c r="AV149" s="2">
        <f t="shared" ca="1" si="25"/>
        <v>0</v>
      </c>
      <c r="AW149" s="2">
        <f t="shared" ca="1" si="25"/>
        <v>0</v>
      </c>
      <c r="AX149" s="2">
        <f t="shared" ca="1" si="25"/>
        <v>0</v>
      </c>
      <c r="AY149" s="2">
        <f t="shared" ca="1" si="25"/>
        <v>0</v>
      </c>
      <c r="AZ149" s="2">
        <f t="shared" ca="1" si="25"/>
        <v>0</v>
      </c>
      <c r="BA149" s="2">
        <f t="shared" ca="1" si="25"/>
        <v>0</v>
      </c>
      <c r="BB149" s="2">
        <f t="shared" ca="1" si="25"/>
        <v>0</v>
      </c>
      <c r="BC149" s="2">
        <f t="shared" ca="1" si="25"/>
        <v>0</v>
      </c>
      <c r="BD149" s="2">
        <f t="shared" ca="1" si="25"/>
        <v>0</v>
      </c>
      <c r="BE149" s="2">
        <f t="shared" ca="1" si="25"/>
        <v>0</v>
      </c>
      <c r="BF149" s="2">
        <f t="shared" ca="1" si="25"/>
        <v>0</v>
      </c>
      <c r="BG149" s="2">
        <f t="shared" ca="1" si="25"/>
        <v>0</v>
      </c>
      <c r="BH149" s="2">
        <f t="shared" ca="1" si="25"/>
        <v>0</v>
      </c>
      <c r="BI149" s="2">
        <f t="shared" ca="1" si="25"/>
        <v>0</v>
      </c>
    </row>
    <row r="150" spans="1:61" hidden="1" x14ac:dyDescent="0.25">
      <c r="A150" s="175"/>
      <c r="B150" s="172"/>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4">
        <v>33</v>
      </c>
      <c r="AC150" s="95">
        <f t="shared" ca="1" si="27"/>
        <v>0</v>
      </c>
      <c r="AD150" s="95">
        <f t="shared" ca="1" si="26"/>
        <v>0</v>
      </c>
      <c r="AE150" s="95">
        <f t="shared" ca="1" si="26"/>
        <v>0</v>
      </c>
      <c r="AF150" s="95">
        <f t="shared" ca="1" si="26"/>
        <v>0</v>
      </c>
      <c r="AG150" s="95">
        <f t="shared" ca="1" si="26"/>
        <v>0</v>
      </c>
      <c r="AH150" s="95">
        <f t="shared" ca="1" si="26"/>
        <v>0</v>
      </c>
      <c r="AI150" s="95">
        <f t="shared" ca="1" si="26"/>
        <v>0</v>
      </c>
      <c r="AJ150" s="95">
        <f t="shared" ca="1" si="26"/>
        <v>0</v>
      </c>
      <c r="AK150" s="95">
        <f t="shared" ca="1" si="26"/>
        <v>0</v>
      </c>
      <c r="AL150" s="95">
        <f t="shared" ca="1" si="26"/>
        <v>0</v>
      </c>
      <c r="AM150" s="95">
        <f t="shared" ca="1" si="26"/>
        <v>0</v>
      </c>
      <c r="AN150" s="95">
        <f t="shared" ca="1" si="26"/>
        <v>0</v>
      </c>
      <c r="AO150" s="95">
        <f t="shared" ca="1" si="26"/>
        <v>0</v>
      </c>
      <c r="AP150" s="95">
        <f t="shared" ca="1" si="26"/>
        <v>0</v>
      </c>
      <c r="AQ150" s="95">
        <f t="shared" ca="1" si="26"/>
        <v>0</v>
      </c>
      <c r="AR150" s="95">
        <f t="shared" ca="1" si="26"/>
        <v>0</v>
      </c>
      <c r="AS150" s="95">
        <f t="shared" ca="1" si="25"/>
        <v>0</v>
      </c>
      <c r="AT150" s="95">
        <f t="shared" ca="1" si="25"/>
        <v>0</v>
      </c>
      <c r="AU150" s="95">
        <f t="shared" ca="1" si="25"/>
        <v>0</v>
      </c>
      <c r="AV150" s="95">
        <f t="shared" ca="1" si="25"/>
        <v>0</v>
      </c>
      <c r="AW150" s="95">
        <f t="shared" ca="1" si="25"/>
        <v>0</v>
      </c>
      <c r="AX150" s="95">
        <f t="shared" ca="1" si="25"/>
        <v>0</v>
      </c>
      <c r="AY150" s="95">
        <f t="shared" ca="1" si="25"/>
        <v>0</v>
      </c>
      <c r="AZ150" s="95">
        <f t="shared" ca="1" si="25"/>
        <v>0</v>
      </c>
      <c r="BA150" s="95">
        <f t="shared" ca="1" si="25"/>
        <v>0</v>
      </c>
      <c r="BB150" s="95">
        <f t="shared" ca="1" si="25"/>
        <v>0</v>
      </c>
      <c r="BC150" s="95">
        <f t="shared" ca="1" si="25"/>
        <v>0</v>
      </c>
      <c r="BD150" s="95">
        <f t="shared" ca="1" si="25"/>
        <v>0</v>
      </c>
      <c r="BE150" s="95">
        <f t="shared" ca="1" si="25"/>
        <v>0</v>
      </c>
      <c r="BF150" s="95">
        <f t="shared" ca="1" si="25"/>
        <v>0</v>
      </c>
      <c r="BG150" s="95">
        <f t="shared" ca="1" si="25"/>
        <v>0</v>
      </c>
      <c r="BH150" s="95">
        <f t="shared" ca="1" si="25"/>
        <v>0</v>
      </c>
      <c r="BI150" s="95">
        <f t="shared" ca="1" si="25"/>
        <v>0</v>
      </c>
    </row>
    <row r="151" spans="1:61" x14ac:dyDescent="0.25">
      <c r="A151" s="175"/>
      <c r="B151" s="170" t="s">
        <v>68</v>
      </c>
      <c r="C151" s="173" t="str">
        <f>INDEX(mem_Nb,MATCH(B151,MEMBERS,0))</f>
        <v>N4</v>
      </c>
      <c r="D151" s="92">
        <f>INDEX(LM,MATCH(C151,NODES,0),1)</f>
        <v>9</v>
      </c>
      <c r="E151" s="4" t="e">
        <f t="array" aca="1" ref="E151:E156" ca="1">d_m(D151:D156,P151:U156,Du,Dk)</f>
        <v>#VALUE!</v>
      </c>
      <c r="F151" s="4" t="e">
        <f t="array" ref="F151:F156">qf_m(B151)</f>
        <v>#VALUE!</v>
      </c>
      <c r="G151" s="4" t="e">
        <f t="array" ref="G151:G156">MMULT(TRANSPOSE(P151:U156),F151:F156)</f>
        <v>#VALUE!</v>
      </c>
      <c r="H151" s="4" t="e">
        <f t="array" ref="H151:H156">MMULT(J151:O156,E151:E156)+F151:F156</f>
        <v>#VALUE!</v>
      </c>
      <c r="I151" s="4" t="e">
        <f t="array" ref="I151:I156">MMULT(TRANSPOSE(P151:U156),H151:H156)</f>
        <v>#VALUE!</v>
      </c>
      <c r="J151" s="14" t="e">
        <f t="array" ref="J151:O156">kp_m(B151)</f>
        <v>#VALUE!</v>
      </c>
      <c r="K151" s="4" t="e">
        <v>#VALUE!</v>
      </c>
      <c r="L151" s="4" t="e">
        <v>#VALUE!</v>
      </c>
      <c r="M151" s="4" t="e">
        <v>#VALUE!</v>
      </c>
      <c r="N151" s="4" t="e">
        <v>#VALUE!</v>
      </c>
      <c r="O151" s="15" t="e">
        <v>#VALUE!</v>
      </c>
      <c r="P151" s="14" t="e">
        <f t="array" ref="P151:U156">T_m(B151)</f>
        <v>#VALUE!</v>
      </c>
      <c r="Q151" s="4" t="e">
        <v>#VALUE!</v>
      </c>
      <c r="R151" s="4" t="e">
        <v>#VALUE!</v>
      </c>
      <c r="S151" s="4" t="e">
        <v>#VALUE!</v>
      </c>
      <c r="T151" s="4" t="e">
        <v>#VALUE!</v>
      </c>
      <c r="U151" s="15" t="e">
        <v>#VALUE!</v>
      </c>
      <c r="V151" s="14" t="e">
        <f t="array" ref="V151:AA156">k_m(P151:U156,J151:O156)</f>
        <v>#VALUE!</v>
      </c>
      <c r="W151" s="4" t="e">
        <v>#VALUE!</v>
      </c>
      <c r="X151" s="4" t="e">
        <v>#VALUE!</v>
      </c>
      <c r="Y151" s="4" t="e">
        <v>#VALUE!</v>
      </c>
      <c r="Z151" s="4" t="e">
        <v>#VALUE!</v>
      </c>
      <c r="AA151" s="15" t="e">
        <v>#VALUE!</v>
      </c>
      <c r="AB151" s="5">
        <v>1</v>
      </c>
      <c r="AC151" s="4">
        <f ca="1">IF(ISNA(OR(MATCH(AC$51,OFFSET($D151,1-$AB151,0,6),0),MATCH($AB151,OFFSET($D151,1-$AB151,0,6),0))),0,INDEX(OFFSET($D151,1-$AB151,18,6,6),MATCH(AC$51,OFFSET($D151,1-$AB151,0,6),0),MATCH($AB151,OFFSET($D151,1-$AB151,0,6),0)))</f>
        <v>0</v>
      </c>
      <c r="AD151" s="4">
        <f t="shared" ca="1" si="26"/>
        <v>0</v>
      </c>
      <c r="AE151" s="4">
        <f t="shared" ca="1" si="26"/>
        <v>0</v>
      </c>
      <c r="AF151" s="4">
        <f t="shared" ca="1" si="26"/>
        <v>0</v>
      </c>
      <c r="AG151" s="4">
        <f t="shared" ca="1" si="26"/>
        <v>0</v>
      </c>
      <c r="AH151" s="4">
        <f t="shared" ca="1" si="26"/>
        <v>0</v>
      </c>
      <c r="AI151" s="4">
        <f t="shared" ca="1" si="26"/>
        <v>0</v>
      </c>
      <c r="AJ151" s="4">
        <f t="shared" ca="1" si="26"/>
        <v>0</v>
      </c>
      <c r="AK151" s="4">
        <f t="shared" ca="1" si="26"/>
        <v>0</v>
      </c>
      <c r="AL151" s="4">
        <f t="shared" ca="1" si="26"/>
        <v>0</v>
      </c>
      <c r="AM151" s="4">
        <f t="shared" ca="1" si="26"/>
        <v>0</v>
      </c>
      <c r="AN151" s="4">
        <f t="shared" ca="1" si="26"/>
        <v>0</v>
      </c>
      <c r="AO151" s="4">
        <f t="shared" ca="1" si="26"/>
        <v>0</v>
      </c>
      <c r="AP151" s="4">
        <f t="shared" ca="1" si="26"/>
        <v>0</v>
      </c>
      <c r="AQ151" s="4">
        <f t="shared" ca="1" si="26"/>
        <v>0</v>
      </c>
      <c r="AR151" s="4">
        <f t="shared" ca="1" si="26"/>
        <v>0</v>
      </c>
      <c r="AS151" s="4">
        <f t="shared" ca="1" si="25"/>
        <v>0</v>
      </c>
      <c r="AT151" s="4">
        <f t="shared" ca="1" si="25"/>
        <v>0</v>
      </c>
      <c r="AU151" s="4">
        <f t="shared" ca="1" si="25"/>
        <v>0</v>
      </c>
      <c r="AV151" s="4">
        <f t="shared" ca="1" si="25"/>
        <v>0</v>
      </c>
      <c r="AW151" s="4">
        <f t="shared" ca="1" si="25"/>
        <v>0</v>
      </c>
      <c r="AX151" s="4">
        <f t="shared" ca="1" si="25"/>
        <v>0</v>
      </c>
      <c r="AY151" s="4">
        <f t="shared" ca="1" si="25"/>
        <v>0</v>
      </c>
      <c r="AZ151" s="4">
        <f t="shared" ca="1" si="25"/>
        <v>0</v>
      </c>
      <c r="BA151" s="4">
        <f t="shared" ca="1" si="25"/>
        <v>0</v>
      </c>
      <c r="BB151" s="4">
        <f t="shared" ca="1" si="25"/>
        <v>0</v>
      </c>
      <c r="BC151" s="4">
        <f t="shared" ca="1" si="25"/>
        <v>0</v>
      </c>
      <c r="BD151" s="4">
        <f t="shared" ca="1" si="25"/>
        <v>0</v>
      </c>
      <c r="BE151" s="4">
        <f t="shared" ca="1" si="25"/>
        <v>0</v>
      </c>
      <c r="BF151" s="4">
        <f t="shared" ca="1" si="25"/>
        <v>0</v>
      </c>
      <c r="BG151" s="4">
        <f t="shared" ca="1" si="25"/>
        <v>0</v>
      </c>
      <c r="BH151" s="4">
        <f t="shared" ca="1" si="25"/>
        <v>0</v>
      </c>
      <c r="BI151" s="4">
        <f t="shared" ca="1" si="25"/>
        <v>0</v>
      </c>
    </row>
    <row r="152" spans="1:61" x14ac:dyDescent="0.25">
      <c r="A152" s="175"/>
      <c r="B152" s="171"/>
      <c r="C152" s="174"/>
      <c r="D152" s="91">
        <f>INDEX(LM,MATCH(C151,NODES,0),2)</f>
        <v>10</v>
      </c>
      <c r="E152" s="2" t="e">
        <f ca="1"/>
        <v>#VALUE!</v>
      </c>
      <c r="F152" s="2" t="e">
        <v>#VALUE!</v>
      </c>
      <c r="G152" s="2" t="e">
        <v>#VALUE!</v>
      </c>
      <c r="H152" s="2" t="e">
        <v>#VALUE!</v>
      </c>
      <c r="I152" s="2" t="e">
        <v>#VALUE!</v>
      </c>
      <c r="J152" s="12" t="e">
        <v>#VALUE!</v>
      </c>
      <c r="K152" s="2" t="e">
        <v>#VALUE!</v>
      </c>
      <c r="L152" s="2" t="e">
        <v>#VALUE!</v>
      </c>
      <c r="M152" s="2" t="e">
        <v>#VALUE!</v>
      </c>
      <c r="N152" s="2" t="e">
        <v>#VALUE!</v>
      </c>
      <c r="O152" s="13" t="e">
        <v>#VALUE!</v>
      </c>
      <c r="P152" s="12" t="e">
        <v>#VALUE!</v>
      </c>
      <c r="Q152" s="2" t="e">
        <v>#VALUE!</v>
      </c>
      <c r="R152" s="2" t="e">
        <v>#VALUE!</v>
      </c>
      <c r="S152" s="2" t="e">
        <v>#VALUE!</v>
      </c>
      <c r="T152" s="2" t="e">
        <v>#VALUE!</v>
      </c>
      <c r="U152" s="13" t="e">
        <v>#VALUE!</v>
      </c>
      <c r="V152" s="12" t="e">
        <v>#VALUE!</v>
      </c>
      <c r="W152" s="2" t="e">
        <v>#VALUE!</v>
      </c>
      <c r="X152" s="2" t="e">
        <v>#VALUE!</v>
      </c>
      <c r="Y152" s="2" t="e">
        <v>#VALUE!</v>
      </c>
      <c r="Z152" s="2" t="e">
        <v>#VALUE!</v>
      </c>
      <c r="AA152" s="13" t="e">
        <v>#VALUE!</v>
      </c>
      <c r="AB152" s="1">
        <v>2</v>
      </c>
      <c r="AC152" s="2">
        <f t="shared" ref="AC152:AR176" ca="1" si="28">IF(ISNA(OR(MATCH(AC$51,OFFSET($D152,1-$AB152,0,6),0),MATCH($AB152,OFFSET($D152,1-$AB152,0,6),0))),0,INDEX(OFFSET($D152,1-$AB152,18,6,6),MATCH(AC$51,OFFSET($D152,1-$AB152,0,6),0),MATCH($AB152,OFFSET($D152,1-$AB152,0,6),0)))</f>
        <v>0</v>
      </c>
      <c r="AD152" s="2">
        <f t="shared" ca="1" si="26"/>
        <v>0</v>
      </c>
      <c r="AE152" s="2">
        <f t="shared" ca="1" si="26"/>
        <v>0</v>
      </c>
      <c r="AF152" s="2">
        <f t="shared" ca="1" si="26"/>
        <v>0</v>
      </c>
      <c r="AG152" s="2">
        <f t="shared" ca="1" si="26"/>
        <v>0</v>
      </c>
      <c r="AH152" s="2">
        <f t="shared" ca="1" si="26"/>
        <v>0</v>
      </c>
      <c r="AI152" s="2">
        <f t="shared" ca="1" si="26"/>
        <v>0</v>
      </c>
      <c r="AJ152" s="2">
        <f t="shared" ca="1" si="26"/>
        <v>0</v>
      </c>
      <c r="AK152" s="2">
        <f t="shared" ca="1" si="26"/>
        <v>0</v>
      </c>
      <c r="AL152" s="2">
        <f t="shared" ca="1" si="26"/>
        <v>0</v>
      </c>
      <c r="AM152" s="2">
        <f t="shared" ca="1" si="26"/>
        <v>0</v>
      </c>
      <c r="AN152" s="2">
        <f t="shared" ca="1" si="26"/>
        <v>0</v>
      </c>
      <c r="AO152" s="2">
        <f t="shared" ca="1" si="26"/>
        <v>0</v>
      </c>
      <c r="AP152" s="2">
        <f t="shared" ca="1" si="26"/>
        <v>0</v>
      </c>
      <c r="AQ152" s="2">
        <f t="shared" ca="1" si="26"/>
        <v>0</v>
      </c>
      <c r="AR152" s="2">
        <f t="shared" ca="1" si="26"/>
        <v>0</v>
      </c>
      <c r="AS152" s="2">
        <f t="shared" ca="1" si="25"/>
        <v>0</v>
      </c>
      <c r="AT152" s="2">
        <f t="shared" ca="1" si="25"/>
        <v>0</v>
      </c>
      <c r="AU152" s="2">
        <f t="shared" ca="1" si="25"/>
        <v>0</v>
      </c>
      <c r="AV152" s="2">
        <f t="shared" ca="1" si="25"/>
        <v>0</v>
      </c>
      <c r="AW152" s="2">
        <f t="shared" ca="1" si="25"/>
        <v>0</v>
      </c>
      <c r="AX152" s="2">
        <f t="shared" ca="1" si="25"/>
        <v>0</v>
      </c>
      <c r="AY152" s="2">
        <f t="shared" ca="1" si="25"/>
        <v>0</v>
      </c>
      <c r="AZ152" s="2">
        <f t="shared" ca="1" si="25"/>
        <v>0</v>
      </c>
      <c r="BA152" s="2">
        <f t="shared" ca="1" si="25"/>
        <v>0</v>
      </c>
      <c r="BB152" s="2">
        <f t="shared" ca="1" si="25"/>
        <v>0</v>
      </c>
      <c r="BC152" s="2">
        <f t="shared" ca="1" si="25"/>
        <v>0</v>
      </c>
      <c r="BD152" s="2">
        <f t="shared" ca="1" si="25"/>
        <v>0</v>
      </c>
      <c r="BE152" s="2">
        <f t="shared" ca="1" si="25"/>
        <v>0</v>
      </c>
      <c r="BF152" s="2">
        <f t="shared" ca="1" si="25"/>
        <v>0</v>
      </c>
      <c r="BG152" s="2">
        <f t="shared" ca="1" si="25"/>
        <v>0</v>
      </c>
      <c r="BH152" s="2">
        <f t="shared" ca="1" si="25"/>
        <v>0</v>
      </c>
      <c r="BI152" s="2">
        <f t="shared" ca="1" si="25"/>
        <v>0</v>
      </c>
    </row>
    <row r="153" spans="1:61" x14ac:dyDescent="0.25">
      <c r="A153" s="175"/>
      <c r="B153" s="171"/>
      <c r="C153" s="174"/>
      <c r="D153" s="91">
        <f>INDEX(LM,MATCH(C151,NODES,0),3)</f>
        <v>11</v>
      </c>
      <c r="E153" s="2" t="e">
        <f ca="1"/>
        <v>#VALUE!</v>
      </c>
      <c r="F153" s="2" t="e">
        <v>#VALUE!</v>
      </c>
      <c r="G153" s="2" t="e">
        <v>#VALUE!</v>
      </c>
      <c r="H153" s="2" t="e">
        <v>#VALUE!</v>
      </c>
      <c r="I153" s="2" t="e">
        <v>#VALUE!</v>
      </c>
      <c r="J153" s="12" t="e">
        <v>#VALUE!</v>
      </c>
      <c r="K153" s="2" t="e">
        <v>#VALUE!</v>
      </c>
      <c r="L153" s="2" t="e">
        <v>#VALUE!</v>
      </c>
      <c r="M153" s="2" t="e">
        <v>#VALUE!</v>
      </c>
      <c r="N153" s="2" t="e">
        <v>#VALUE!</v>
      </c>
      <c r="O153" s="13" t="e">
        <v>#VALUE!</v>
      </c>
      <c r="P153" s="12" t="e">
        <v>#VALUE!</v>
      </c>
      <c r="Q153" s="2" t="e">
        <v>#VALUE!</v>
      </c>
      <c r="R153" s="2" t="e">
        <v>#VALUE!</v>
      </c>
      <c r="S153" s="2" t="e">
        <v>#VALUE!</v>
      </c>
      <c r="T153" s="2" t="e">
        <v>#VALUE!</v>
      </c>
      <c r="U153" s="13" t="e">
        <v>#VALUE!</v>
      </c>
      <c r="V153" s="12" t="e">
        <v>#VALUE!</v>
      </c>
      <c r="W153" s="2" t="e">
        <v>#VALUE!</v>
      </c>
      <c r="X153" s="2" t="e">
        <v>#VALUE!</v>
      </c>
      <c r="Y153" s="2" t="e">
        <v>#VALUE!</v>
      </c>
      <c r="Z153" s="2" t="e">
        <v>#VALUE!</v>
      </c>
      <c r="AA153" s="13" t="e">
        <v>#VALUE!</v>
      </c>
      <c r="AB153" s="1">
        <v>3</v>
      </c>
      <c r="AC153" s="2">
        <f t="shared" ca="1" si="28"/>
        <v>0</v>
      </c>
      <c r="AD153" s="2">
        <f t="shared" ca="1" si="26"/>
        <v>0</v>
      </c>
      <c r="AE153" s="2">
        <f t="shared" ca="1" si="26"/>
        <v>0</v>
      </c>
      <c r="AF153" s="2">
        <f t="shared" ca="1" si="26"/>
        <v>0</v>
      </c>
      <c r="AG153" s="2">
        <f t="shared" ca="1" si="26"/>
        <v>0</v>
      </c>
      <c r="AH153" s="2">
        <f t="shared" ca="1" si="26"/>
        <v>0</v>
      </c>
      <c r="AI153" s="2">
        <f t="shared" ca="1" si="26"/>
        <v>0</v>
      </c>
      <c r="AJ153" s="2">
        <f t="shared" ca="1" si="26"/>
        <v>0</v>
      </c>
      <c r="AK153" s="2">
        <f t="shared" ca="1" si="26"/>
        <v>0</v>
      </c>
      <c r="AL153" s="2">
        <f t="shared" ca="1" si="26"/>
        <v>0</v>
      </c>
      <c r="AM153" s="2">
        <f t="shared" ca="1" si="26"/>
        <v>0</v>
      </c>
      <c r="AN153" s="2">
        <f t="shared" ca="1" si="26"/>
        <v>0</v>
      </c>
      <c r="AO153" s="2">
        <f t="shared" ca="1" si="26"/>
        <v>0</v>
      </c>
      <c r="AP153" s="2">
        <f t="shared" ca="1" si="26"/>
        <v>0</v>
      </c>
      <c r="AQ153" s="2">
        <f t="shared" ca="1" si="26"/>
        <v>0</v>
      </c>
      <c r="AR153" s="2">
        <f t="shared" ca="1" si="26"/>
        <v>0</v>
      </c>
      <c r="AS153" s="2">
        <f t="shared" ca="1" si="25"/>
        <v>0</v>
      </c>
      <c r="AT153" s="2">
        <f t="shared" ca="1" si="25"/>
        <v>0</v>
      </c>
      <c r="AU153" s="2">
        <f t="shared" ca="1" si="25"/>
        <v>0</v>
      </c>
      <c r="AV153" s="2">
        <f t="shared" ca="1" si="25"/>
        <v>0</v>
      </c>
      <c r="AW153" s="2">
        <f t="shared" ca="1" si="25"/>
        <v>0</v>
      </c>
      <c r="AX153" s="2">
        <f t="shared" ca="1" si="25"/>
        <v>0</v>
      </c>
      <c r="AY153" s="2">
        <f t="shared" ca="1" si="25"/>
        <v>0</v>
      </c>
      <c r="AZ153" s="2">
        <f t="shared" ca="1" si="25"/>
        <v>0</v>
      </c>
      <c r="BA153" s="2">
        <f t="shared" ca="1" si="25"/>
        <v>0</v>
      </c>
      <c r="BB153" s="2">
        <f t="shared" ca="1" si="25"/>
        <v>0</v>
      </c>
      <c r="BC153" s="2">
        <f t="shared" ca="1" si="25"/>
        <v>0</v>
      </c>
      <c r="BD153" s="2">
        <f t="shared" ca="1" si="25"/>
        <v>0</v>
      </c>
      <c r="BE153" s="2">
        <f t="shared" ca="1" si="25"/>
        <v>0</v>
      </c>
      <c r="BF153" s="2">
        <f t="shared" ca="1" si="25"/>
        <v>0</v>
      </c>
      <c r="BG153" s="2">
        <f t="shared" ca="1" si="25"/>
        <v>0</v>
      </c>
      <c r="BH153" s="2">
        <f t="shared" ca="1" si="25"/>
        <v>0</v>
      </c>
      <c r="BI153" s="2">
        <f t="shared" ca="1" si="25"/>
        <v>0</v>
      </c>
    </row>
    <row r="154" spans="1:61" x14ac:dyDescent="0.25">
      <c r="A154" s="175"/>
      <c r="B154" s="171"/>
      <c r="C154" s="174" t="str">
        <f>INDEX(mem_Ne,MATCH(B151,MEMBERS,0))</f>
        <v>N5</v>
      </c>
      <c r="D154" s="91">
        <f>INDEX(LM,MATCH(C154,NODES,0),1)</f>
        <v>12</v>
      </c>
      <c r="E154" s="2" t="e">
        <f ca="1"/>
        <v>#VALUE!</v>
      </c>
      <c r="F154" s="2" t="e">
        <v>#VALUE!</v>
      </c>
      <c r="G154" s="2" t="e">
        <v>#VALUE!</v>
      </c>
      <c r="H154" s="2" t="e">
        <v>#VALUE!</v>
      </c>
      <c r="I154" s="2" t="e">
        <v>#VALUE!</v>
      </c>
      <c r="J154" s="12" t="e">
        <v>#VALUE!</v>
      </c>
      <c r="K154" s="2" t="e">
        <v>#VALUE!</v>
      </c>
      <c r="L154" s="2" t="e">
        <v>#VALUE!</v>
      </c>
      <c r="M154" s="2" t="e">
        <v>#VALUE!</v>
      </c>
      <c r="N154" s="2" t="e">
        <v>#VALUE!</v>
      </c>
      <c r="O154" s="13" t="e">
        <v>#VALUE!</v>
      </c>
      <c r="P154" s="12" t="e">
        <v>#VALUE!</v>
      </c>
      <c r="Q154" s="2" t="e">
        <v>#VALUE!</v>
      </c>
      <c r="R154" s="2" t="e">
        <v>#VALUE!</v>
      </c>
      <c r="S154" s="2" t="e">
        <v>#VALUE!</v>
      </c>
      <c r="T154" s="2" t="e">
        <v>#VALUE!</v>
      </c>
      <c r="U154" s="13" t="e">
        <v>#VALUE!</v>
      </c>
      <c r="V154" s="12" t="e">
        <v>#VALUE!</v>
      </c>
      <c r="W154" s="2" t="e">
        <v>#VALUE!</v>
      </c>
      <c r="X154" s="2" t="e">
        <v>#VALUE!</v>
      </c>
      <c r="Y154" s="2" t="e">
        <v>#VALUE!</v>
      </c>
      <c r="Z154" s="2" t="e">
        <v>#VALUE!</v>
      </c>
      <c r="AA154" s="13" t="e">
        <v>#VALUE!</v>
      </c>
      <c r="AB154" s="1">
        <v>4</v>
      </c>
      <c r="AC154" s="2">
        <f t="shared" ca="1" si="28"/>
        <v>0</v>
      </c>
      <c r="AD154" s="2">
        <f t="shared" ca="1" si="26"/>
        <v>0</v>
      </c>
      <c r="AE154" s="2">
        <f t="shared" ca="1" si="26"/>
        <v>0</v>
      </c>
      <c r="AF154" s="2">
        <f t="shared" ca="1" si="26"/>
        <v>0</v>
      </c>
      <c r="AG154" s="2">
        <f t="shared" ca="1" si="26"/>
        <v>0</v>
      </c>
      <c r="AH154" s="2">
        <f t="shared" ca="1" si="26"/>
        <v>0</v>
      </c>
      <c r="AI154" s="2">
        <f t="shared" ca="1" si="26"/>
        <v>0</v>
      </c>
      <c r="AJ154" s="2">
        <f t="shared" ca="1" si="26"/>
        <v>0</v>
      </c>
      <c r="AK154" s="2">
        <f t="shared" ca="1" si="26"/>
        <v>0</v>
      </c>
      <c r="AL154" s="2">
        <f t="shared" ca="1" si="26"/>
        <v>0</v>
      </c>
      <c r="AM154" s="2">
        <f t="shared" ca="1" si="26"/>
        <v>0</v>
      </c>
      <c r="AN154" s="2">
        <f t="shared" ca="1" si="26"/>
        <v>0</v>
      </c>
      <c r="AO154" s="2">
        <f t="shared" ca="1" si="26"/>
        <v>0</v>
      </c>
      <c r="AP154" s="2">
        <f t="shared" ca="1" si="26"/>
        <v>0</v>
      </c>
      <c r="AQ154" s="2">
        <f t="shared" ca="1" si="26"/>
        <v>0</v>
      </c>
      <c r="AR154" s="2">
        <f t="shared" ca="1" si="26"/>
        <v>0</v>
      </c>
      <c r="AS154" s="2">
        <f t="shared" ca="1" si="25"/>
        <v>0</v>
      </c>
      <c r="AT154" s="2">
        <f t="shared" ca="1" si="25"/>
        <v>0</v>
      </c>
      <c r="AU154" s="2">
        <f t="shared" ca="1" si="25"/>
        <v>0</v>
      </c>
      <c r="AV154" s="2">
        <f t="shared" ca="1" si="25"/>
        <v>0</v>
      </c>
      <c r="AW154" s="2">
        <f t="shared" ca="1" si="25"/>
        <v>0</v>
      </c>
      <c r="AX154" s="2">
        <f t="shared" ca="1" si="25"/>
        <v>0</v>
      </c>
      <c r="AY154" s="2">
        <f t="shared" ca="1" si="25"/>
        <v>0</v>
      </c>
      <c r="AZ154" s="2">
        <f t="shared" ca="1" si="25"/>
        <v>0</v>
      </c>
      <c r="BA154" s="2">
        <f t="shared" ca="1" si="25"/>
        <v>0</v>
      </c>
      <c r="BB154" s="2">
        <f t="shared" ca="1" si="25"/>
        <v>0</v>
      </c>
      <c r="BC154" s="2">
        <f t="shared" ca="1" si="25"/>
        <v>0</v>
      </c>
      <c r="BD154" s="2">
        <f t="shared" ca="1" si="25"/>
        <v>0</v>
      </c>
      <c r="BE154" s="2">
        <f t="shared" ca="1" si="25"/>
        <v>0</v>
      </c>
      <c r="BF154" s="2">
        <f t="shared" ca="1" si="25"/>
        <v>0</v>
      </c>
      <c r="BG154" s="2">
        <f t="shared" ca="1" si="25"/>
        <v>0</v>
      </c>
      <c r="BH154" s="2">
        <f t="shared" ca="1" si="25"/>
        <v>0</v>
      </c>
      <c r="BI154" s="2">
        <f t="shared" ca="1" si="25"/>
        <v>0</v>
      </c>
    </row>
    <row r="155" spans="1:61" x14ac:dyDescent="0.25">
      <c r="A155" s="175"/>
      <c r="B155" s="171"/>
      <c r="C155" s="174"/>
      <c r="D155" s="91">
        <f>INDEX(LM,MATCH(C154,NODES,0),2)</f>
        <v>13</v>
      </c>
      <c r="E155" s="2" t="e">
        <f ca="1"/>
        <v>#VALUE!</v>
      </c>
      <c r="F155" s="2" t="e">
        <v>#VALUE!</v>
      </c>
      <c r="G155" s="2" t="e">
        <v>#VALUE!</v>
      </c>
      <c r="H155" s="2" t="e">
        <v>#VALUE!</v>
      </c>
      <c r="I155" s="2" t="e">
        <v>#VALUE!</v>
      </c>
      <c r="J155" s="12" t="e">
        <v>#VALUE!</v>
      </c>
      <c r="K155" s="2" t="e">
        <v>#VALUE!</v>
      </c>
      <c r="L155" s="2" t="e">
        <v>#VALUE!</v>
      </c>
      <c r="M155" s="2" t="e">
        <v>#VALUE!</v>
      </c>
      <c r="N155" s="2" t="e">
        <v>#VALUE!</v>
      </c>
      <c r="O155" s="13" t="e">
        <v>#VALUE!</v>
      </c>
      <c r="P155" s="12" t="e">
        <v>#VALUE!</v>
      </c>
      <c r="Q155" s="2" t="e">
        <v>#VALUE!</v>
      </c>
      <c r="R155" s="2" t="e">
        <v>#VALUE!</v>
      </c>
      <c r="S155" s="2" t="e">
        <v>#VALUE!</v>
      </c>
      <c r="T155" s="2" t="e">
        <v>#VALUE!</v>
      </c>
      <c r="U155" s="13" t="e">
        <v>#VALUE!</v>
      </c>
      <c r="V155" s="12" t="e">
        <v>#VALUE!</v>
      </c>
      <c r="W155" s="2" t="e">
        <v>#VALUE!</v>
      </c>
      <c r="X155" s="2" t="e">
        <v>#VALUE!</v>
      </c>
      <c r="Y155" s="2" t="e">
        <v>#VALUE!</v>
      </c>
      <c r="Z155" s="2" t="e">
        <v>#VALUE!</v>
      </c>
      <c r="AA155" s="13" t="e">
        <v>#VALUE!</v>
      </c>
      <c r="AB155" s="1">
        <v>5</v>
      </c>
      <c r="AC155" s="2">
        <f t="shared" ca="1" si="28"/>
        <v>0</v>
      </c>
      <c r="AD155" s="2">
        <f t="shared" ca="1" si="26"/>
        <v>0</v>
      </c>
      <c r="AE155" s="2">
        <f t="shared" ca="1" si="26"/>
        <v>0</v>
      </c>
      <c r="AF155" s="2">
        <f t="shared" ca="1" si="26"/>
        <v>0</v>
      </c>
      <c r="AG155" s="2">
        <f t="shared" ca="1" si="26"/>
        <v>0</v>
      </c>
      <c r="AH155" s="2">
        <f t="shared" ca="1" si="26"/>
        <v>0</v>
      </c>
      <c r="AI155" s="2">
        <f t="shared" ca="1" si="26"/>
        <v>0</v>
      </c>
      <c r="AJ155" s="2">
        <f t="shared" ca="1" si="26"/>
        <v>0</v>
      </c>
      <c r="AK155" s="2">
        <f t="shared" ca="1" si="26"/>
        <v>0</v>
      </c>
      <c r="AL155" s="2">
        <f t="shared" ca="1" si="26"/>
        <v>0</v>
      </c>
      <c r="AM155" s="2">
        <f t="shared" ca="1" si="26"/>
        <v>0</v>
      </c>
      <c r="AN155" s="2">
        <f t="shared" ca="1" si="26"/>
        <v>0</v>
      </c>
      <c r="AO155" s="2">
        <f t="shared" ca="1" si="26"/>
        <v>0</v>
      </c>
      <c r="AP155" s="2">
        <f t="shared" ca="1" si="26"/>
        <v>0</v>
      </c>
      <c r="AQ155" s="2">
        <f t="shared" ca="1" si="26"/>
        <v>0</v>
      </c>
      <c r="AR155" s="2">
        <f t="shared" ca="1" si="26"/>
        <v>0</v>
      </c>
      <c r="AS155" s="2">
        <f t="shared" ca="1" si="25"/>
        <v>0</v>
      </c>
      <c r="AT155" s="2">
        <f t="shared" ca="1" si="25"/>
        <v>0</v>
      </c>
      <c r="AU155" s="2">
        <f t="shared" ca="1" si="25"/>
        <v>0</v>
      </c>
      <c r="AV155" s="2">
        <f t="shared" ca="1" si="25"/>
        <v>0</v>
      </c>
      <c r="AW155" s="2">
        <f t="shared" ca="1" si="25"/>
        <v>0</v>
      </c>
      <c r="AX155" s="2">
        <f t="shared" ca="1" si="25"/>
        <v>0</v>
      </c>
      <c r="AY155" s="2">
        <f t="shared" ca="1" si="25"/>
        <v>0</v>
      </c>
      <c r="AZ155" s="2">
        <f t="shared" ca="1" si="25"/>
        <v>0</v>
      </c>
      <c r="BA155" s="2">
        <f t="shared" ca="1" si="25"/>
        <v>0</v>
      </c>
      <c r="BB155" s="2">
        <f t="shared" ca="1" si="25"/>
        <v>0</v>
      </c>
      <c r="BC155" s="2">
        <f t="shared" ca="1" si="25"/>
        <v>0</v>
      </c>
      <c r="BD155" s="2">
        <f t="shared" ca="1" si="25"/>
        <v>0</v>
      </c>
      <c r="BE155" s="2">
        <f t="shared" ca="1" si="25"/>
        <v>0</v>
      </c>
      <c r="BF155" s="2">
        <f t="shared" ca="1" si="25"/>
        <v>0</v>
      </c>
      <c r="BG155" s="2">
        <f t="shared" ca="1" si="25"/>
        <v>0</v>
      </c>
      <c r="BH155" s="2">
        <f t="shared" ca="1" si="25"/>
        <v>0</v>
      </c>
      <c r="BI155" s="2">
        <f t="shared" ca="1" si="25"/>
        <v>0</v>
      </c>
    </row>
    <row r="156" spans="1:61" x14ac:dyDescent="0.25">
      <c r="A156" s="175"/>
      <c r="B156" s="171"/>
      <c r="C156" s="174"/>
      <c r="D156" s="91">
        <f>INDEX(LM,MATCH(C154,NODES,0),3)</f>
        <v>14</v>
      </c>
      <c r="E156" s="2" t="e">
        <f ca="1"/>
        <v>#VALUE!</v>
      </c>
      <c r="F156" s="2" t="e">
        <v>#VALUE!</v>
      </c>
      <c r="G156" s="2" t="e">
        <v>#VALUE!</v>
      </c>
      <c r="H156" s="2" t="e">
        <v>#VALUE!</v>
      </c>
      <c r="I156" s="2" t="e">
        <v>#VALUE!</v>
      </c>
      <c r="J156" s="12" t="e">
        <v>#VALUE!</v>
      </c>
      <c r="K156" s="2" t="e">
        <v>#VALUE!</v>
      </c>
      <c r="L156" s="2" t="e">
        <v>#VALUE!</v>
      </c>
      <c r="M156" s="2" t="e">
        <v>#VALUE!</v>
      </c>
      <c r="N156" s="2" t="e">
        <v>#VALUE!</v>
      </c>
      <c r="O156" s="13" t="e">
        <v>#VALUE!</v>
      </c>
      <c r="P156" s="12" t="e">
        <v>#VALUE!</v>
      </c>
      <c r="Q156" s="2" t="e">
        <v>#VALUE!</v>
      </c>
      <c r="R156" s="2" t="e">
        <v>#VALUE!</v>
      </c>
      <c r="S156" s="2" t="e">
        <v>#VALUE!</v>
      </c>
      <c r="T156" s="2" t="e">
        <v>#VALUE!</v>
      </c>
      <c r="U156" s="13" t="e">
        <v>#VALUE!</v>
      </c>
      <c r="V156" s="12" t="e">
        <v>#VALUE!</v>
      </c>
      <c r="W156" s="2" t="e">
        <v>#VALUE!</v>
      </c>
      <c r="X156" s="2" t="e">
        <v>#VALUE!</v>
      </c>
      <c r="Y156" s="2" t="e">
        <v>#VALUE!</v>
      </c>
      <c r="Z156" s="2" t="e">
        <v>#VALUE!</v>
      </c>
      <c r="AA156" s="13" t="e">
        <v>#VALUE!</v>
      </c>
      <c r="AB156" s="1">
        <v>6</v>
      </c>
      <c r="AC156" s="2">
        <f t="shared" ca="1" si="28"/>
        <v>0</v>
      </c>
      <c r="AD156" s="2">
        <f t="shared" ca="1" si="26"/>
        <v>0</v>
      </c>
      <c r="AE156" s="2">
        <f t="shared" ca="1" si="26"/>
        <v>0</v>
      </c>
      <c r="AF156" s="2">
        <f t="shared" ca="1" si="26"/>
        <v>0</v>
      </c>
      <c r="AG156" s="2">
        <f t="shared" ca="1" si="26"/>
        <v>0</v>
      </c>
      <c r="AH156" s="2">
        <f t="shared" ca="1" si="26"/>
        <v>0</v>
      </c>
      <c r="AI156" s="2">
        <f t="shared" ca="1" si="26"/>
        <v>0</v>
      </c>
      <c r="AJ156" s="2">
        <f t="shared" ca="1" si="26"/>
        <v>0</v>
      </c>
      <c r="AK156" s="2">
        <f t="shared" ca="1" si="26"/>
        <v>0</v>
      </c>
      <c r="AL156" s="2">
        <f t="shared" ca="1" si="26"/>
        <v>0</v>
      </c>
      <c r="AM156" s="2">
        <f t="shared" ca="1" si="26"/>
        <v>0</v>
      </c>
      <c r="AN156" s="2">
        <f t="shared" ca="1" si="26"/>
        <v>0</v>
      </c>
      <c r="AO156" s="2">
        <f t="shared" ca="1" si="26"/>
        <v>0</v>
      </c>
      <c r="AP156" s="2">
        <f t="shared" ca="1" si="26"/>
        <v>0</v>
      </c>
      <c r="AQ156" s="2">
        <f t="shared" ca="1" si="26"/>
        <v>0</v>
      </c>
      <c r="AR156" s="2">
        <f t="shared" ca="1" si="26"/>
        <v>0</v>
      </c>
      <c r="AS156" s="2">
        <f t="shared" ca="1" si="25"/>
        <v>0</v>
      </c>
      <c r="AT156" s="2">
        <f t="shared" ca="1" si="25"/>
        <v>0</v>
      </c>
      <c r="AU156" s="2">
        <f t="shared" ca="1" si="25"/>
        <v>0</v>
      </c>
      <c r="AV156" s="2">
        <f t="shared" ca="1" si="25"/>
        <v>0</v>
      </c>
      <c r="AW156" s="2">
        <f t="shared" ca="1" si="25"/>
        <v>0</v>
      </c>
      <c r="AX156" s="2">
        <f t="shared" ca="1" si="25"/>
        <v>0</v>
      </c>
      <c r="AY156" s="2">
        <f t="shared" ca="1" si="25"/>
        <v>0</v>
      </c>
      <c r="AZ156" s="2">
        <f t="shared" ca="1" si="25"/>
        <v>0</v>
      </c>
      <c r="BA156" s="2">
        <f t="shared" ca="1" si="25"/>
        <v>0</v>
      </c>
      <c r="BB156" s="2">
        <f t="shared" ca="1" si="25"/>
        <v>0</v>
      </c>
      <c r="BC156" s="2">
        <f t="shared" ca="1" si="25"/>
        <v>0</v>
      </c>
      <c r="BD156" s="2">
        <f t="shared" ca="1" si="25"/>
        <v>0</v>
      </c>
      <c r="BE156" s="2">
        <f t="shared" ca="1" si="25"/>
        <v>0</v>
      </c>
      <c r="BF156" s="2">
        <f t="shared" ca="1" si="25"/>
        <v>0</v>
      </c>
      <c r="BG156" s="2">
        <f t="shared" ca="1" si="25"/>
        <v>0</v>
      </c>
      <c r="BH156" s="2">
        <f t="shared" ca="1" si="25"/>
        <v>0</v>
      </c>
      <c r="BI156" s="2">
        <f t="shared" ca="1" si="25"/>
        <v>0</v>
      </c>
    </row>
    <row r="157" spans="1:61" hidden="1" x14ac:dyDescent="0.25">
      <c r="A157" s="175"/>
      <c r="B157" s="171"/>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1">
        <v>7</v>
      </c>
      <c r="AC157" s="2">
        <f t="shared" ca="1" si="28"/>
        <v>0</v>
      </c>
      <c r="AD157" s="2">
        <f t="shared" ca="1" si="26"/>
        <v>0</v>
      </c>
      <c r="AE157" s="2">
        <f t="shared" ca="1" si="26"/>
        <v>0</v>
      </c>
      <c r="AF157" s="2">
        <f t="shared" ca="1" si="26"/>
        <v>0</v>
      </c>
      <c r="AG157" s="2">
        <f t="shared" ca="1" si="26"/>
        <v>0</v>
      </c>
      <c r="AH157" s="2">
        <f t="shared" ca="1" si="26"/>
        <v>0</v>
      </c>
      <c r="AI157" s="2">
        <f t="shared" ca="1" si="26"/>
        <v>0</v>
      </c>
      <c r="AJ157" s="2">
        <f t="shared" ca="1" si="26"/>
        <v>0</v>
      </c>
      <c r="AK157" s="2">
        <f t="shared" ca="1" si="26"/>
        <v>0</v>
      </c>
      <c r="AL157" s="2">
        <f t="shared" ca="1" si="26"/>
        <v>0</v>
      </c>
      <c r="AM157" s="2">
        <f t="shared" ca="1" si="26"/>
        <v>0</v>
      </c>
      <c r="AN157" s="2">
        <f t="shared" ca="1" si="26"/>
        <v>0</v>
      </c>
      <c r="AO157" s="2">
        <f t="shared" ca="1" si="26"/>
        <v>0</v>
      </c>
      <c r="AP157" s="2">
        <f t="shared" ca="1" si="26"/>
        <v>0</v>
      </c>
      <c r="AQ157" s="2">
        <f t="shared" ca="1" si="26"/>
        <v>0</v>
      </c>
      <c r="AR157" s="2">
        <f t="shared" ca="1" si="26"/>
        <v>0</v>
      </c>
      <c r="AS157" s="2">
        <f t="shared" ca="1" si="25"/>
        <v>0</v>
      </c>
      <c r="AT157" s="2">
        <f t="shared" ca="1" si="25"/>
        <v>0</v>
      </c>
      <c r="AU157" s="2">
        <f t="shared" ca="1" si="25"/>
        <v>0</v>
      </c>
      <c r="AV157" s="2">
        <f t="shared" ca="1" si="25"/>
        <v>0</v>
      </c>
      <c r="AW157" s="2">
        <f t="shared" ca="1" si="25"/>
        <v>0</v>
      </c>
      <c r="AX157" s="2">
        <f t="shared" ca="1" si="25"/>
        <v>0</v>
      </c>
      <c r="AY157" s="2">
        <f t="shared" ca="1" si="25"/>
        <v>0</v>
      </c>
      <c r="AZ157" s="2">
        <f t="shared" ca="1" si="25"/>
        <v>0</v>
      </c>
      <c r="BA157" s="2">
        <f t="shared" ca="1" si="25"/>
        <v>0</v>
      </c>
      <c r="BB157" s="2">
        <f t="shared" ca="1" si="25"/>
        <v>0</v>
      </c>
      <c r="BC157" s="2">
        <f t="shared" ca="1" si="25"/>
        <v>0</v>
      </c>
      <c r="BD157" s="2">
        <f t="shared" ca="1" si="25"/>
        <v>0</v>
      </c>
      <c r="BE157" s="2">
        <f t="shared" ca="1" si="25"/>
        <v>0</v>
      </c>
      <c r="BF157" s="2">
        <f t="shared" ca="1" si="25"/>
        <v>0</v>
      </c>
      <c r="BG157" s="2">
        <f t="shared" ca="1" si="25"/>
        <v>0</v>
      </c>
      <c r="BH157" s="2">
        <f t="shared" ca="1" si="25"/>
        <v>0</v>
      </c>
      <c r="BI157" s="2">
        <f t="shared" ca="1" si="25"/>
        <v>0</v>
      </c>
    </row>
    <row r="158" spans="1:61" hidden="1" x14ac:dyDescent="0.25">
      <c r="A158" s="175"/>
      <c r="B158" s="171"/>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1">
        <v>8</v>
      </c>
      <c r="AC158" s="2">
        <f t="shared" ca="1" si="28"/>
        <v>0</v>
      </c>
      <c r="AD158" s="2">
        <f t="shared" ca="1" si="26"/>
        <v>0</v>
      </c>
      <c r="AE158" s="2">
        <f t="shared" ca="1" si="26"/>
        <v>0</v>
      </c>
      <c r="AF158" s="2">
        <f t="shared" ca="1" si="26"/>
        <v>0</v>
      </c>
      <c r="AG158" s="2">
        <f t="shared" ca="1" si="26"/>
        <v>0</v>
      </c>
      <c r="AH158" s="2">
        <f t="shared" ca="1" si="26"/>
        <v>0</v>
      </c>
      <c r="AI158" s="2">
        <f t="shared" ca="1" si="26"/>
        <v>0</v>
      </c>
      <c r="AJ158" s="2">
        <f t="shared" ca="1" si="26"/>
        <v>0</v>
      </c>
      <c r="AK158" s="2">
        <f t="shared" ca="1" si="26"/>
        <v>0</v>
      </c>
      <c r="AL158" s="2">
        <f t="shared" ca="1" si="26"/>
        <v>0</v>
      </c>
      <c r="AM158" s="2">
        <f t="shared" ca="1" si="26"/>
        <v>0</v>
      </c>
      <c r="AN158" s="2">
        <f t="shared" ca="1" si="26"/>
        <v>0</v>
      </c>
      <c r="AO158" s="2">
        <f t="shared" ca="1" si="26"/>
        <v>0</v>
      </c>
      <c r="AP158" s="2">
        <f t="shared" ca="1" si="26"/>
        <v>0</v>
      </c>
      <c r="AQ158" s="2">
        <f t="shared" ca="1" si="26"/>
        <v>0</v>
      </c>
      <c r="AR158" s="2">
        <f t="shared" ca="1" si="26"/>
        <v>0</v>
      </c>
      <c r="AS158" s="2">
        <f t="shared" ca="1" si="25"/>
        <v>0</v>
      </c>
      <c r="AT158" s="2">
        <f t="shared" ca="1" si="25"/>
        <v>0</v>
      </c>
      <c r="AU158" s="2">
        <f t="shared" ca="1" si="25"/>
        <v>0</v>
      </c>
      <c r="AV158" s="2">
        <f t="shared" ca="1" si="25"/>
        <v>0</v>
      </c>
      <c r="AW158" s="2">
        <f t="shared" ca="1" si="25"/>
        <v>0</v>
      </c>
      <c r="AX158" s="2">
        <f t="shared" ca="1" si="25"/>
        <v>0</v>
      </c>
      <c r="AY158" s="2">
        <f t="shared" ca="1" si="25"/>
        <v>0</v>
      </c>
      <c r="AZ158" s="2">
        <f t="shared" ca="1" si="25"/>
        <v>0</v>
      </c>
      <c r="BA158" s="2">
        <f t="shared" ca="1" si="25"/>
        <v>0</v>
      </c>
      <c r="BB158" s="2">
        <f t="shared" ca="1" si="25"/>
        <v>0</v>
      </c>
      <c r="BC158" s="2">
        <f t="shared" ca="1" si="25"/>
        <v>0</v>
      </c>
      <c r="BD158" s="2">
        <f t="shared" ca="1" si="25"/>
        <v>0</v>
      </c>
      <c r="BE158" s="2">
        <f t="shared" ca="1" si="25"/>
        <v>0</v>
      </c>
      <c r="BF158" s="2">
        <f t="shared" ca="1" si="25"/>
        <v>0</v>
      </c>
      <c r="BG158" s="2">
        <f t="shared" ca="1" si="25"/>
        <v>0</v>
      </c>
      <c r="BH158" s="2">
        <f t="shared" ca="1" si="25"/>
        <v>0</v>
      </c>
      <c r="BI158" s="2">
        <f t="shared" ca="1" si="25"/>
        <v>0</v>
      </c>
    </row>
    <row r="159" spans="1:61" hidden="1" x14ac:dyDescent="0.25">
      <c r="A159" s="175"/>
      <c r="B159" s="171"/>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1">
        <v>9</v>
      </c>
      <c r="AC159" s="2">
        <f t="shared" ca="1" si="28"/>
        <v>0</v>
      </c>
      <c r="AD159" s="2">
        <f t="shared" ca="1" si="26"/>
        <v>0</v>
      </c>
      <c r="AE159" s="2">
        <f t="shared" ca="1" si="26"/>
        <v>0</v>
      </c>
      <c r="AF159" s="2">
        <f t="shared" ca="1" si="26"/>
        <v>0</v>
      </c>
      <c r="AG159" s="2">
        <f t="shared" ca="1" si="26"/>
        <v>0</v>
      </c>
      <c r="AH159" s="2">
        <f t="shared" ca="1" si="26"/>
        <v>0</v>
      </c>
      <c r="AI159" s="2">
        <f t="shared" ca="1" si="26"/>
        <v>0</v>
      </c>
      <c r="AJ159" s="2">
        <f t="shared" ca="1" si="26"/>
        <v>0</v>
      </c>
      <c r="AK159" s="2" t="e">
        <f t="shared" ca="1" si="26"/>
        <v>#VALUE!</v>
      </c>
      <c r="AL159" s="2" t="e">
        <f t="shared" ca="1" si="26"/>
        <v>#VALUE!</v>
      </c>
      <c r="AM159" s="2" t="e">
        <f t="shared" ca="1" si="26"/>
        <v>#VALUE!</v>
      </c>
      <c r="AN159" s="2" t="e">
        <f t="shared" ca="1" si="26"/>
        <v>#VALUE!</v>
      </c>
      <c r="AO159" s="2" t="e">
        <f t="shared" ca="1" si="26"/>
        <v>#VALUE!</v>
      </c>
      <c r="AP159" s="2" t="e">
        <f t="shared" ca="1" si="26"/>
        <v>#VALUE!</v>
      </c>
      <c r="AQ159" s="2">
        <f t="shared" ca="1" si="26"/>
        <v>0</v>
      </c>
      <c r="AR159" s="2">
        <f t="shared" ca="1" si="26"/>
        <v>0</v>
      </c>
      <c r="AS159" s="2">
        <f t="shared" ca="1" si="25"/>
        <v>0</v>
      </c>
      <c r="AT159" s="2">
        <f t="shared" ca="1" si="25"/>
        <v>0</v>
      </c>
      <c r="AU159" s="2">
        <f t="shared" ca="1" si="25"/>
        <v>0</v>
      </c>
      <c r="AV159" s="2">
        <f t="shared" ca="1" si="25"/>
        <v>0</v>
      </c>
      <c r="AW159" s="2">
        <f t="shared" ca="1" si="25"/>
        <v>0</v>
      </c>
      <c r="AX159" s="2">
        <f t="shared" ca="1" si="25"/>
        <v>0</v>
      </c>
      <c r="AY159" s="2">
        <f t="shared" ca="1" si="25"/>
        <v>0</v>
      </c>
      <c r="AZ159" s="2">
        <f t="shared" ca="1" si="25"/>
        <v>0</v>
      </c>
      <c r="BA159" s="2">
        <f t="shared" ca="1" si="25"/>
        <v>0</v>
      </c>
      <c r="BB159" s="2">
        <f t="shared" ca="1" si="25"/>
        <v>0</v>
      </c>
      <c r="BC159" s="2">
        <f t="shared" ca="1" si="25"/>
        <v>0</v>
      </c>
      <c r="BD159" s="2">
        <f t="shared" ca="1" si="25"/>
        <v>0</v>
      </c>
      <c r="BE159" s="2">
        <f t="shared" ca="1" si="25"/>
        <v>0</v>
      </c>
      <c r="BF159" s="2">
        <f t="shared" ca="1" si="25"/>
        <v>0</v>
      </c>
      <c r="BG159" s="2">
        <f t="shared" ca="1" si="25"/>
        <v>0</v>
      </c>
      <c r="BH159" s="2">
        <f t="shared" ca="1" si="25"/>
        <v>0</v>
      </c>
      <c r="BI159" s="2">
        <f t="shared" ref="AS159:BI174" ca="1" si="29">IF(ISNA(OR(MATCH(BI$51,OFFSET($D159,1-$AB159,0,6),0),MATCH($AB159,OFFSET($D159,1-$AB159,0,6),0))),0,INDEX(OFFSET($D159,1-$AB159,18,6,6),MATCH(BI$51,OFFSET($D159,1-$AB159,0,6),0),MATCH($AB159,OFFSET($D159,1-$AB159,0,6),0)))</f>
        <v>0</v>
      </c>
    </row>
    <row r="160" spans="1:61" hidden="1" x14ac:dyDescent="0.25">
      <c r="A160" s="175"/>
      <c r="B160" s="171"/>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1">
        <v>10</v>
      </c>
      <c r="AC160" s="2">
        <f t="shared" ca="1" si="28"/>
        <v>0</v>
      </c>
      <c r="AD160" s="2">
        <f t="shared" ca="1" si="26"/>
        <v>0</v>
      </c>
      <c r="AE160" s="2">
        <f t="shared" ca="1" si="26"/>
        <v>0</v>
      </c>
      <c r="AF160" s="2">
        <f t="shared" ca="1" si="26"/>
        <v>0</v>
      </c>
      <c r="AG160" s="2">
        <f t="shared" ca="1" si="26"/>
        <v>0</v>
      </c>
      <c r="AH160" s="2">
        <f t="shared" ca="1" si="26"/>
        <v>0</v>
      </c>
      <c r="AI160" s="2">
        <f t="shared" ca="1" si="26"/>
        <v>0</v>
      </c>
      <c r="AJ160" s="2">
        <f t="shared" ca="1" si="26"/>
        <v>0</v>
      </c>
      <c r="AK160" s="2" t="e">
        <f t="shared" ca="1" si="26"/>
        <v>#VALUE!</v>
      </c>
      <c r="AL160" s="2" t="e">
        <f t="shared" ca="1" si="26"/>
        <v>#VALUE!</v>
      </c>
      <c r="AM160" s="2" t="e">
        <f t="shared" ca="1" si="26"/>
        <v>#VALUE!</v>
      </c>
      <c r="AN160" s="2" t="e">
        <f t="shared" ca="1" si="26"/>
        <v>#VALUE!</v>
      </c>
      <c r="AO160" s="2" t="e">
        <f t="shared" ca="1" si="26"/>
        <v>#VALUE!</v>
      </c>
      <c r="AP160" s="2" t="e">
        <f t="shared" ca="1" si="26"/>
        <v>#VALUE!</v>
      </c>
      <c r="AQ160" s="2">
        <f t="shared" ca="1" si="26"/>
        <v>0</v>
      </c>
      <c r="AR160" s="2">
        <f t="shared" ca="1" si="26"/>
        <v>0</v>
      </c>
      <c r="AS160" s="2">
        <f t="shared" ca="1" si="29"/>
        <v>0</v>
      </c>
      <c r="AT160" s="2">
        <f t="shared" ca="1" si="29"/>
        <v>0</v>
      </c>
      <c r="AU160" s="2">
        <f t="shared" ca="1" si="29"/>
        <v>0</v>
      </c>
      <c r="AV160" s="2">
        <f t="shared" ca="1" si="29"/>
        <v>0</v>
      </c>
      <c r="AW160" s="2">
        <f t="shared" ca="1" si="29"/>
        <v>0</v>
      </c>
      <c r="AX160" s="2">
        <f t="shared" ca="1" si="29"/>
        <v>0</v>
      </c>
      <c r="AY160" s="2">
        <f t="shared" ca="1" si="29"/>
        <v>0</v>
      </c>
      <c r="AZ160" s="2">
        <f t="shared" ca="1" si="29"/>
        <v>0</v>
      </c>
      <c r="BA160" s="2">
        <f t="shared" ca="1" si="29"/>
        <v>0</v>
      </c>
      <c r="BB160" s="2">
        <f t="shared" ca="1" si="29"/>
        <v>0</v>
      </c>
      <c r="BC160" s="2">
        <f t="shared" ca="1" si="29"/>
        <v>0</v>
      </c>
      <c r="BD160" s="2">
        <f t="shared" ca="1" si="29"/>
        <v>0</v>
      </c>
      <c r="BE160" s="2">
        <f t="shared" ca="1" si="29"/>
        <v>0</v>
      </c>
      <c r="BF160" s="2">
        <f t="shared" ca="1" si="29"/>
        <v>0</v>
      </c>
      <c r="BG160" s="2">
        <f t="shared" ca="1" si="29"/>
        <v>0</v>
      </c>
      <c r="BH160" s="2">
        <f t="shared" ca="1" si="29"/>
        <v>0</v>
      </c>
      <c r="BI160" s="2">
        <f t="shared" ca="1" si="29"/>
        <v>0</v>
      </c>
    </row>
    <row r="161" spans="1:61" hidden="1" x14ac:dyDescent="0.25">
      <c r="A161" s="175"/>
      <c r="B161" s="171"/>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1">
        <v>11</v>
      </c>
      <c r="AC161" s="2">
        <f t="shared" ca="1" si="28"/>
        <v>0</v>
      </c>
      <c r="AD161" s="2">
        <f t="shared" ca="1" si="28"/>
        <v>0</v>
      </c>
      <c r="AE161" s="2">
        <f t="shared" ca="1" si="28"/>
        <v>0</v>
      </c>
      <c r="AF161" s="2">
        <f t="shared" ca="1" si="28"/>
        <v>0</v>
      </c>
      <c r="AG161" s="2">
        <f t="shared" ca="1" si="28"/>
        <v>0</v>
      </c>
      <c r="AH161" s="2">
        <f t="shared" ca="1" si="28"/>
        <v>0</v>
      </c>
      <c r="AI161" s="2">
        <f t="shared" ca="1" si="28"/>
        <v>0</v>
      </c>
      <c r="AJ161" s="2">
        <f t="shared" ca="1" si="28"/>
        <v>0</v>
      </c>
      <c r="AK161" s="2" t="e">
        <f t="shared" ca="1" si="28"/>
        <v>#VALUE!</v>
      </c>
      <c r="AL161" s="2" t="e">
        <f t="shared" ca="1" si="28"/>
        <v>#VALUE!</v>
      </c>
      <c r="AM161" s="2" t="e">
        <f t="shared" ca="1" si="28"/>
        <v>#VALUE!</v>
      </c>
      <c r="AN161" s="2" t="e">
        <f t="shared" ca="1" si="28"/>
        <v>#VALUE!</v>
      </c>
      <c r="AO161" s="2" t="e">
        <f t="shared" ca="1" si="28"/>
        <v>#VALUE!</v>
      </c>
      <c r="AP161" s="2" t="e">
        <f t="shared" ca="1" si="28"/>
        <v>#VALUE!</v>
      </c>
      <c r="AQ161" s="2">
        <f t="shared" ca="1" si="28"/>
        <v>0</v>
      </c>
      <c r="AR161" s="2">
        <f t="shared" ca="1" si="28"/>
        <v>0</v>
      </c>
      <c r="AS161" s="2">
        <f t="shared" ca="1" si="29"/>
        <v>0</v>
      </c>
      <c r="AT161" s="2">
        <f t="shared" ca="1" si="29"/>
        <v>0</v>
      </c>
      <c r="AU161" s="2">
        <f t="shared" ca="1" si="29"/>
        <v>0</v>
      </c>
      <c r="AV161" s="2">
        <f t="shared" ca="1" si="29"/>
        <v>0</v>
      </c>
      <c r="AW161" s="2">
        <f t="shared" ca="1" si="29"/>
        <v>0</v>
      </c>
      <c r="AX161" s="2">
        <f t="shared" ca="1" si="29"/>
        <v>0</v>
      </c>
      <c r="AY161" s="2">
        <f t="shared" ca="1" si="29"/>
        <v>0</v>
      </c>
      <c r="AZ161" s="2">
        <f t="shared" ca="1" si="29"/>
        <v>0</v>
      </c>
      <c r="BA161" s="2">
        <f t="shared" ca="1" si="29"/>
        <v>0</v>
      </c>
      <c r="BB161" s="2">
        <f t="shared" ca="1" si="29"/>
        <v>0</v>
      </c>
      <c r="BC161" s="2">
        <f t="shared" ca="1" si="29"/>
        <v>0</v>
      </c>
      <c r="BD161" s="2">
        <f t="shared" ca="1" si="29"/>
        <v>0</v>
      </c>
      <c r="BE161" s="2">
        <f t="shared" ca="1" si="29"/>
        <v>0</v>
      </c>
      <c r="BF161" s="2">
        <f t="shared" ca="1" si="29"/>
        <v>0</v>
      </c>
      <c r="BG161" s="2">
        <f t="shared" ca="1" si="29"/>
        <v>0</v>
      </c>
      <c r="BH161" s="2">
        <f t="shared" ca="1" si="29"/>
        <v>0</v>
      </c>
      <c r="BI161" s="2">
        <f t="shared" ca="1" si="29"/>
        <v>0</v>
      </c>
    </row>
    <row r="162" spans="1:61" hidden="1" x14ac:dyDescent="0.25">
      <c r="A162" s="175"/>
      <c r="B162" s="171"/>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1">
        <v>12</v>
      </c>
      <c r="AC162" s="2">
        <f t="shared" ca="1" si="28"/>
        <v>0</v>
      </c>
      <c r="AD162" s="2">
        <f t="shared" ca="1" si="28"/>
        <v>0</v>
      </c>
      <c r="AE162" s="2">
        <f t="shared" ca="1" si="28"/>
        <v>0</v>
      </c>
      <c r="AF162" s="2">
        <f t="shared" ca="1" si="28"/>
        <v>0</v>
      </c>
      <c r="AG162" s="2">
        <f t="shared" ca="1" si="28"/>
        <v>0</v>
      </c>
      <c r="AH162" s="2">
        <f t="shared" ca="1" si="28"/>
        <v>0</v>
      </c>
      <c r="AI162" s="2">
        <f t="shared" ca="1" si="28"/>
        <v>0</v>
      </c>
      <c r="AJ162" s="2">
        <f t="shared" ca="1" si="28"/>
        <v>0</v>
      </c>
      <c r="AK162" s="2" t="e">
        <f t="shared" ca="1" si="28"/>
        <v>#VALUE!</v>
      </c>
      <c r="AL162" s="2" t="e">
        <f t="shared" ca="1" si="28"/>
        <v>#VALUE!</v>
      </c>
      <c r="AM162" s="2" t="e">
        <f t="shared" ca="1" si="28"/>
        <v>#VALUE!</v>
      </c>
      <c r="AN162" s="2" t="e">
        <f t="shared" ca="1" si="28"/>
        <v>#VALUE!</v>
      </c>
      <c r="AO162" s="2" t="e">
        <f t="shared" ca="1" si="28"/>
        <v>#VALUE!</v>
      </c>
      <c r="AP162" s="2" t="e">
        <f t="shared" ca="1" si="28"/>
        <v>#VALUE!</v>
      </c>
      <c r="AQ162" s="2">
        <f t="shared" ca="1" si="28"/>
        <v>0</v>
      </c>
      <c r="AR162" s="2">
        <f t="shared" ca="1" si="28"/>
        <v>0</v>
      </c>
      <c r="AS162" s="2">
        <f t="shared" ca="1" si="29"/>
        <v>0</v>
      </c>
      <c r="AT162" s="2">
        <f t="shared" ca="1" si="29"/>
        <v>0</v>
      </c>
      <c r="AU162" s="2">
        <f t="shared" ca="1" si="29"/>
        <v>0</v>
      </c>
      <c r="AV162" s="2">
        <f t="shared" ca="1" si="29"/>
        <v>0</v>
      </c>
      <c r="AW162" s="2">
        <f t="shared" ca="1" si="29"/>
        <v>0</v>
      </c>
      <c r="AX162" s="2">
        <f t="shared" ca="1" si="29"/>
        <v>0</v>
      </c>
      <c r="AY162" s="2">
        <f t="shared" ca="1" si="29"/>
        <v>0</v>
      </c>
      <c r="AZ162" s="2">
        <f t="shared" ca="1" si="29"/>
        <v>0</v>
      </c>
      <c r="BA162" s="2">
        <f t="shared" ca="1" si="29"/>
        <v>0</v>
      </c>
      <c r="BB162" s="2">
        <f t="shared" ca="1" si="29"/>
        <v>0</v>
      </c>
      <c r="BC162" s="2">
        <f t="shared" ca="1" si="29"/>
        <v>0</v>
      </c>
      <c r="BD162" s="2">
        <f t="shared" ca="1" si="29"/>
        <v>0</v>
      </c>
      <c r="BE162" s="2">
        <f t="shared" ca="1" si="29"/>
        <v>0</v>
      </c>
      <c r="BF162" s="2">
        <f t="shared" ca="1" si="29"/>
        <v>0</v>
      </c>
      <c r="BG162" s="2">
        <f t="shared" ca="1" si="29"/>
        <v>0</v>
      </c>
      <c r="BH162" s="2">
        <f t="shared" ca="1" si="29"/>
        <v>0</v>
      </c>
      <c r="BI162" s="2">
        <f t="shared" ca="1" si="29"/>
        <v>0</v>
      </c>
    </row>
    <row r="163" spans="1:61" hidden="1" x14ac:dyDescent="0.25">
      <c r="A163" s="175"/>
      <c r="B163" s="171"/>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1">
        <v>13</v>
      </c>
      <c r="AC163" s="2">
        <f t="shared" ca="1" si="28"/>
        <v>0</v>
      </c>
      <c r="AD163" s="2">
        <f t="shared" ca="1" si="28"/>
        <v>0</v>
      </c>
      <c r="AE163" s="2">
        <f t="shared" ca="1" si="28"/>
        <v>0</v>
      </c>
      <c r="AF163" s="2">
        <f t="shared" ca="1" si="28"/>
        <v>0</v>
      </c>
      <c r="AG163" s="2">
        <f t="shared" ca="1" si="28"/>
        <v>0</v>
      </c>
      <c r="AH163" s="2">
        <f t="shared" ca="1" si="28"/>
        <v>0</v>
      </c>
      <c r="AI163" s="2">
        <f t="shared" ca="1" si="28"/>
        <v>0</v>
      </c>
      <c r="AJ163" s="2">
        <f t="shared" ca="1" si="28"/>
        <v>0</v>
      </c>
      <c r="AK163" s="2" t="e">
        <f t="shared" ca="1" si="28"/>
        <v>#VALUE!</v>
      </c>
      <c r="AL163" s="2" t="e">
        <f t="shared" ca="1" si="28"/>
        <v>#VALUE!</v>
      </c>
      <c r="AM163" s="2" t="e">
        <f t="shared" ca="1" si="28"/>
        <v>#VALUE!</v>
      </c>
      <c r="AN163" s="2" t="e">
        <f t="shared" ca="1" si="28"/>
        <v>#VALUE!</v>
      </c>
      <c r="AO163" s="2" t="e">
        <f t="shared" ca="1" si="28"/>
        <v>#VALUE!</v>
      </c>
      <c r="AP163" s="2" t="e">
        <f t="shared" ca="1" si="28"/>
        <v>#VALUE!</v>
      </c>
      <c r="AQ163" s="2">
        <f t="shared" ca="1" si="28"/>
        <v>0</v>
      </c>
      <c r="AR163" s="2">
        <f t="shared" ca="1" si="28"/>
        <v>0</v>
      </c>
      <c r="AS163" s="2">
        <f t="shared" ca="1" si="29"/>
        <v>0</v>
      </c>
      <c r="AT163" s="2">
        <f t="shared" ca="1" si="29"/>
        <v>0</v>
      </c>
      <c r="AU163" s="2">
        <f t="shared" ca="1" si="29"/>
        <v>0</v>
      </c>
      <c r="AV163" s="2">
        <f t="shared" ca="1" si="29"/>
        <v>0</v>
      </c>
      <c r="AW163" s="2">
        <f t="shared" ca="1" si="29"/>
        <v>0</v>
      </c>
      <c r="AX163" s="2">
        <f t="shared" ca="1" si="29"/>
        <v>0</v>
      </c>
      <c r="AY163" s="2">
        <f t="shared" ca="1" si="29"/>
        <v>0</v>
      </c>
      <c r="AZ163" s="2">
        <f t="shared" ca="1" si="29"/>
        <v>0</v>
      </c>
      <c r="BA163" s="2">
        <f t="shared" ca="1" si="29"/>
        <v>0</v>
      </c>
      <c r="BB163" s="2">
        <f t="shared" ca="1" si="29"/>
        <v>0</v>
      </c>
      <c r="BC163" s="2">
        <f t="shared" ca="1" si="29"/>
        <v>0</v>
      </c>
      <c r="BD163" s="2">
        <f t="shared" ca="1" si="29"/>
        <v>0</v>
      </c>
      <c r="BE163" s="2">
        <f t="shared" ca="1" si="29"/>
        <v>0</v>
      </c>
      <c r="BF163" s="2">
        <f t="shared" ca="1" si="29"/>
        <v>0</v>
      </c>
      <c r="BG163" s="2">
        <f t="shared" ca="1" si="29"/>
        <v>0</v>
      </c>
      <c r="BH163" s="2">
        <f t="shared" ca="1" si="29"/>
        <v>0</v>
      </c>
      <c r="BI163" s="2">
        <f t="shared" ca="1" si="29"/>
        <v>0</v>
      </c>
    </row>
    <row r="164" spans="1:61" hidden="1" x14ac:dyDescent="0.25">
      <c r="A164" s="175"/>
      <c r="B164" s="171"/>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1">
        <v>14</v>
      </c>
      <c r="AC164" s="2">
        <f t="shared" ca="1" si="28"/>
        <v>0</v>
      </c>
      <c r="AD164" s="2">
        <f t="shared" ca="1" si="28"/>
        <v>0</v>
      </c>
      <c r="AE164" s="2">
        <f t="shared" ca="1" si="28"/>
        <v>0</v>
      </c>
      <c r="AF164" s="2">
        <f t="shared" ca="1" si="28"/>
        <v>0</v>
      </c>
      <c r="AG164" s="2">
        <f t="shared" ca="1" si="28"/>
        <v>0</v>
      </c>
      <c r="AH164" s="2">
        <f t="shared" ca="1" si="28"/>
        <v>0</v>
      </c>
      <c r="AI164" s="2">
        <f t="shared" ca="1" si="28"/>
        <v>0</v>
      </c>
      <c r="AJ164" s="2">
        <f t="shared" ca="1" si="28"/>
        <v>0</v>
      </c>
      <c r="AK164" s="2" t="e">
        <f t="shared" ca="1" si="28"/>
        <v>#VALUE!</v>
      </c>
      <c r="AL164" s="2" t="e">
        <f t="shared" ca="1" si="28"/>
        <v>#VALUE!</v>
      </c>
      <c r="AM164" s="2" t="e">
        <f t="shared" ca="1" si="28"/>
        <v>#VALUE!</v>
      </c>
      <c r="AN164" s="2" t="e">
        <f t="shared" ca="1" si="28"/>
        <v>#VALUE!</v>
      </c>
      <c r="AO164" s="2" t="e">
        <f t="shared" ca="1" si="28"/>
        <v>#VALUE!</v>
      </c>
      <c r="AP164" s="2" t="e">
        <f t="shared" ca="1" si="28"/>
        <v>#VALUE!</v>
      </c>
      <c r="AQ164" s="2">
        <f t="shared" ca="1" si="28"/>
        <v>0</v>
      </c>
      <c r="AR164" s="2">
        <f t="shared" ca="1" si="28"/>
        <v>0</v>
      </c>
      <c r="AS164" s="2">
        <f t="shared" ca="1" si="29"/>
        <v>0</v>
      </c>
      <c r="AT164" s="2">
        <f t="shared" ca="1" si="29"/>
        <v>0</v>
      </c>
      <c r="AU164" s="2">
        <f t="shared" ca="1" si="29"/>
        <v>0</v>
      </c>
      <c r="AV164" s="2">
        <f t="shared" ca="1" si="29"/>
        <v>0</v>
      </c>
      <c r="AW164" s="2">
        <f t="shared" ca="1" si="29"/>
        <v>0</v>
      </c>
      <c r="AX164" s="2">
        <f t="shared" ca="1" si="29"/>
        <v>0</v>
      </c>
      <c r="AY164" s="2">
        <f t="shared" ca="1" si="29"/>
        <v>0</v>
      </c>
      <c r="AZ164" s="2">
        <f t="shared" ca="1" si="29"/>
        <v>0</v>
      </c>
      <c r="BA164" s="2">
        <f t="shared" ca="1" si="29"/>
        <v>0</v>
      </c>
      <c r="BB164" s="2">
        <f t="shared" ca="1" si="29"/>
        <v>0</v>
      </c>
      <c r="BC164" s="2">
        <f t="shared" ca="1" si="29"/>
        <v>0</v>
      </c>
      <c r="BD164" s="2">
        <f t="shared" ca="1" si="29"/>
        <v>0</v>
      </c>
      <c r="BE164" s="2">
        <f t="shared" ca="1" si="29"/>
        <v>0</v>
      </c>
      <c r="BF164" s="2">
        <f t="shared" ca="1" si="29"/>
        <v>0</v>
      </c>
      <c r="BG164" s="2">
        <f t="shared" ca="1" si="29"/>
        <v>0</v>
      </c>
      <c r="BH164" s="2">
        <f t="shared" ca="1" si="29"/>
        <v>0</v>
      </c>
      <c r="BI164" s="2">
        <f t="shared" ca="1" si="29"/>
        <v>0</v>
      </c>
    </row>
    <row r="165" spans="1:61" hidden="1" x14ac:dyDescent="0.25">
      <c r="A165" s="175"/>
      <c r="B165" s="171"/>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1">
        <v>15</v>
      </c>
      <c r="AC165" s="2">
        <f t="shared" ca="1" si="28"/>
        <v>0</v>
      </c>
      <c r="AD165" s="2">
        <f t="shared" ca="1" si="28"/>
        <v>0</v>
      </c>
      <c r="AE165" s="2">
        <f t="shared" ca="1" si="28"/>
        <v>0</v>
      </c>
      <c r="AF165" s="2">
        <f t="shared" ca="1" si="28"/>
        <v>0</v>
      </c>
      <c r="AG165" s="2">
        <f t="shared" ca="1" si="28"/>
        <v>0</v>
      </c>
      <c r="AH165" s="2">
        <f t="shared" ca="1" si="28"/>
        <v>0</v>
      </c>
      <c r="AI165" s="2">
        <f t="shared" ca="1" si="28"/>
        <v>0</v>
      </c>
      <c r="AJ165" s="2">
        <f t="shared" ca="1" si="28"/>
        <v>0</v>
      </c>
      <c r="AK165" s="2">
        <f t="shared" ca="1" si="28"/>
        <v>0</v>
      </c>
      <c r="AL165" s="2">
        <f t="shared" ca="1" si="28"/>
        <v>0</v>
      </c>
      <c r="AM165" s="2">
        <f t="shared" ca="1" si="28"/>
        <v>0</v>
      </c>
      <c r="AN165" s="2">
        <f t="shared" ca="1" si="28"/>
        <v>0</v>
      </c>
      <c r="AO165" s="2">
        <f t="shared" ca="1" si="28"/>
        <v>0</v>
      </c>
      <c r="AP165" s="2">
        <f t="shared" ca="1" si="28"/>
        <v>0</v>
      </c>
      <c r="AQ165" s="2">
        <f t="shared" ca="1" si="28"/>
        <v>0</v>
      </c>
      <c r="AR165" s="2">
        <f t="shared" ca="1" si="28"/>
        <v>0</v>
      </c>
      <c r="AS165" s="2">
        <f t="shared" ca="1" si="29"/>
        <v>0</v>
      </c>
      <c r="AT165" s="2">
        <f t="shared" ca="1" si="29"/>
        <v>0</v>
      </c>
      <c r="AU165" s="2">
        <f t="shared" ca="1" si="29"/>
        <v>0</v>
      </c>
      <c r="AV165" s="2">
        <f t="shared" ca="1" si="29"/>
        <v>0</v>
      </c>
      <c r="AW165" s="2">
        <f t="shared" ca="1" si="29"/>
        <v>0</v>
      </c>
      <c r="AX165" s="2">
        <f t="shared" ca="1" si="29"/>
        <v>0</v>
      </c>
      <c r="AY165" s="2">
        <f t="shared" ca="1" si="29"/>
        <v>0</v>
      </c>
      <c r="AZ165" s="2">
        <f t="shared" ca="1" si="29"/>
        <v>0</v>
      </c>
      <c r="BA165" s="2">
        <f t="shared" ca="1" si="29"/>
        <v>0</v>
      </c>
      <c r="BB165" s="2">
        <f t="shared" ca="1" si="29"/>
        <v>0</v>
      </c>
      <c r="BC165" s="2">
        <f t="shared" ca="1" si="29"/>
        <v>0</v>
      </c>
      <c r="BD165" s="2">
        <f t="shared" ca="1" si="29"/>
        <v>0</v>
      </c>
      <c r="BE165" s="2">
        <f t="shared" ca="1" si="29"/>
        <v>0</v>
      </c>
      <c r="BF165" s="2">
        <f t="shared" ca="1" si="29"/>
        <v>0</v>
      </c>
      <c r="BG165" s="2">
        <f t="shared" ca="1" si="29"/>
        <v>0</v>
      </c>
      <c r="BH165" s="2">
        <f t="shared" ca="1" si="29"/>
        <v>0</v>
      </c>
      <c r="BI165" s="2">
        <f t="shared" ca="1" si="29"/>
        <v>0</v>
      </c>
    </row>
    <row r="166" spans="1:61" hidden="1" x14ac:dyDescent="0.25">
      <c r="A166" s="175"/>
      <c r="B166" s="171"/>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1">
        <v>16</v>
      </c>
      <c r="AC166" s="2">
        <f t="shared" ca="1" si="28"/>
        <v>0</v>
      </c>
      <c r="AD166" s="2">
        <f t="shared" ca="1" si="28"/>
        <v>0</v>
      </c>
      <c r="AE166" s="2">
        <f t="shared" ca="1" si="28"/>
        <v>0</v>
      </c>
      <c r="AF166" s="2">
        <f t="shared" ca="1" si="28"/>
        <v>0</v>
      </c>
      <c r="AG166" s="2">
        <f t="shared" ca="1" si="28"/>
        <v>0</v>
      </c>
      <c r="AH166" s="2">
        <f t="shared" ca="1" si="28"/>
        <v>0</v>
      </c>
      <c r="AI166" s="2">
        <f t="shared" ca="1" si="28"/>
        <v>0</v>
      </c>
      <c r="AJ166" s="2">
        <f t="shared" ca="1" si="28"/>
        <v>0</v>
      </c>
      <c r="AK166" s="2">
        <f t="shared" ca="1" si="28"/>
        <v>0</v>
      </c>
      <c r="AL166" s="2">
        <f t="shared" ca="1" si="28"/>
        <v>0</v>
      </c>
      <c r="AM166" s="2">
        <f t="shared" ca="1" si="28"/>
        <v>0</v>
      </c>
      <c r="AN166" s="2">
        <f t="shared" ca="1" si="28"/>
        <v>0</v>
      </c>
      <c r="AO166" s="2">
        <f t="shared" ca="1" si="28"/>
        <v>0</v>
      </c>
      <c r="AP166" s="2">
        <f t="shared" ca="1" si="28"/>
        <v>0</v>
      </c>
      <c r="AQ166" s="2">
        <f t="shared" ca="1" si="28"/>
        <v>0</v>
      </c>
      <c r="AR166" s="2">
        <f t="shared" ca="1" si="28"/>
        <v>0</v>
      </c>
      <c r="AS166" s="2">
        <f t="shared" ca="1" si="29"/>
        <v>0</v>
      </c>
      <c r="AT166" s="2">
        <f t="shared" ca="1" si="29"/>
        <v>0</v>
      </c>
      <c r="AU166" s="2">
        <f t="shared" ca="1" si="29"/>
        <v>0</v>
      </c>
      <c r="AV166" s="2">
        <f t="shared" ca="1" si="29"/>
        <v>0</v>
      </c>
      <c r="AW166" s="2">
        <f t="shared" ca="1" si="29"/>
        <v>0</v>
      </c>
      <c r="AX166" s="2">
        <f t="shared" ca="1" si="29"/>
        <v>0</v>
      </c>
      <c r="AY166" s="2">
        <f t="shared" ca="1" si="29"/>
        <v>0</v>
      </c>
      <c r="AZ166" s="2">
        <f t="shared" ca="1" si="29"/>
        <v>0</v>
      </c>
      <c r="BA166" s="2">
        <f t="shared" ca="1" si="29"/>
        <v>0</v>
      </c>
      <c r="BB166" s="2">
        <f t="shared" ca="1" si="29"/>
        <v>0</v>
      </c>
      <c r="BC166" s="2">
        <f t="shared" ca="1" si="29"/>
        <v>0</v>
      </c>
      <c r="BD166" s="2">
        <f t="shared" ca="1" si="29"/>
        <v>0</v>
      </c>
      <c r="BE166" s="2">
        <f t="shared" ca="1" si="29"/>
        <v>0</v>
      </c>
      <c r="BF166" s="2">
        <f t="shared" ca="1" si="29"/>
        <v>0</v>
      </c>
      <c r="BG166" s="2">
        <f t="shared" ca="1" si="29"/>
        <v>0</v>
      </c>
      <c r="BH166" s="2">
        <f t="shared" ca="1" si="29"/>
        <v>0</v>
      </c>
      <c r="BI166" s="2">
        <f t="shared" ca="1" si="29"/>
        <v>0</v>
      </c>
    </row>
    <row r="167" spans="1:61" hidden="1" x14ac:dyDescent="0.25">
      <c r="A167" s="175"/>
      <c r="B167" s="171"/>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1">
        <v>17</v>
      </c>
      <c r="AC167" s="2">
        <f t="shared" ca="1" si="28"/>
        <v>0</v>
      </c>
      <c r="AD167" s="2">
        <f t="shared" ca="1" si="28"/>
        <v>0</v>
      </c>
      <c r="AE167" s="2">
        <f t="shared" ca="1" si="28"/>
        <v>0</v>
      </c>
      <c r="AF167" s="2">
        <f t="shared" ca="1" si="28"/>
        <v>0</v>
      </c>
      <c r="AG167" s="2">
        <f t="shared" ca="1" si="28"/>
        <v>0</v>
      </c>
      <c r="AH167" s="2">
        <f t="shared" ca="1" si="28"/>
        <v>0</v>
      </c>
      <c r="AI167" s="2">
        <f t="shared" ca="1" si="28"/>
        <v>0</v>
      </c>
      <c r="AJ167" s="2">
        <f t="shared" ca="1" si="28"/>
        <v>0</v>
      </c>
      <c r="AK167" s="2">
        <f t="shared" ca="1" si="28"/>
        <v>0</v>
      </c>
      <c r="AL167" s="2">
        <f t="shared" ca="1" si="28"/>
        <v>0</v>
      </c>
      <c r="AM167" s="2">
        <f t="shared" ca="1" si="28"/>
        <v>0</v>
      </c>
      <c r="AN167" s="2">
        <f t="shared" ca="1" si="28"/>
        <v>0</v>
      </c>
      <c r="AO167" s="2">
        <f t="shared" ca="1" si="28"/>
        <v>0</v>
      </c>
      <c r="AP167" s="2">
        <f t="shared" ca="1" si="28"/>
        <v>0</v>
      </c>
      <c r="AQ167" s="2">
        <f t="shared" ca="1" si="28"/>
        <v>0</v>
      </c>
      <c r="AR167" s="2">
        <f t="shared" ca="1" si="28"/>
        <v>0</v>
      </c>
      <c r="AS167" s="2">
        <f t="shared" ca="1" si="29"/>
        <v>0</v>
      </c>
      <c r="AT167" s="2">
        <f t="shared" ca="1" si="29"/>
        <v>0</v>
      </c>
      <c r="AU167" s="2">
        <f t="shared" ca="1" si="29"/>
        <v>0</v>
      </c>
      <c r="AV167" s="2">
        <f t="shared" ca="1" si="29"/>
        <v>0</v>
      </c>
      <c r="AW167" s="2">
        <f t="shared" ca="1" si="29"/>
        <v>0</v>
      </c>
      <c r="AX167" s="2">
        <f t="shared" ca="1" si="29"/>
        <v>0</v>
      </c>
      <c r="AY167" s="2">
        <f t="shared" ca="1" si="29"/>
        <v>0</v>
      </c>
      <c r="AZ167" s="2">
        <f t="shared" ca="1" si="29"/>
        <v>0</v>
      </c>
      <c r="BA167" s="2">
        <f t="shared" ca="1" si="29"/>
        <v>0</v>
      </c>
      <c r="BB167" s="2">
        <f t="shared" ca="1" si="29"/>
        <v>0</v>
      </c>
      <c r="BC167" s="2">
        <f t="shared" ca="1" si="29"/>
        <v>0</v>
      </c>
      <c r="BD167" s="2">
        <f t="shared" ca="1" si="29"/>
        <v>0</v>
      </c>
      <c r="BE167" s="2">
        <f t="shared" ca="1" si="29"/>
        <v>0</v>
      </c>
      <c r="BF167" s="2">
        <f t="shared" ca="1" si="29"/>
        <v>0</v>
      </c>
      <c r="BG167" s="2">
        <f t="shared" ca="1" si="29"/>
        <v>0</v>
      </c>
      <c r="BH167" s="2">
        <f t="shared" ca="1" si="29"/>
        <v>0</v>
      </c>
      <c r="BI167" s="2">
        <f t="shared" ca="1" si="29"/>
        <v>0</v>
      </c>
    </row>
    <row r="168" spans="1:61" hidden="1" x14ac:dyDescent="0.25">
      <c r="A168" s="175"/>
      <c r="B168" s="171"/>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1">
        <v>18</v>
      </c>
      <c r="AC168" s="2">
        <f t="shared" ca="1" si="28"/>
        <v>0</v>
      </c>
      <c r="AD168" s="2">
        <f t="shared" ca="1" si="28"/>
        <v>0</v>
      </c>
      <c r="AE168" s="2">
        <f t="shared" ca="1" si="28"/>
        <v>0</v>
      </c>
      <c r="AF168" s="2">
        <f t="shared" ca="1" si="28"/>
        <v>0</v>
      </c>
      <c r="AG168" s="2">
        <f t="shared" ca="1" si="28"/>
        <v>0</v>
      </c>
      <c r="AH168" s="2">
        <f t="shared" ca="1" si="28"/>
        <v>0</v>
      </c>
      <c r="AI168" s="2">
        <f t="shared" ca="1" si="28"/>
        <v>0</v>
      </c>
      <c r="AJ168" s="2">
        <f t="shared" ca="1" si="28"/>
        <v>0</v>
      </c>
      <c r="AK168" s="2">
        <f t="shared" ca="1" si="28"/>
        <v>0</v>
      </c>
      <c r="AL168" s="2">
        <f t="shared" ca="1" si="28"/>
        <v>0</v>
      </c>
      <c r="AM168" s="2">
        <f t="shared" ca="1" si="28"/>
        <v>0</v>
      </c>
      <c r="AN168" s="2">
        <f t="shared" ca="1" si="28"/>
        <v>0</v>
      </c>
      <c r="AO168" s="2">
        <f t="shared" ca="1" si="28"/>
        <v>0</v>
      </c>
      <c r="AP168" s="2">
        <f t="shared" ca="1" si="28"/>
        <v>0</v>
      </c>
      <c r="AQ168" s="2">
        <f t="shared" ca="1" si="28"/>
        <v>0</v>
      </c>
      <c r="AR168" s="2">
        <f t="shared" ca="1" si="28"/>
        <v>0</v>
      </c>
      <c r="AS168" s="2">
        <f t="shared" ca="1" si="29"/>
        <v>0</v>
      </c>
      <c r="AT168" s="2">
        <f t="shared" ca="1" si="29"/>
        <v>0</v>
      </c>
      <c r="AU168" s="2">
        <f t="shared" ca="1" si="29"/>
        <v>0</v>
      </c>
      <c r="AV168" s="2">
        <f t="shared" ca="1" si="29"/>
        <v>0</v>
      </c>
      <c r="AW168" s="2">
        <f t="shared" ca="1" si="29"/>
        <v>0</v>
      </c>
      <c r="AX168" s="2">
        <f t="shared" ca="1" si="29"/>
        <v>0</v>
      </c>
      <c r="AY168" s="2">
        <f t="shared" ca="1" si="29"/>
        <v>0</v>
      </c>
      <c r="AZ168" s="2">
        <f t="shared" ca="1" si="29"/>
        <v>0</v>
      </c>
      <c r="BA168" s="2">
        <f t="shared" ca="1" si="29"/>
        <v>0</v>
      </c>
      <c r="BB168" s="2">
        <f t="shared" ca="1" si="29"/>
        <v>0</v>
      </c>
      <c r="BC168" s="2">
        <f t="shared" ca="1" si="29"/>
        <v>0</v>
      </c>
      <c r="BD168" s="2">
        <f t="shared" ca="1" si="29"/>
        <v>0</v>
      </c>
      <c r="BE168" s="2">
        <f t="shared" ca="1" si="29"/>
        <v>0</v>
      </c>
      <c r="BF168" s="2">
        <f t="shared" ca="1" si="29"/>
        <v>0</v>
      </c>
      <c r="BG168" s="2">
        <f t="shared" ca="1" si="29"/>
        <v>0</v>
      </c>
      <c r="BH168" s="2">
        <f t="shared" ca="1" si="29"/>
        <v>0</v>
      </c>
      <c r="BI168" s="2">
        <f t="shared" ca="1" si="29"/>
        <v>0</v>
      </c>
    </row>
    <row r="169" spans="1:61" hidden="1" x14ac:dyDescent="0.25">
      <c r="A169" s="175"/>
      <c r="B169" s="171"/>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1">
        <v>19</v>
      </c>
      <c r="AC169" s="2">
        <f t="shared" ca="1" si="28"/>
        <v>0</v>
      </c>
      <c r="AD169" s="2">
        <f t="shared" ca="1" si="28"/>
        <v>0</v>
      </c>
      <c r="AE169" s="2">
        <f t="shared" ca="1" si="28"/>
        <v>0</v>
      </c>
      <c r="AF169" s="2">
        <f t="shared" ca="1" si="28"/>
        <v>0</v>
      </c>
      <c r="AG169" s="2">
        <f t="shared" ca="1" si="28"/>
        <v>0</v>
      </c>
      <c r="AH169" s="2">
        <f t="shared" ca="1" si="28"/>
        <v>0</v>
      </c>
      <c r="AI169" s="2">
        <f t="shared" ca="1" si="28"/>
        <v>0</v>
      </c>
      <c r="AJ169" s="2">
        <f t="shared" ca="1" si="28"/>
        <v>0</v>
      </c>
      <c r="AK169" s="2">
        <f t="shared" ca="1" si="28"/>
        <v>0</v>
      </c>
      <c r="AL169" s="2">
        <f t="shared" ca="1" si="28"/>
        <v>0</v>
      </c>
      <c r="AM169" s="2">
        <f t="shared" ca="1" si="28"/>
        <v>0</v>
      </c>
      <c r="AN169" s="2">
        <f t="shared" ca="1" si="28"/>
        <v>0</v>
      </c>
      <c r="AO169" s="2">
        <f t="shared" ca="1" si="28"/>
        <v>0</v>
      </c>
      <c r="AP169" s="2">
        <f t="shared" ca="1" si="28"/>
        <v>0</v>
      </c>
      <c r="AQ169" s="2">
        <f t="shared" ca="1" si="28"/>
        <v>0</v>
      </c>
      <c r="AR169" s="2">
        <f t="shared" ca="1" si="28"/>
        <v>0</v>
      </c>
      <c r="AS169" s="2">
        <f t="shared" ca="1" si="29"/>
        <v>0</v>
      </c>
      <c r="AT169" s="2">
        <f t="shared" ca="1" si="29"/>
        <v>0</v>
      </c>
      <c r="AU169" s="2">
        <f t="shared" ca="1" si="29"/>
        <v>0</v>
      </c>
      <c r="AV169" s="2">
        <f t="shared" ca="1" si="29"/>
        <v>0</v>
      </c>
      <c r="AW169" s="2">
        <f t="shared" ca="1" si="29"/>
        <v>0</v>
      </c>
      <c r="AX169" s="2">
        <f t="shared" ca="1" si="29"/>
        <v>0</v>
      </c>
      <c r="AY169" s="2">
        <f t="shared" ca="1" si="29"/>
        <v>0</v>
      </c>
      <c r="AZ169" s="2">
        <f t="shared" ca="1" si="29"/>
        <v>0</v>
      </c>
      <c r="BA169" s="2">
        <f t="shared" ca="1" si="29"/>
        <v>0</v>
      </c>
      <c r="BB169" s="2">
        <f t="shared" ca="1" si="29"/>
        <v>0</v>
      </c>
      <c r="BC169" s="2">
        <f t="shared" ca="1" si="29"/>
        <v>0</v>
      </c>
      <c r="BD169" s="2">
        <f t="shared" ca="1" si="29"/>
        <v>0</v>
      </c>
      <c r="BE169" s="2">
        <f t="shared" ca="1" si="29"/>
        <v>0</v>
      </c>
      <c r="BF169" s="2">
        <f t="shared" ca="1" si="29"/>
        <v>0</v>
      </c>
      <c r="BG169" s="2">
        <f t="shared" ca="1" si="29"/>
        <v>0</v>
      </c>
      <c r="BH169" s="2">
        <f t="shared" ca="1" si="29"/>
        <v>0</v>
      </c>
      <c r="BI169" s="2">
        <f t="shared" ca="1" si="29"/>
        <v>0</v>
      </c>
    </row>
    <row r="170" spans="1:61" hidden="1" x14ac:dyDescent="0.25">
      <c r="A170" s="175"/>
      <c r="B170" s="171"/>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1">
        <v>20</v>
      </c>
      <c r="AC170" s="2">
        <f t="shared" ca="1" si="28"/>
        <v>0</v>
      </c>
      <c r="AD170" s="2">
        <f t="shared" ca="1" si="28"/>
        <v>0</v>
      </c>
      <c r="AE170" s="2">
        <f t="shared" ca="1" si="28"/>
        <v>0</v>
      </c>
      <c r="AF170" s="2">
        <f t="shared" ca="1" si="28"/>
        <v>0</v>
      </c>
      <c r="AG170" s="2">
        <f t="shared" ca="1" si="28"/>
        <v>0</v>
      </c>
      <c r="AH170" s="2">
        <f t="shared" ca="1" si="28"/>
        <v>0</v>
      </c>
      <c r="AI170" s="2">
        <f t="shared" ca="1" si="28"/>
        <v>0</v>
      </c>
      <c r="AJ170" s="2">
        <f t="shared" ca="1" si="28"/>
        <v>0</v>
      </c>
      <c r="AK170" s="2">
        <f t="shared" ca="1" si="28"/>
        <v>0</v>
      </c>
      <c r="AL170" s="2">
        <f t="shared" ca="1" si="28"/>
        <v>0</v>
      </c>
      <c r="AM170" s="2">
        <f t="shared" ca="1" si="28"/>
        <v>0</v>
      </c>
      <c r="AN170" s="2">
        <f t="shared" ca="1" si="28"/>
        <v>0</v>
      </c>
      <c r="AO170" s="2">
        <f t="shared" ca="1" si="28"/>
        <v>0</v>
      </c>
      <c r="AP170" s="2">
        <f t="shared" ca="1" si="28"/>
        <v>0</v>
      </c>
      <c r="AQ170" s="2">
        <f t="shared" ca="1" si="28"/>
        <v>0</v>
      </c>
      <c r="AR170" s="2">
        <f t="shared" ca="1" si="28"/>
        <v>0</v>
      </c>
      <c r="AS170" s="2">
        <f t="shared" ca="1" si="29"/>
        <v>0</v>
      </c>
      <c r="AT170" s="2">
        <f t="shared" ca="1" si="29"/>
        <v>0</v>
      </c>
      <c r="AU170" s="2">
        <f t="shared" ca="1" si="29"/>
        <v>0</v>
      </c>
      <c r="AV170" s="2">
        <f t="shared" ca="1" si="29"/>
        <v>0</v>
      </c>
      <c r="AW170" s="2">
        <f t="shared" ca="1" si="29"/>
        <v>0</v>
      </c>
      <c r="AX170" s="2">
        <f t="shared" ca="1" si="29"/>
        <v>0</v>
      </c>
      <c r="AY170" s="2">
        <f t="shared" ca="1" si="29"/>
        <v>0</v>
      </c>
      <c r="AZ170" s="2">
        <f t="shared" ca="1" si="29"/>
        <v>0</v>
      </c>
      <c r="BA170" s="2">
        <f t="shared" ca="1" si="29"/>
        <v>0</v>
      </c>
      <c r="BB170" s="2">
        <f t="shared" ca="1" si="29"/>
        <v>0</v>
      </c>
      <c r="BC170" s="2">
        <f t="shared" ca="1" si="29"/>
        <v>0</v>
      </c>
      <c r="BD170" s="2">
        <f t="shared" ca="1" si="29"/>
        <v>0</v>
      </c>
      <c r="BE170" s="2">
        <f t="shared" ca="1" si="29"/>
        <v>0</v>
      </c>
      <c r="BF170" s="2">
        <f t="shared" ca="1" si="29"/>
        <v>0</v>
      </c>
      <c r="BG170" s="2">
        <f t="shared" ca="1" si="29"/>
        <v>0</v>
      </c>
      <c r="BH170" s="2">
        <f t="shared" ca="1" si="29"/>
        <v>0</v>
      </c>
      <c r="BI170" s="2">
        <f t="shared" ca="1" si="29"/>
        <v>0</v>
      </c>
    </row>
    <row r="171" spans="1:61" hidden="1" x14ac:dyDescent="0.25">
      <c r="A171" s="175"/>
      <c r="B171" s="171"/>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1">
        <v>21</v>
      </c>
      <c r="AC171" s="2">
        <f t="shared" ca="1" si="28"/>
        <v>0</v>
      </c>
      <c r="AD171" s="2">
        <f t="shared" ca="1" si="28"/>
        <v>0</v>
      </c>
      <c r="AE171" s="2">
        <f t="shared" ca="1" si="28"/>
        <v>0</v>
      </c>
      <c r="AF171" s="2">
        <f t="shared" ca="1" si="28"/>
        <v>0</v>
      </c>
      <c r="AG171" s="2">
        <f t="shared" ca="1" si="28"/>
        <v>0</v>
      </c>
      <c r="AH171" s="2">
        <f t="shared" ca="1" si="28"/>
        <v>0</v>
      </c>
      <c r="AI171" s="2">
        <f t="shared" ca="1" si="28"/>
        <v>0</v>
      </c>
      <c r="AJ171" s="2">
        <f t="shared" ca="1" si="28"/>
        <v>0</v>
      </c>
      <c r="AK171" s="2">
        <f t="shared" ca="1" si="28"/>
        <v>0</v>
      </c>
      <c r="AL171" s="2">
        <f t="shared" ca="1" si="28"/>
        <v>0</v>
      </c>
      <c r="AM171" s="2">
        <f t="shared" ca="1" si="28"/>
        <v>0</v>
      </c>
      <c r="AN171" s="2">
        <f t="shared" ca="1" si="28"/>
        <v>0</v>
      </c>
      <c r="AO171" s="2">
        <f t="shared" ca="1" si="28"/>
        <v>0</v>
      </c>
      <c r="AP171" s="2">
        <f t="shared" ca="1" si="28"/>
        <v>0</v>
      </c>
      <c r="AQ171" s="2">
        <f t="shared" ca="1" si="28"/>
        <v>0</v>
      </c>
      <c r="AR171" s="2">
        <f t="shared" ca="1" si="28"/>
        <v>0</v>
      </c>
      <c r="AS171" s="2">
        <f t="shared" ca="1" si="29"/>
        <v>0</v>
      </c>
      <c r="AT171" s="2">
        <f t="shared" ca="1" si="29"/>
        <v>0</v>
      </c>
      <c r="AU171" s="2">
        <f t="shared" ca="1" si="29"/>
        <v>0</v>
      </c>
      <c r="AV171" s="2">
        <f t="shared" ca="1" si="29"/>
        <v>0</v>
      </c>
      <c r="AW171" s="2">
        <f t="shared" ca="1" si="29"/>
        <v>0</v>
      </c>
      <c r="AX171" s="2">
        <f t="shared" ca="1" si="29"/>
        <v>0</v>
      </c>
      <c r="AY171" s="2">
        <f t="shared" ca="1" si="29"/>
        <v>0</v>
      </c>
      <c r="AZ171" s="2">
        <f t="shared" ca="1" si="29"/>
        <v>0</v>
      </c>
      <c r="BA171" s="2">
        <f t="shared" ca="1" si="29"/>
        <v>0</v>
      </c>
      <c r="BB171" s="2">
        <f t="shared" ca="1" si="29"/>
        <v>0</v>
      </c>
      <c r="BC171" s="2">
        <f t="shared" ca="1" si="29"/>
        <v>0</v>
      </c>
      <c r="BD171" s="2">
        <f t="shared" ca="1" si="29"/>
        <v>0</v>
      </c>
      <c r="BE171" s="2">
        <f t="shared" ca="1" si="29"/>
        <v>0</v>
      </c>
      <c r="BF171" s="2">
        <f t="shared" ca="1" si="29"/>
        <v>0</v>
      </c>
      <c r="BG171" s="2">
        <f t="shared" ca="1" si="29"/>
        <v>0</v>
      </c>
      <c r="BH171" s="2">
        <f t="shared" ca="1" si="29"/>
        <v>0</v>
      </c>
      <c r="BI171" s="2">
        <f t="shared" ca="1" si="29"/>
        <v>0</v>
      </c>
    </row>
    <row r="172" spans="1:61" hidden="1" x14ac:dyDescent="0.25">
      <c r="A172" s="175"/>
      <c r="B172" s="171"/>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1">
        <v>22</v>
      </c>
      <c r="AC172" s="2">
        <f t="shared" ca="1" si="28"/>
        <v>0</v>
      </c>
      <c r="AD172" s="2">
        <f t="shared" ca="1" si="28"/>
        <v>0</v>
      </c>
      <c r="AE172" s="2">
        <f t="shared" ca="1" si="28"/>
        <v>0</v>
      </c>
      <c r="AF172" s="2">
        <f t="shared" ca="1" si="28"/>
        <v>0</v>
      </c>
      <c r="AG172" s="2">
        <f t="shared" ca="1" si="28"/>
        <v>0</v>
      </c>
      <c r="AH172" s="2">
        <f t="shared" ca="1" si="28"/>
        <v>0</v>
      </c>
      <c r="AI172" s="2">
        <f t="shared" ca="1" si="28"/>
        <v>0</v>
      </c>
      <c r="AJ172" s="2">
        <f t="shared" ca="1" si="28"/>
        <v>0</v>
      </c>
      <c r="AK172" s="2">
        <f t="shared" ca="1" si="28"/>
        <v>0</v>
      </c>
      <c r="AL172" s="2">
        <f t="shared" ca="1" si="28"/>
        <v>0</v>
      </c>
      <c r="AM172" s="2">
        <f t="shared" ca="1" si="28"/>
        <v>0</v>
      </c>
      <c r="AN172" s="2">
        <f t="shared" ca="1" si="28"/>
        <v>0</v>
      </c>
      <c r="AO172" s="2">
        <f t="shared" ca="1" si="28"/>
        <v>0</v>
      </c>
      <c r="AP172" s="2">
        <f t="shared" ca="1" si="28"/>
        <v>0</v>
      </c>
      <c r="AQ172" s="2">
        <f t="shared" ca="1" si="28"/>
        <v>0</v>
      </c>
      <c r="AR172" s="2">
        <f t="shared" ca="1" si="28"/>
        <v>0</v>
      </c>
      <c r="AS172" s="2">
        <f t="shared" ca="1" si="29"/>
        <v>0</v>
      </c>
      <c r="AT172" s="2">
        <f t="shared" ca="1" si="29"/>
        <v>0</v>
      </c>
      <c r="AU172" s="2">
        <f t="shared" ca="1" si="29"/>
        <v>0</v>
      </c>
      <c r="AV172" s="2">
        <f t="shared" ca="1" si="29"/>
        <v>0</v>
      </c>
      <c r="AW172" s="2">
        <f t="shared" ca="1" si="29"/>
        <v>0</v>
      </c>
      <c r="AX172" s="2">
        <f t="shared" ca="1" si="29"/>
        <v>0</v>
      </c>
      <c r="AY172" s="2">
        <f t="shared" ca="1" si="29"/>
        <v>0</v>
      </c>
      <c r="AZ172" s="2">
        <f t="shared" ca="1" si="29"/>
        <v>0</v>
      </c>
      <c r="BA172" s="2">
        <f t="shared" ca="1" si="29"/>
        <v>0</v>
      </c>
      <c r="BB172" s="2">
        <f t="shared" ca="1" si="29"/>
        <v>0</v>
      </c>
      <c r="BC172" s="2">
        <f t="shared" ca="1" si="29"/>
        <v>0</v>
      </c>
      <c r="BD172" s="2">
        <f t="shared" ca="1" si="29"/>
        <v>0</v>
      </c>
      <c r="BE172" s="2">
        <f t="shared" ca="1" si="29"/>
        <v>0</v>
      </c>
      <c r="BF172" s="2">
        <f t="shared" ca="1" si="29"/>
        <v>0</v>
      </c>
      <c r="BG172" s="2">
        <f t="shared" ca="1" si="29"/>
        <v>0</v>
      </c>
      <c r="BH172" s="2">
        <f t="shared" ca="1" si="29"/>
        <v>0</v>
      </c>
      <c r="BI172" s="2">
        <f t="shared" ca="1" si="29"/>
        <v>0</v>
      </c>
    </row>
    <row r="173" spans="1:61" hidden="1" x14ac:dyDescent="0.25">
      <c r="A173" s="175"/>
      <c r="B173" s="171"/>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1">
        <v>23</v>
      </c>
      <c r="AC173" s="2">
        <f t="shared" ca="1" si="28"/>
        <v>0</v>
      </c>
      <c r="AD173" s="2">
        <f t="shared" ca="1" si="28"/>
        <v>0</v>
      </c>
      <c r="AE173" s="2">
        <f t="shared" ca="1" si="28"/>
        <v>0</v>
      </c>
      <c r="AF173" s="2">
        <f t="shared" ca="1" si="28"/>
        <v>0</v>
      </c>
      <c r="AG173" s="2">
        <f t="shared" ca="1" si="28"/>
        <v>0</v>
      </c>
      <c r="AH173" s="2">
        <f t="shared" ca="1" si="28"/>
        <v>0</v>
      </c>
      <c r="AI173" s="2">
        <f t="shared" ca="1" si="28"/>
        <v>0</v>
      </c>
      <c r="AJ173" s="2">
        <f t="shared" ca="1" si="28"/>
        <v>0</v>
      </c>
      <c r="AK173" s="2">
        <f t="shared" ca="1" si="28"/>
        <v>0</v>
      </c>
      <c r="AL173" s="2">
        <f t="shared" ca="1" si="28"/>
        <v>0</v>
      </c>
      <c r="AM173" s="2">
        <f t="shared" ca="1" si="28"/>
        <v>0</v>
      </c>
      <c r="AN173" s="2">
        <f t="shared" ca="1" si="28"/>
        <v>0</v>
      </c>
      <c r="AO173" s="2">
        <f t="shared" ca="1" si="28"/>
        <v>0</v>
      </c>
      <c r="AP173" s="2">
        <f t="shared" ca="1" si="28"/>
        <v>0</v>
      </c>
      <c r="AQ173" s="2">
        <f t="shared" ca="1" si="28"/>
        <v>0</v>
      </c>
      <c r="AR173" s="2">
        <f t="shared" ca="1" si="28"/>
        <v>0</v>
      </c>
      <c r="AS173" s="2">
        <f t="shared" ca="1" si="29"/>
        <v>0</v>
      </c>
      <c r="AT173" s="2">
        <f t="shared" ca="1" si="29"/>
        <v>0</v>
      </c>
      <c r="AU173" s="2">
        <f t="shared" ca="1" si="29"/>
        <v>0</v>
      </c>
      <c r="AV173" s="2">
        <f t="shared" ca="1" si="29"/>
        <v>0</v>
      </c>
      <c r="AW173" s="2">
        <f t="shared" ca="1" si="29"/>
        <v>0</v>
      </c>
      <c r="AX173" s="2">
        <f t="shared" ca="1" si="29"/>
        <v>0</v>
      </c>
      <c r="AY173" s="2">
        <f t="shared" ca="1" si="29"/>
        <v>0</v>
      </c>
      <c r="AZ173" s="2">
        <f t="shared" ca="1" si="29"/>
        <v>0</v>
      </c>
      <c r="BA173" s="2">
        <f t="shared" ca="1" si="29"/>
        <v>0</v>
      </c>
      <c r="BB173" s="2">
        <f t="shared" ca="1" si="29"/>
        <v>0</v>
      </c>
      <c r="BC173" s="2">
        <f t="shared" ca="1" si="29"/>
        <v>0</v>
      </c>
      <c r="BD173" s="2">
        <f t="shared" ca="1" si="29"/>
        <v>0</v>
      </c>
      <c r="BE173" s="2">
        <f t="shared" ca="1" si="29"/>
        <v>0</v>
      </c>
      <c r="BF173" s="2">
        <f t="shared" ca="1" si="29"/>
        <v>0</v>
      </c>
      <c r="BG173" s="2">
        <f t="shared" ca="1" si="29"/>
        <v>0</v>
      </c>
      <c r="BH173" s="2">
        <f t="shared" ca="1" si="29"/>
        <v>0</v>
      </c>
      <c r="BI173" s="2">
        <f t="shared" ca="1" si="29"/>
        <v>0</v>
      </c>
    </row>
    <row r="174" spans="1:61" hidden="1" x14ac:dyDescent="0.25">
      <c r="A174" s="175"/>
      <c r="B174" s="171"/>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1">
        <v>24</v>
      </c>
      <c r="AC174" s="2">
        <f t="shared" ca="1" si="28"/>
        <v>0</v>
      </c>
      <c r="AD174" s="2">
        <f t="shared" ca="1" si="28"/>
        <v>0</v>
      </c>
      <c r="AE174" s="2">
        <f t="shared" ca="1" si="28"/>
        <v>0</v>
      </c>
      <c r="AF174" s="2">
        <f t="shared" ca="1" si="28"/>
        <v>0</v>
      </c>
      <c r="AG174" s="2">
        <f t="shared" ca="1" si="28"/>
        <v>0</v>
      </c>
      <c r="AH174" s="2">
        <f t="shared" ca="1" si="28"/>
        <v>0</v>
      </c>
      <c r="AI174" s="2">
        <f t="shared" ca="1" si="28"/>
        <v>0</v>
      </c>
      <c r="AJ174" s="2">
        <f t="shared" ca="1" si="28"/>
        <v>0</v>
      </c>
      <c r="AK174" s="2">
        <f t="shared" ca="1" si="28"/>
        <v>0</v>
      </c>
      <c r="AL174" s="2">
        <f t="shared" ca="1" si="28"/>
        <v>0</v>
      </c>
      <c r="AM174" s="2">
        <f t="shared" ca="1" si="28"/>
        <v>0</v>
      </c>
      <c r="AN174" s="2">
        <f t="shared" ca="1" si="28"/>
        <v>0</v>
      </c>
      <c r="AO174" s="2">
        <f t="shared" ca="1" si="28"/>
        <v>0</v>
      </c>
      <c r="AP174" s="2">
        <f t="shared" ca="1" si="28"/>
        <v>0</v>
      </c>
      <c r="AQ174" s="2">
        <f t="shared" ca="1" si="28"/>
        <v>0</v>
      </c>
      <c r="AR174" s="2">
        <f t="shared" ca="1" si="28"/>
        <v>0</v>
      </c>
      <c r="AS174" s="2">
        <f t="shared" ca="1" si="29"/>
        <v>0</v>
      </c>
      <c r="AT174" s="2">
        <f t="shared" ca="1" si="29"/>
        <v>0</v>
      </c>
      <c r="AU174" s="2">
        <f t="shared" ca="1" si="29"/>
        <v>0</v>
      </c>
      <c r="AV174" s="2">
        <f t="shared" ca="1" si="29"/>
        <v>0</v>
      </c>
      <c r="AW174" s="2">
        <f t="shared" ca="1" si="29"/>
        <v>0</v>
      </c>
      <c r="AX174" s="2">
        <f t="shared" ca="1" si="29"/>
        <v>0</v>
      </c>
      <c r="AY174" s="2">
        <f t="shared" ca="1" si="29"/>
        <v>0</v>
      </c>
      <c r="AZ174" s="2">
        <f t="shared" ca="1" si="29"/>
        <v>0</v>
      </c>
      <c r="BA174" s="2">
        <f t="shared" ca="1" si="29"/>
        <v>0</v>
      </c>
      <c r="BB174" s="2">
        <f t="shared" ca="1" si="29"/>
        <v>0</v>
      </c>
      <c r="BC174" s="2">
        <f t="shared" ca="1" si="29"/>
        <v>0</v>
      </c>
      <c r="BD174" s="2">
        <f t="shared" ca="1" si="29"/>
        <v>0</v>
      </c>
      <c r="BE174" s="2">
        <f t="shared" ca="1" si="29"/>
        <v>0</v>
      </c>
      <c r="BF174" s="2">
        <f t="shared" ca="1" si="29"/>
        <v>0</v>
      </c>
      <c r="BG174" s="2">
        <f t="shared" ca="1" si="29"/>
        <v>0</v>
      </c>
      <c r="BH174" s="2">
        <f t="shared" ca="1" si="29"/>
        <v>0</v>
      </c>
      <c r="BI174" s="2">
        <f t="shared" ref="AS174:BI189" ca="1" si="30">IF(ISNA(OR(MATCH(BI$51,OFFSET($D174,1-$AB174,0,6),0),MATCH($AB174,OFFSET($D174,1-$AB174,0,6),0))),0,INDEX(OFFSET($D174,1-$AB174,18,6,6),MATCH(BI$51,OFFSET($D174,1-$AB174,0,6),0),MATCH($AB174,OFFSET($D174,1-$AB174,0,6),0)))</f>
        <v>0</v>
      </c>
    </row>
    <row r="175" spans="1:61" hidden="1" x14ac:dyDescent="0.25">
      <c r="A175" s="175"/>
      <c r="B175" s="171"/>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1">
        <v>25</v>
      </c>
      <c r="AC175" s="2">
        <f t="shared" ca="1" si="28"/>
        <v>0</v>
      </c>
      <c r="AD175" s="2">
        <f t="shared" ca="1" si="28"/>
        <v>0</v>
      </c>
      <c r="AE175" s="2">
        <f t="shared" ca="1" si="28"/>
        <v>0</v>
      </c>
      <c r="AF175" s="2">
        <f t="shared" ca="1" si="28"/>
        <v>0</v>
      </c>
      <c r="AG175" s="2">
        <f t="shared" ca="1" si="28"/>
        <v>0</v>
      </c>
      <c r="AH175" s="2">
        <f t="shared" ca="1" si="28"/>
        <v>0</v>
      </c>
      <c r="AI175" s="2">
        <f t="shared" ca="1" si="28"/>
        <v>0</v>
      </c>
      <c r="AJ175" s="2">
        <f t="shared" ca="1" si="28"/>
        <v>0</v>
      </c>
      <c r="AK175" s="2">
        <f t="shared" ca="1" si="28"/>
        <v>0</v>
      </c>
      <c r="AL175" s="2">
        <f t="shared" ca="1" si="28"/>
        <v>0</v>
      </c>
      <c r="AM175" s="2">
        <f t="shared" ca="1" si="28"/>
        <v>0</v>
      </c>
      <c r="AN175" s="2">
        <f t="shared" ca="1" si="28"/>
        <v>0</v>
      </c>
      <c r="AO175" s="2">
        <f t="shared" ca="1" si="28"/>
        <v>0</v>
      </c>
      <c r="AP175" s="2">
        <f t="shared" ca="1" si="28"/>
        <v>0</v>
      </c>
      <c r="AQ175" s="2">
        <f t="shared" ca="1" si="28"/>
        <v>0</v>
      </c>
      <c r="AR175" s="2">
        <f t="shared" ca="1" si="28"/>
        <v>0</v>
      </c>
      <c r="AS175" s="2">
        <f t="shared" ca="1" si="30"/>
        <v>0</v>
      </c>
      <c r="AT175" s="2">
        <f t="shared" ca="1" si="30"/>
        <v>0</v>
      </c>
      <c r="AU175" s="2">
        <f t="shared" ca="1" si="30"/>
        <v>0</v>
      </c>
      <c r="AV175" s="2">
        <f t="shared" ca="1" si="30"/>
        <v>0</v>
      </c>
      <c r="AW175" s="2">
        <f t="shared" ca="1" si="30"/>
        <v>0</v>
      </c>
      <c r="AX175" s="2">
        <f t="shared" ca="1" si="30"/>
        <v>0</v>
      </c>
      <c r="AY175" s="2">
        <f t="shared" ca="1" si="30"/>
        <v>0</v>
      </c>
      <c r="AZ175" s="2">
        <f t="shared" ca="1" si="30"/>
        <v>0</v>
      </c>
      <c r="BA175" s="2">
        <f t="shared" ca="1" si="30"/>
        <v>0</v>
      </c>
      <c r="BB175" s="2">
        <f t="shared" ca="1" si="30"/>
        <v>0</v>
      </c>
      <c r="BC175" s="2">
        <f t="shared" ca="1" si="30"/>
        <v>0</v>
      </c>
      <c r="BD175" s="2">
        <f t="shared" ca="1" si="30"/>
        <v>0</v>
      </c>
      <c r="BE175" s="2">
        <f t="shared" ca="1" si="30"/>
        <v>0</v>
      </c>
      <c r="BF175" s="2">
        <f t="shared" ca="1" si="30"/>
        <v>0</v>
      </c>
      <c r="BG175" s="2">
        <f t="shared" ca="1" si="30"/>
        <v>0</v>
      </c>
      <c r="BH175" s="2">
        <f t="shared" ca="1" si="30"/>
        <v>0</v>
      </c>
      <c r="BI175" s="2">
        <f t="shared" ca="1" si="30"/>
        <v>0</v>
      </c>
    </row>
    <row r="176" spans="1:61" hidden="1" x14ac:dyDescent="0.25">
      <c r="A176" s="175"/>
      <c r="B176" s="171"/>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1">
        <v>26</v>
      </c>
      <c r="AC176" s="2">
        <f t="shared" ca="1" si="28"/>
        <v>0</v>
      </c>
      <c r="AD176" s="2">
        <f t="shared" ca="1" si="28"/>
        <v>0</v>
      </c>
      <c r="AE176" s="2">
        <f t="shared" ca="1" si="28"/>
        <v>0</v>
      </c>
      <c r="AF176" s="2">
        <f t="shared" ca="1" si="28"/>
        <v>0</v>
      </c>
      <c r="AG176" s="2">
        <f t="shared" ca="1" si="28"/>
        <v>0</v>
      </c>
      <c r="AH176" s="2">
        <f t="shared" ca="1" si="28"/>
        <v>0</v>
      </c>
      <c r="AI176" s="2">
        <f t="shared" ref="AD176:AR191" ca="1" si="31">IF(ISNA(OR(MATCH(AI$51,OFFSET($D176,1-$AB176,0,6),0),MATCH($AB176,OFFSET($D176,1-$AB176,0,6),0))),0,INDEX(OFFSET($D176,1-$AB176,18,6,6),MATCH(AI$51,OFFSET($D176,1-$AB176,0,6),0),MATCH($AB176,OFFSET($D176,1-$AB176,0,6),0)))</f>
        <v>0</v>
      </c>
      <c r="AJ176" s="2">
        <f t="shared" ca="1" si="31"/>
        <v>0</v>
      </c>
      <c r="AK176" s="2">
        <f t="shared" ca="1" si="31"/>
        <v>0</v>
      </c>
      <c r="AL176" s="2">
        <f t="shared" ca="1" si="31"/>
        <v>0</v>
      </c>
      <c r="AM176" s="2">
        <f t="shared" ca="1" si="31"/>
        <v>0</v>
      </c>
      <c r="AN176" s="2">
        <f t="shared" ca="1" si="31"/>
        <v>0</v>
      </c>
      <c r="AO176" s="2">
        <f t="shared" ca="1" si="31"/>
        <v>0</v>
      </c>
      <c r="AP176" s="2">
        <f t="shared" ca="1" si="31"/>
        <v>0</v>
      </c>
      <c r="AQ176" s="2">
        <f t="shared" ca="1" si="31"/>
        <v>0</v>
      </c>
      <c r="AR176" s="2">
        <f t="shared" ca="1" si="31"/>
        <v>0</v>
      </c>
      <c r="AS176" s="2">
        <f t="shared" ca="1" si="30"/>
        <v>0</v>
      </c>
      <c r="AT176" s="2">
        <f t="shared" ca="1" si="30"/>
        <v>0</v>
      </c>
      <c r="AU176" s="2">
        <f t="shared" ca="1" si="30"/>
        <v>0</v>
      </c>
      <c r="AV176" s="2">
        <f t="shared" ca="1" si="30"/>
        <v>0</v>
      </c>
      <c r="AW176" s="2">
        <f t="shared" ca="1" si="30"/>
        <v>0</v>
      </c>
      <c r="AX176" s="2">
        <f t="shared" ca="1" si="30"/>
        <v>0</v>
      </c>
      <c r="AY176" s="2">
        <f t="shared" ca="1" si="30"/>
        <v>0</v>
      </c>
      <c r="AZ176" s="2">
        <f t="shared" ca="1" si="30"/>
        <v>0</v>
      </c>
      <c r="BA176" s="2">
        <f t="shared" ca="1" si="30"/>
        <v>0</v>
      </c>
      <c r="BB176" s="2">
        <f t="shared" ca="1" si="30"/>
        <v>0</v>
      </c>
      <c r="BC176" s="2">
        <f t="shared" ca="1" si="30"/>
        <v>0</v>
      </c>
      <c r="BD176" s="2">
        <f t="shared" ca="1" si="30"/>
        <v>0</v>
      </c>
      <c r="BE176" s="2">
        <f t="shared" ca="1" si="30"/>
        <v>0</v>
      </c>
      <c r="BF176" s="2">
        <f t="shared" ca="1" si="30"/>
        <v>0</v>
      </c>
      <c r="BG176" s="2">
        <f t="shared" ca="1" si="30"/>
        <v>0</v>
      </c>
      <c r="BH176" s="2">
        <f t="shared" ca="1" si="30"/>
        <v>0</v>
      </c>
      <c r="BI176" s="2">
        <f t="shared" ca="1" si="30"/>
        <v>0</v>
      </c>
    </row>
    <row r="177" spans="1:61" hidden="1" x14ac:dyDescent="0.25">
      <c r="A177" s="175"/>
      <c r="B177" s="171"/>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1">
        <v>27</v>
      </c>
      <c r="AC177" s="2">
        <f t="shared" ref="AC177:AC183" ca="1" si="32">IF(ISNA(OR(MATCH(AC$51,OFFSET($D177,1-$AB177,0,6),0),MATCH($AB177,OFFSET($D177,1-$AB177,0,6),0))),0,INDEX(OFFSET($D177,1-$AB177,18,6,6),MATCH(AC$51,OFFSET($D177,1-$AB177,0,6),0),MATCH($AB177,OFFSET($D177,1-$AB177,0,6),0)))</f>
        <v>0</v>
      </c>
      <c r="AD177" s="2">
        <f t="shared" ca="1" si="31"/>
        <v>0</v>
      </c>
      <c r="AE177" s="2">
        <f t="shared" ca="1" si="31"/>
        <v>0</v>
      </c>
      <c r="AF177" s="2">
        <f t="shared" ca="1" si="31"/>
        <v>0</v>
      </c>
      <c r="AG177" s="2">
        <f t="shared" ca="1" si="31"/>
        <v>0</v>
      </c>
      <c r="AH177" s="2">
        <f t="shared" ca="1" si="31"/>
        <v>0</v>
      </c>
      <c r="AI177" s="2">
        <f t="shared" ca="1" si="31"/>
        <v>0</v>
      </c>
      <c r="AJ177" s="2">
        <f t="shared" ca="1" si="31"/>
        <v>0</v>
      </c>
      <c r="AK177" s="2">
        <f t="shared" ca="1" si="31"/>
        <v>0</v>
      </c>
      <c r="AL177" s="2">
        <f t="shared" ca="1" si="31"/>
        <v>0</v>
      </c>
      <c r="AM177" s="2">
        <f t="shared" ca="1" si="31"/>
        <v>0</v>
      </c>
      <c r="AN177" s="2">
        <f t="shared" ca="1" si="31"/>
        <v>0</v>
      </c>
      <c r="AO177" s="2">
        <f t="shared" ca="1" si="31"/>
        <v>0</v>
      </c>
      <c r="AP177" s="2">
        <f t="shared" ca="1" si="31"/>
        <v>0</v>
      </c>
      <c r="AQ177" s="2">
        <f t="shared" ca="1" si="31"/>
        <v>0</v>
      </c>
      <c r="AR177" s="2">
        <f t="shared" ca="1" si="31"/>
        <v>0</v>
      </c>
      <c r="AS177" s="2">
        <f t="shared" ca="1" si="30"/>
        <v>0</v>
      </c>
      <c r="AT177" s="2">
        <f t="shared" ca="1" si="30"/>
        <v>0</v>
      </c>
      <c r="AU177" s="2">
        <f t="shared" ca="1" si="30"/>
        <v>0</v>
      </c>
      <c r="AV177" s="2">
        <f t="shared" ca="1" si="30"/>
        <v>0</v>
      </c>
      <c r="AW177" s="2">
        <f t="shared" ca="1" si="30"/>
        <v>0</v>
      </c>
      <c r="AX177" s="2">
        <f t="shared" ca="1" si="30"/>
        <v>0</v>
      </c>
      <c r="AY177" s="2">
        <f t="shared" ca="1" si="30"/>
        <v>0</v>
      </c>
      <c r="AZ177" s="2">
        <f t="shared" ca="1" si="30"/>
        <v>0</v>
      </c>
      <c r="BA177" s="2">
        <f t="shared" ca="1" si="30"/>
        <v>0</v>
      </c>
      <c r="BB177" s="2">
        <f t="shared" ca="1" si="30"/>
        <v>0</v>
      </c>
      <c r="BC177" s="2">
        <f t="shared" ca="1" si="30"/>
        <v>0</v>
      </c>
      <c r="BD177" s="2">
        <f t="shared" ca="1" si="30"/>
        <v>0</v>
      </c>
      <c r="BE177" s="2">
        <f t="shared" ca="1" si="30"/>
        <v>0</v>
      </c>
      <c r="BF177" s="2">
        <f t="shared" ca="1" si="30"/>
        <v>0</v>
      </c>
      <c r="BG177" s="2">
        <f t="shared" ca="1" si="30"/>
        <v>0</v>
      </c>
      <c r="BH177" s="2">
        <f t="shared" ca="1" si="30"/>
        <v>0</v>
      </c>
      <c r="BI177" s="2">
        <f t="shared" ca="1" si="30"/>
        <v>0</v>
      </c>
    </row>
    <row r="178" spans="1:61" hidden="1" x14ac:dyDescent="0.25">
      <c r="A178" s="175"/>
      <c r="B178" s="171"/>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1">
        <v>28</v>
      </c>
      <c r="AC178" s="2">
        <f t="shared" ca="1" si="32"/>
        <v>0</v>
      </c>
      <c r="AD178" s="2">
        <f t="shared" ca="1" si="31"/>
        <v>0</v>
      </c>
      <c r="AE178" s="2">
        <f t="shared" ca="1" si="31"/>
        <v>0</v>
      </c>
      <c r="AF178" s="2">
        <f t="shared" ca="1" si="31"/>
        <v>0</v>
      </c>
      <c r="AG178" s="2">
        <f t="shared" ca="1" si="31"/>
        <v>0</v>
      </c>
      <c r="AH178" s="2">
        <f t="shared" ca="1" si="31"/>
        <v>0</v>
      </c>
      <c r="AI178" s="2">
        <f t="shared" ca="1" si="31"/>
        <v>0</v>
      </c>
      <c r="AJ178" s="2">
        <f t="shared" ca="1" si="31"/>
        <v>0</v>
      </c>
      <c r="AK178" s="2">
        <f t="shared" ca="1" si="31"/>
        <v>0</v>
      </c>
      <c r="AL178" s="2">
        <f t="shared" ca="1" si="31"/>
        <v>0</v>
      </c>
      <c r="AM178" s="2">
        <f t="shared" ca="1" si="31"/>
        <v>0</v>
      </c>
      <c r="AN178" s="2">
        <f t="shared" ca="1" si="31"/>
        <v>0</v>
      </c>
      <c r="AO178" s="2">
        <f t="shared" ca="1" si="31"/>
        <v>0</v>
      </c>
      <c r="AP178" s="2">
        <f t="shared" ca="1" si="31"/>
        <v>0</v>
      </c>
      <c r="AQ178" s="2">
        <f t="shared" ca="1" si="31"/>
        <v>0</v>
      </c>
      <c r="AR178" s="2">
        <f t="shared" ca="1" si="31"/>
        <v>0</v>
      </c>
      <c r="AS178" s="2">
        <f t="shared" ca="1" si="30"/>
        <v>0</v>
      </c>
      <c r="AT178" s="2">
        <f t="shared" ca="1" si="30"/>
        <v>0</v>
      </c>
      <c r="AU178" s="2">
        <f t="shared" ca="1" si="30"/>
        <v>0</v>
      </c>
      <c r="AV178" s="2">
        <f t="shared" ca="1" si="30"/>
        <v>0</v>
      </c>
      <c r="AW178" s="2">
        <f t="shared" ca="1" si="30"/>
        <v>0</v>
      </c>
      <c r="AX178" s="2">
        <f t="shared" ca="1" si="30"/>
        <v>0</v>
      </c>
      <c r="AY178" s="2">
        <f t="shared" ca="1" si="30"/>
        <v>0</v>
      </c>
      <c r="AZ178" s="2">
        <f t="shared" ca="1" si="30"/>
        <v>0</v>
      </c>
      <c r="BA178" s="2">
        <f t="shared" ca="1" si="30"/>
        <v>0</v>
      </c>
      <c r="BB178" s="2">
        <f t="shared" ca="1" si="30"/>
        <v>0</v>
      </c>
      <c r="BC178" s="2">
        <f t="shared" ca="1" si="30"/>
        <v>0</v>
      </c>
      <c r="BD178" s="2">
        <f t="shared" ca="1" si="30"/>
        <v>0</v>
      </c>
      <c r="BE178" s="2">
        <f t="shared" ca="1" si="30"/>
        <v>0</v>
      </c>
      <c r="BF178" s="2">
        <f t="shared" ca="1" si="30"/>
        <v>0</v>
      </c>
      <c r="BG178" s="2">
        <f t="shared" ca="1" si="30"/>
        <v>0</v>
      </c>
      <c r="BH178" s="2">
        <f t="shared" ca="1" si="30"/>
        <v>0</v>
      </c>
      <c r="BI178" s="2">
        <f t="shared" ca="1" si="30"/>
        <v>0</v>
      </c>
    </row>
    <row r="179" spans="1:61" hidden="1" x14ac:dyDescent="0.25">
      <c r="A179" s="175"/>
      <c r="B179" s="171"/>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1">
        <v>29</v>
      </c>
      <c r="AC179" s="2">
        <f t="shared" ca="1" si="32"/>
        <v>0</v>
      </c>
      <c r="AD179" s="2">
        <f t="shared" ca="1" si="31"/>
        <v>0</v>
      </c>
      <c r="AE179" s="2">
        <f t="shared" ca="1" si="31"/>
        <v>0</v>
      </c>
      <c r="AF179" s="2">
        <f t="shared" ca="1" si="31"/>
        <v>0</v>
      </c>
      <c r="AG179" s="2">
        <f t="shared" ca="1" si="31"/>
        <v>0</v>
      </c>
      <c r="AH179" s="2">
        <f t="shared" ca="1" si="31"/>
        <v>0</v>
      </c>
      <c r="AI179" s="2">
        <f t="shared" ca="1" si="31"/>
        <v>0</v>
      </c>
      <c r="AJ179" s="2">
        <f t="shared" ca="1" si="31"/>
        <v>0</v>
      </c>
      <c r="AK179" s="2">
        <f t="shared" ca="1" si="31"/>
        <v>0</v>
      </c>
      <c r="AL179" s="2">
        <f t="shared" ca="1" si="31"/>
        <v>0</v>
      </c>
      <c r="AM179" s="2">
        <f t="shared" ca="1" si="31"/>
        <v>0</v>
      </c>
      <c r="AN179" s="2">
        <f t="shared" ca="1" si="31"/>
        <v>0</v>
      </c>
      <c r="AO179" s="2">
        <f t="shared" ca="1" si="31"/>
        <v>0</v>
      </c>
      <c r="AP179" s="2">
        <f t="shared" ca="1" si="31"/>
        <v>0</v>
      </c>
      <c r="AQ179" s="2">
        <f t="shared" ca="1" si="31"/>
        <v>0</v>
      </c>
      <c r="AR179" s="2">
        <f t="shared" ca="1" si="31"/>
        <v>0</v>
      </c>
      <c r="AS179" s="2">
        <f t="shared" ca="1" si="30"/>
        <v>0</v>
      </c>
      <c r="AT179" s="2">
        <f t="shared" ca="1" si="30"/>
        <v>0</v>
      </c>
      <c r="AU179" s="2">
        <f t="shared" ca="1" si="30"/>
        <v>0</v>
      </c>
      <c r="AV179" s="2">
        <f t="shared" ca="1" si="30"/>
        <v>0</v>
      </c>
      <c r="AW179" s="2">
        <f t="shared" ca="1" si="30"/>
        <v>0</v>
      </c>
      <c r="AX179" s="2">
        <f t="shared" ca="1" si="30"/>
        <v>0</v>
      </c>
      <c r="AY179" s="2">
        <f t="shared" ca="1" si="30"/>
        <v>0</v>
      </c>
      <c r="AZ179" s="2">
        <f t="shared" ca="1" si="30"/>
        <v>0</v>
      </c>
      <c r="BA179" s="2">
        <f t="shared" ca="1" si="30"/>
        <v>0</v>
      </c>
      <c r="BB179" s="2">
        <f t="shared" ca="1" si="30"/>
        <v>0</v>
      </c>
      <c r="BC179" s="2">
        <f t="shared" ca="1" si="30"/>
        <v>0</v>
      </c>
      <c r="BD179" s="2">
        <f t="shared" ca="1" si="30"/>
        <v>0</v>
      </c>
      <c r="BE179" s="2">
        <f t="shared" ca="1" si="30"/>
        <v>0</v>
      </c>
      <c r="BF179" s="2">
        <f t="shared" ca="1" si="30"/>
        <v>0</v>
      </c>
      <c r="BG179" s="2">
        <f t="shared" ca="1" si="30"/>
        <v>0</v>
      </c>
      <c r="BH179" s="2">
        <f t="shared" ca="1" si="30"/>
        <v>0</v>
      </c>
      <c r="BI179" s="2">
        <f t="shared" ca="1" si="30"/>
        <v>0</v>
      </c>
    </row>
    <row r="180" spans="1:61" hidden="1" x14ac:dyDescent="0.25">
      <c r="A180" s="175"/>
      <c r="B180" s="171"/>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1">
        <v>30</v>
      </c>
      <c r="AC180" s="2">
        <f t="shared" ca="1" si="32"/>
        <v>0</v>
      </c>
      <c r="AD180" s="2">
        <f t="shared" ca="1" si="31"/>
        <v>0</v>
      </c>
      <c r="AE180" s="2">
        <f t="shared" ca="1" si="31"/>
        <v>0</v>
      </c>
      <c r="AF180" s="2">
        <f t="shared" ca="1" si="31"/>
        <v>0</v>
      </c>
      <c r="AG180" s="2">
        <f t="shared" ca="1" si="31"/>
        <v>0</v>
      </c>
      <c r="AH180" s="2">
        <f t="shared" ca="1" si="31"/>
        <v>0</v>
      </c>
      <c r="AI180" s="2">
        <f t="shared" ca="1" si="31"/>
        <v>0</v>
      </c>
      <c r="AJ180" s="2">
        <f t="shared" ca="1" si="31"/>
        <v>0</v>
      </c>
      <c r="AK180" s="2">
        <f t="shared" ca="1" si="31"/>
        <v>0</v>
      </c>
      <c r="AL180" s="2">
        <f t="shared" ca="1" si="31"/>
        <v>0</v>
      </c>
      <c r="AM180" s="2">
        <f t="shared" ca="1" si="31"/>
        <v>0</v>
      </c>
      <c r="AN180" s="2">
        <f t="shared" ca="1" si="31"/>
        <v>0</v>
      </c>
      <c r="AO180" s="2">
        <f t="shared" ca="1" si="31"/>
        <v>0</v>
      </c>
      <c r="AP180" s="2">
        <f t="shared" ca="1" si="31"/>
        <v>0</v>
      </c>
      <c r="AQ180" s="2">
        <f t="shared" ca="1" si="31"/>
        <v>0</v>
      </c>
      <c r="AR180" s="2">
        <f t="shared" ca="1" si="31"/>
        <v>0</v>
      </c>
      <c r="AS180" s="2">
        <f t="shared" ca="1" si="30"/>
        <v>0</v>
      </c>
      <c r="AT180" s="2">
        <f t="shared" ca="1" si="30"/>
        <v>0</v>
      </c>
      <c r="AU180" s="2">
        <f t="shared" ca="1" si="30"/>
        <v>0</v>
      </c>
      <c r="AV180" s="2">
        <f t="shared" ca="1" si="30"/>
        <v>0</v>
      </c>
      <c r="AW180" s="2">
        <f t="shared" ca="1" si="30"/>
        <v>0</v>
      </c>
      <c r="AX180" s="2">
        <f t="shared" ca="1" si="30"/>
        <v>0</v>
      </c>
      <c r="AY180" s="2">
        <f t="shared" ca="1" si="30"/>
        <v>0</v>
      </c>
      <c r="AZ180" s="2">
        <f t="shared" ca="1" si="30"/>
        <v>0</v>
      </c>
      <c r="BA180" s="2">
        <f t="shared" ca="1" si="30"/>
        <v>0</v>
      </c>
      <c r="BB180" s="2">
        <f t="shared" ca="1" si="30"/>
        <v>0</v>
      </c>
      <c r="BC180" s="2">
        <f t="shared" ca="1" si="30"/>
        <v>0</v>
      </c>
      <c r="BD180" s="2">
        <f t="shared" ca="1" si="30"/>
        <v>0</v>
      </c>
      <c r="BE180" s="2">
        <f t="shared" ca="1" si="30"/>
        <v>0</v>
      </c>
      <c r="BF180" s="2">
        <f t="shared" ca="1" si="30"/>
        <v>0</v>
      </c>
      <c r="BG180" s="2">
        <f t="shared" ca="1" si="30"/>
        <v>0</v>
      </c>
      <c r="BH180" s="2">
        <f t="shared" ca="1" si="30"/>
        <v>0</v>
      </c>
      <c r="BI180" s="2">
        <f t="shared" ca="1" si="30"/>
        <v>0</v>
      </c>
    </row>
    <row r="181" spans="1:61" hidden="1" x14ac:dyDescent="0.25">
      <c r="A181" s="175"/>
      <c r="B181" s="171"/>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1">
        <v>31</v>
      </c>
      <c r="AC181" s="2">
        <f t="shared" ca="1" si="32"/>
        <v>0</v>
      </c>
      <c r="AD181" s="2">
        <f t="shared" ca="1" si="31"/>
        <v>0</v>
      </c>
      <c r="AE181" s="2">
        <f t="shared" ca="1" si="31"/>
        <v>0</v>
      </c>
      <c r="AF181" s="2">
        <f t="shared" ca="1" si="31"/>
        <v>0</v>
      </c>
      <c r="AG181" s="2">
        <f t="shared" ca="1" si="31"/>
        <v>0</v>
      </c>
      <c r="AH181" s="2">
        <f t="shared" ca="1" si="31"/>
        <v>0</v>
      </c>
      <c r="AI181" s="2">
        <f t="shared" ca="1" si="31"/>
        <v>0</v>
      </c>
      <c r="AJ181" s="2">
        <f t="shared" ca="1" si="31"/>
        <v>0</v>
      </c>
      <c r="AK181" s="2">
        <f t="shared" ca="1" si="31"/>
        <v>0</v>
      </c>
      <c r="AL181" s="2">
        <f t="shared" ca="1" si="31"/>
        <v>0</v>
      </c>
      <c r="AM181" s="2">
        <f t="shared" ca="1" si="31"/>
        <v>0</v>
      </c>
      <c r="AN181" s="2">
        <f t="shared" ca="1" si="31"/>
        <v>0</v>
      </c>
      <c r="AO181" s="2">
        <f t="shared" ca="1" si="31"/>
        <v>0</v>
      </c>
      <c r="AP181" s="2">
        <f t="shared" ca="1" si="31"/>
        <v>0</v>
      </c>
      <c r="AQ181" s="2">
        <f t="shared" ca="1" si="31"/>
        <v>0</v>
      </c>
      <c r="AR181" s="2">
        <f t="shared" ca="1" si="31"/>
        <v>0</v>
      </c>
      <c r="AS181" s="2">
        <f t="shared" ca="1" si="30"/>
        <v>0</v>
      </c>
      <c r="AT181" s="2">
        <f t="shared" ca="1" si="30"/>
        <v>0</v>
      </c>
      <c r="AU181" s="2">
        <f t="shared" ca="1" si="30"/>
        <v>0</v>
      </c>
      <c r="AV181" s="2">
        <f t="shared" ca="1" si="30"/>
        <v>0</v>
      </c>
      <c r="AW181" s="2">
        <f t="shared" ca="1" si="30"/>
        <v>0</v>
      </c>
      <c r="AX181" s="2">
        <f t="shared" ca="1" si="30"/>
        <v>0</v>
      </c>
      <c r="AY181" s="2">
        <f t="shared" ca="1" si="30"/>
        <v>0</v>
      </c>
      <c r="AZ181" s="2">
        <f t="shared" ca="1" si="30"/>
        <v>0</v>
      </c>
      <c r="BA181" s="2">
        <f t="shared" ca="1" si="30"/>
        <v>0</v>
      </c>
      <c r="BB181" s="2">
        <f t="shared" ca="1" si="30"/>
        <v>0</v>
      </c>
      <c r="BC181" s="2">
        <f t="shared" ca="1" si="30"/>
        <v>0</v>
      </c>
      <c r="BD181" s="2">
        <f t="shared" ca="1" si="30"/>
        <v>0</v>
      </c>
      <c r="BE181" s="2">
        <f t="shared" ca="1" si="30"/>
        <v>0</v>
      </c>
      <c r="BF181" s="2">
        <f t="shared" ca="1" si="30"/>
        <v>0</v>
      </c>
      <c r="BG181" s="2">
        <f t="shared" ca="1" si="30"/>
        <v>0</v>
      </c>
      <c r="BH181" s="2">
        <f t="shared" ca="1" si="30"/>
        <v>0</v>
      </c>
      <c r="BI181" s="2">
        <f t="shared" ca="1" si="30"/>
        <v>0</v>
      </c>
    </row>
    <row r="182" spans="1:61" hidden="1" x14ac:dyDescent="0.25">
      <c r="A182" s="175"/>
      <c r="B182" s="171"/>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1">
        <v>32</v>
      </c>
      <c r="AC182" s="2">
        <f t="shared" ca="1" si="32"/>
        <v>0</v>
      </c>
      <c r="AD182" s="2">
        <f t="shared" ca="1" si="31"/>
        <v>0</v>
      </c>
      <c r="AE182" s="2">
        <f t="shared" ca="1" si="31"/>
        <v>0</v>
      </c>
      <c r="AF182" s="2">
        <f t="shared" ca="1" si="31"/>
        <v>0</v>
      </c>
      <c r="AG182" s="2">
        <f t="shared" ca="1" si="31"/>
        <v>0</v>
      </c>
      <c r="AH182" s="2">
        <f t="shared" ca="1" si="31"/>
        <v>0</v>
      </c>
      <c r="AI182" s="2">
        <f t="shared" ca="1" si="31"/>
        <v>0</v>
      </c>
      <c r="AJ182" s="2">
        <f t="shared" ca="1" si="31"/>
        <v>0</v>
      </c>
      <c r="AK182" s="2">
        <f t="shared" ca="1" si="31"/>
        <v>0</v>
      </c>
      <c r="AL182" s="2">
        <f t="shared" ca="1" si="31"/>
        <v>0</v>
      </c>
      <c r="AM182" s="2">
        <f t="shared" ca="1" si="31"/>
        <v>0</v>
      </c>
      <c r="AN182" s="2">
        <f t="shared" ca="1" si="31"/>
        <v>0</v>
      </c>
      <c r="AO182" s="2">
        <f t="shared" ca="1" si="31"/>
        <v>0</v>
      </c>
      <c r="AP182" s="2">
        <f t="shared" ca="1" si="31"/>
        <v>0</v>
      </c>
      <c r="AQ182" s="2">
        <f t="shared" ca="1" si="31"/>
        <v>0</v>
      </c>
      <c r="AR182" s="2">
        <f t="shared" ca="1" si="31"/>
        <v>0</v>
      </c>
      <c r="AS182" s="2">
        <f t="shared" ca="1" si="30"/>
        <v>0</v>
      </c>
      <c r="AT182" s="2">
        <f t="shared" ca="1" si="30"/>
        <v>0</v>
      </c>
      <c r="AU182" s="2">
        <f t="shared" ca="1" si="30"/>
        <v>0</v>
      </c>
      <c r="AV182" s="2">
        <f t="shared" ca="1" si="30"/>
        <v>0</v>
      </c>
      <c r="AW182" s="2">
        <f t="shared" ca="1" si="30"/>
        <v>0</v>
      </c>
      <c r="AX182" s="2">
        <f t="shared" ca="1" si="30"/>
        <v>0</v>
      </c>
      <c r="AY182" s="2">
        <f t="shared" ca="1" si="30"/>
        <v>0</v>
      </c>
      <c r="AZ182" s="2">
        <f t="shared" ca="1" si="30"/>
        <v>0</v>
      </c>
      <c r="BA182" s="2">
        <f t="shared" ca="1" si="30"/>
        <v>0</v>
      </c>
      <c r="BB182" s="2">
        <f t="shared" ca="1" si="30"/>
        <v>0</v>
      </c>
      <c r="BC182" s="2">
        <f t="shared" ca="1" si="30"/>
        <v>0</v>
      </c>
      <c r="BD182" s="2">
        <f t="shared" ca="1" si="30"/>
        <v>0</v>
      </c>
      <c r="BE182" s="2">
        <f t="shared" ca="1" si="30"/>
        <v>0</v>
      </c>
      <c r="BF182" s="2">
        <f t="shared" ca="1" si="30"/>
        <v>0</v>
      </c>
      <c r="BG182" s="2">
        <f t="shared" ca="1" si="30"/>
        <v>0</v>
      </c>
      <c r="BH182" s="2">
        <f t="shared" ca="1" si="30"/>
        <v>0</v>
      </c>
      <c r="BI182" s="2">
        <f t="shared" ca="1" si="30"/>
        <v>0</v>
      </c>
    </row>
    <row r="183" spans="1:61" hidden="1" x14ac:dyDescent="0.25">
      <c r="A183" s="175"/>
      <c r="B183" s="172"/>
      <c r="C183" s="96"/>
      <c r="D183" s="96"/>
      <c r="E183" s="96"/>
      <c r="F183" s="96"/>
      <c r="G183" s="96"/>
      <c r="H183" s="96"/>
      <c r="I183" s="96"/>
      <c r="J183" s="96"/>
      <c r="K183" s="96"/>
      <c r="L183" s="96"/>
      <c r="M183" s="96"/>
      <c r="N183" s="96"/>
      <c r="O183" s="96"/>
      <c r="P183" s="96"/>
      <c r="Q183" s="96"/>
      <c r="R183" s="96"/>
      <c r="S183" s="96"/>
      <c r="T183" s="96"/>
      <c r="U183" s="96"/>
      <c r="V183" s="96"/>
      <c r="W183" s="96"/>
      <c r="X183" s="96"/>
      <c r="Y183" s="96"/>
      <c r="Z183" s="96"/>
      <c r="AA183" s="96"/>
      <c r="AB183" s="94">
        <v>33</v>
      </c>
      <c r="AC183" s="95">
        <f t="shared" ca="1" si="32"/>
        <v>0</v>
      </c>
      <c r="AD183" s="95">
        <f t="shared" ca="1" si="31"/>
        <v>0</v>
      </c>
      <c r="AE183" s="95">
        <f t="shared" ca="1" si="31"/>
        <v>0</v>
      </c>
      <c r="AF183" s="95">
        <f t="shared" ca="1" si="31"/>
        <v>0</v>
      </c>
      <c r="AG183" s="95">
        <f t="shared" ca="1" si="31"/>
        <v>0</v>
      </c>
      <c r="AH183" s="95">
        <f t="shared" ca="1" si="31"/>
        <v>0</v>
      </c>
      <c r="AI183" s="95">
        <f t="shared" ca="1" si="31"/>
        <v>0</v>
      </c>
      <c r="AJ183" s="95">
        <f t="shared" ca="1" si="31"/>
        <v>0</v>
      </c>
      <c r="AK183" s="95">
        <f t="shared" ca="1" si="31"/>
        <v>0</v>
      </c>
      <c r="AL183" s="95">
        <f t="shared" ca="1" si="31"/>
        <v>0</v>
      </c>
      <c r="AM183" s="95">
        <f t="shared" ca="1" si="31"/>
        <v>0</v>
      </c>
      <c r="AN183" s="95">
        <f t="shared" ca="1" si="31"/>
        <v>0</v>
      </c>
      <c r="AO183" s="95">
        <f t="shared" ca="1" si="31"/>
        <v>0</v>
      </c>
      <c r="AP183" s="95">
        <f t="shared" ca="1" si="31"/>
        <v>0</v>
      </c>
      <c r="AQ183" s="95">
        <f t="shared" ca="1" si="31"/>
        <v>0</v>
      </c>
      <c r="AR183" s="95">
        <f t="shared" ca="1" si="31"/>
        <v>0</v>
      </c>
      <c r="AS183" s="95">
        <f t="shared" ca="1" si="30"/>
        <v>0</v>
      </c>
      <c r="AT183" s="95">
        <f t="shared" ca="1" si="30"/>
        <v>0</v>
      </c>
      <c r="AU183" s="95">
        <f t="shared" ca="1" si="30"/>
        <v>0</v>
      </c>
      <c r="AV183" s="95">
        <f t="shared" ca="1" si="30"/>
        <v>0</v>
      </c>
      <c r="AW183" s="95">
        <f t="shared" ca="1" si="30"/>
        <v>0</v>
      </c>
      <c r="AX183" s="95">
        <f t="shared" ca="1" si="30"/>
        <v>0</v>
      </c>
      <c r="AY183" s="95">
        <f t="shared" ca="1" si="30"/>
        <v>0</v>
      </c>
      <c r="AZ183" s="95">
        <f t="shared" ca="1" si="30"/>
        <v>0</v>
      </c>
      <c r="BA183" s="95">
        <f t="shared" ca="1" si="30"/>
        <v>0</v>
      </c>
      <c r="BB183" s="95">
        <f t="shared" ca="1" si="30"/>
        <v>0</v>
      </c>
      <c r="BC183" s="95">
        <f t="shared" ca="1" si="30"/>
        <v>0</v>
      </c>
      <c r="BD183" s="95">
        <f t="shared" ca="1" si="30"/>
        <v>0</v>
      </c>
      <c r="BE183" s="95">
        <f t="shared" ca="1" si="30"/>
        <v>0</v>
      </c>
      <c r="BF183" s="95">
        <f t="shared" ca="1" si="30"/>
        <v>0</v>
      </c>
      <c r="BG183" s="95">
        <f t="shared" ca="1" si="30"/>
        <v>0</v>
      </c>
      <c r="BH183" s="95">
        <f t="shared" ca="1" si="30"/>
        <v>0</v>
      </c>
      <c r="BI183" s="95">
        <f t="shared" ca="1" si="30"/>
        <v>0</v>
      </c>
    </row>
    <row r="184" spans="1:61" x14ac:dyDescent="0.25">
      <c r="A184" s="175"/>
      <c r="B184" s="170" t="s">
        <v>69</v>
      </c>
      <c r="C184" s="173" t="str">
        <f>INDEX(mem_Nb,MATCH(B184,MEMBERS,0))</f>
        <v>N5</v>
      </c>
      <c r="D184" s="92">
        <f>INDEX(LM,MATCH(C184,NODES,0),1)</f>
        <v>12</v>
      </c>
      <c r="E184" s="4" t="e">
        <f t="array" aca="1" ref="E184:E189" ca="1">d_m(D184:D189,P184:U189,Du,Dk)</f>
        <v>#VALUE!</v>
      </c>
      <c r="F184" s="4" t="e">
        <f t="array" ref="F184:F189">qf_m(B184)</f>
        <v>#VALUE!</v>
      </c>
      <c r="G184" s="4" t="e">
        <f t="array" ref="G184:G189">MMULT(TRANSPOSE(P184:U189),F184:F189)</f>
        <v>#VALUE!</v>
      </c>
      <c r="H184" s="4" t="e">
        <f t="array" ref="H184:H189">MMULT(J184:O189,E184:E189)+F184:F189</f>
        <v>#VALUE!</v>
      </c>
      <c r="I184" s="4" t="e">
        <f t="array" ref="I184:I189">MMULT(TRANSPOSE(P184:U189),H184:H189)</f>
        <v>#VALUE!</v>
      </c>
      <c r="J184" s="14" t="e">
        <f t="array" ref="J184:O189">kp_m(B184)</f>
        <v>#VALUE!</v>
      </c>
      <c r="K184" s="4" t="e">
        <v>#VALUE!</v>
      </c>
      <c r="L184" s="4" t="e">
        <v>#VALUE!</v>
      </c>
      <c r="M184" s="4" t="e">
        <v>#VALUE!</v>
      </c>
      <c r="N184" s="4" t="e">
        <v>#VALUE!</v>
      </c>
      <c r="O184" s="15" t="e">
        <v>#VALUE!</v>
      </c>
      <c r="P184" s="14" t="e">
        <f t="array" ref="P184:U189">T_m(B184)</f>
        <v>#VALUE!</v>
      </c>
      <c r="Q184" s="4" t="e">
        <v>#VALUE!</v>
      </c>
      <c r="R184" s="4" t="e">
        <v>#VALUE!</v>
      </c>
      <c r="S184" s="4" t="e">
        <v>#VALUE!</v>
      </c>
      <c r="T184" s="4" t="e">
        <v>#VALUE!</v>
      </c>
      <c r="U184" s="15" t="e">
        <v>#VALUE!</v>
      </c>
      <c r="V184" s="14" t="e">
        <f t="array" ref="V184:AA189">k_m(P184:U189,J184:O189)</f>
        <v>#VALUE!</v>
      </c>
      <c r="W184" s="4" t="e">
        <v>#VALUE!</v>
      </c>
      <c r="X184" s="4" t="e">
        <v>#VALUE!</v>
      </c>
      <c r="Y184" s="4" t="e">
        <v>#VALUE!</v>
      </c>
      <c r="Z184" s="4" t="e">
        <v>#VALUE!</v>
      </c>
      <c r="AA184" s="15" t="e">
        <v>#VALUE!</v>
      </c>
      <c r="AB184" s="5">
        <v>1</v>
      </c>
      <c r="AC184" s="4">
        <f ca="1">IF(ISNA(OR(MATCH(AC$51,OFFSET($D184,1-$AB184,0,6),0),MATCH($AB184,OFFSET($D184,1-$AB184,0,6),0))),0,INDEX(OFFSET($D184,1-$AB184,18,6,6),MATCH(AC$51,OFFSET($D184,1-$AB184,0,6),0),MATCH($AB184,OFFSET($D184,1-$AB184,0,6),0)))</f>
        <v>0</v>
      </c>
      <c r="AD184" s="4">
        <f t="shared" ca="1" si="31"/>
        <v>0</v>
      </c>
      <c r="AE184" s="4">
        <f t="shared" ca="1" si="31"/>
        <v>0</v>
      </c>
      <c r="AF184" s="4">
        <f t="shared" ca="1" si="31"/>
        <v>0</v>
      </c>
      <c r="AG184" s="4">
        <f t="shared" ca="1" si="31"/>
        <v>0</v>
      </c>
      <c r="AH184" s="4">
        <f t="shared" ca="1" si="31"/>
        <v>0</v>
      </c>
      <c r="AI184" s="4">
        <f t="shared" ca="1" si="31"/>
        <v>0</v>
      </c>
      <c r="AJ184" s="4">
        <f t="shared" ca="1" si="31"/>
        <v>0</v>
      </c>
      <c r="AK184" s="4">
        <f t="shared" ca="1" si="31"/>
        <v>0</v>
      </c>
      <c r="AL184" s="4">
        <f t="shared" ca="1" si="31"/>
        <v>0</v>
      </c>
      <c r="AM184" s="4">
        <f t="shared" ca="1" si="31"/>
        <v>0</v>
      </c>
      <c r="AN184" s="4">
        <f t="shared" ca="1" si="31"/>
        <v>0</v>
      </c>
      <c r="AO184" s="4">
        <f t="shared" ca="1" si="31"/>
        <v>0</v>
      </c>
      <c r="AP184" s="4">
        <f t="shared" ca="1" si="31"/>
        <v>0</v>
      </c>
      <c r="AQ184" s="4">
        <f t="shared" ca="1" si="31"/>
        <v>0</v>
      </c>
      <c r="AR184" s="4">
        <f t="shared" ca="1" si="31"/>
        <v>0</v>
      </c>
      <c r="AS184" s="4">
        <f t="shared" ca="1" si="30"/>
        <v>0</v>
      </c>
      <c r="AT184" s="4">
        <f t="shared" ca="1" si="30"/>
        <v>0</v>
      </c>
      <c r="AU184" s="4">
        <f t="shared" ca="1" si="30"/>
        <v>0</v>
      </c>
      <c r="AV184" s="4">
        <f t="shared" ca="1" si="30"/>
        <v>0</v>
      </c>
      <c r="AW184" s="4">
        <f t="shared" ca="1" si="30"/>
        <v>0</v>
      </c>
      <c r="AX184" s="4">
        <f t="shared" ca="1" si="30"/>
        <v>0</v>
      </c>
      <c r="AY184" s="4">
        <f t="shared" ca="1" si="30"/>
        <v>0</v>
      </c>
      <c r="AZ184" s="4">
        <f t="shared" ca="1" si="30"/>
        <v>0</v>
      </c>
      <c r="BA184" s="4">
        <f t="shared" ca="1" si="30"/>
        <v>0</v>
      </c>
      <c r="BB184" s="4">
        <f t="shared" ca="1" si="30"/>
        <v>0</v>
      </c>
      <c r="BC184" s="4">
        <f t="shared" ca="1" si="30"/>
        <v>0</v>
      </c>
      <c r="BD184" s="4">
        <f t="shared" ca="1" si="30"/>
        <v>0</v>
      </c>
      <c r="BE184" s="4">
        <f t="shared" ca="1" si="30"/>
        <v>0</v>
      </c>
      <c r="BF184" s="4">
        <f t="shared" ca="1" si="30"/>
        <v>0</v>
      </c>
      <c r="BG184" s="4">
        <f t="shared" ca="1" si="30"/>
        <v>0</v>
      </c>
      <c r="BH184" s="4">
        <f t="shared" ca="1" si="30"/>
        <v>0</v>
      </c>
      <c r="BI184" s="4">
        <f t="shared" ca="1" si="30"/>
        <v>0</v>
      </c>
    </row>
    <row r="185" spans="1:61" x14ac:dyDescent="0.25">
      <c r="A185" s="175"/>
      <c r="B185" s="171"/>
      <c r="C185" s="174"/>
      <c r="D185" s="91">
        <f>INDEX(LM,MATCH(C184,NODES,0),2)</f>
        <v>13</v>
      </c>
      <c r="E185" s="2" t="e">
        <f ca="1"/>
        <v>#VALUE!</v>
      </c>
      <c r="F185" s="2" t="e">
        <v>#VALUE!</v>
      </c>
      <c r="G185" s="2" t="e">
        <v>#VALUE!</v>
      </c>
      <c r="H185" s="2" t="e">
        <v>#VALUE!</v>
      </c>
      <c r="I185" s="2" t="e">
        <v>#VALUE!</v>
      </c>
      <c r="J185" s="12" t="e">
        <v>#VALUE!</v>
      </c>
      <c r="K185" s="2" t="e">
        <v>#VALUE!</v>
      </c>
      <c r="L185" s="2" t="e">
        <v>#VALUE!</v>
      </c>
      <c r="M185" s="2" t="e">
        <v>#VALUE!</v>
      </c>
      <c r="N185" s="2" t="e">
        <v>#VALUE!</v>
      </c>
      <c r="O185" s="13" t="e">
        <v>#VALUE!</v>
      </c>
      <c r="P185" s="12" t="e">
        <v>#VALUE!</v>
      </c>
      <c r="Q185" s="2" t="e">
        <v>#VALUE!</v>
      </c>
      <c r="R185" s="2" t="e">
        <v>#VALUE!</v>
      </c>
      <c r="S185" s="2" t="e">
        <v>#VALUE!</v>
      </c>
      <c r="T185" s="2" t="e">
        <v>#VALUE!</v>
      </c>
      <c r="U185" s="13" t="e">
        <v>#VALUE!</v>
      </c>
      <c r="V185" s="12" t="e">
        <v>#VALUE!</v>
      </c>
      <c r="W185" s="2" t="e">
        <v>#VALUE!</v>
      </c>
      <c r="X185" s="2" t="e">
        <v>#VALUE!</v>
      </c>
      <c r="Y185" s="2" t="e">
        <v>#VALUE!</v>
      </c>
      <c r="Z185" s="2" t="e">
        <v>#VALUE!</v>
      </c>
      <c r="AA185" s="13" t="e">
        <v>#VALUE!</v>
      </c>
      <c r="AB185" s="1">
        <v>2</v>
      </c>
      <c r="AC185" s="2">
        <f t="shared" ref="AC185:AR207" ca="1" si="33">IF(ISNA(OR(MATCH(AC$51,OFFSET($D185,1-$AB185,0,6),0),MATCH($AB185,OFFSET($D185,1-$AB185,0,6),0))),0,INDEX(OFFSET($D185,1-$AB185,18,6,6),MATCH(AC$51,OFFSET($D185,1-$AB185,0,6),0),MATCH($AB185,OFFSET($D185,1-$AB185,0,6),0)))</f>
        <v>0</v>
      </c>
      <c r="AD185" s="2">
        <f t="shared" ca="1" si="31"/>
        <v>0</v>
      </c>
      <c r="AE185" s="2">
        <f t="shared" ca="1" si="31"/>
        <v>0</v>
      </c>
      <c r="AF185" s="2">
        <f t="shared" ca="1" si="31"/>
        <v>0</v>
      </c>
      <c r="AG185" s="2">
        <f t="shared" ca="1" si="31"/>
        <v>0</v>
      </c>
      <c r="AH185" s="2">
        <f t="shared" ca="1" si="31"/>
        <v>0</v>
      </c>
      <c r="AI185" s="2">
        <f t="shared" ca="1" si="31"/>
        <v>0</v>
      </c>
      <c r="AJ185" s="2">
        <f t="shared" ca="1" si="31"/>
        <v>0</v>
      </c>
      <c r="AK185" s="2">
        <f t="shared" ca="1" si="31"/>
        <v>0</v>
      </c>
      <c r="AL185" s="2">
        <f t="shared" ca="1" si="31"/>
        <v>0</v>
      </c>
      <c r="AM185" s="2">
        <f t="shared" ca="1" si="31"/>
        <v>0</v>
      </c>
      <c r="AN185" s="2">
        <f t="shared" ca="1" si="31"/>
        <v>0</v>
      </c>
      <c r="AO185" s="2">
        <f t="shared" ca="1" si="31"/>
        <v>0</v>
      </c>
      <c r="AP185" s="2">
        <f t="shared" ca="1" si="31"/>
        <v>0</v>
      </c>
      <c r="AQ185" s="2">
        <f t="shared" ca="1" si="31"/>
        <v>0</v>
      </c>
      <c r="AR185" s="2">
        <f t="shared" ca="1" si="31"/>
        <v>0</v>
      </c>
      <c r="AS185" s="2">
        <f t="shared" ca="1" si="30"/>
        <v>0</v>
      </c>
      <c r="AT185" s="2">
        <f t="shared" ca="1" si="30"/>
        <v>0</v>
      </c>
      <c r="AU185" s="2">
        <f t="shared" ca="1" si="30"/>
        <v>0</v>
      </c>
      <c r="AV185" s="2">
        <f t="shared" ca="1" si="30"/>
        <v>0</v>
      </c>
      <c r="AW185" s="2">
        <f t="shared" ca="1" si="30"/>
        <v>0</v>
      </c>
      <c r="AX185" s="2">
        <f t="shared" ca="1" si="30"/>
        <v>0</v>
      </c>
      <c r="AY185" s="2">
        <f t="shared" ca="1" si="30"/>
        <v>0</v>
      </c>
      <c r="AZ185" s="2">
        <f t="shared" ca="1" si="30"/>
        <v>0</v>
      </c>
      <c r="BA185" s="2">
        <f t="shared" ca="1" si="30"/>
        <v>0</v>
      </c>
      <c r="BB185" s="2">
        <f t="shared" ca="1" si="30"/>
        <v>0</v>
      </c>
      <c r="BC185" s="2">
        <f t="shared" ca="1" si="30"/>
        <v>0</v>
      </c>
      <c r="BD185" s="2">
        <f t="shared" ca="1" si="30"/>
        <v>0</v>
      </c>
      <c r="BE185" s="2">
        <f t="shared" ca="1" si="30"/>
        <v>0</v>
      </c>
      <c r="BF185" s="2">
        <f t="shared" ca="1" si="30"/>
        <v>0</v>
      </c>
      <c r="BG185" s="2">
        <f t="shared" ca="1" si="30"/>
        <v>0</v>
      </c>
      <c r="BH185" s="2">
        <f t="shared" ca="1" si="30"/>
        <v>0</v>
      </c>
      <c r="BI185" s="2">
        <f t="shared" ca="1" si="30"/>
        <v>0</v>
      </c>
    </row>
    <row r="186" spans="1:61" x14ac:dyDescent="0.25">
      <c r="A186" s="175"/>
      <c r="B186" s="171"/>
      <c r="C186" s="174"/>
      <c r="D186" s="91">
        <f>INDEX(LM,MATCH(C184,NODES,0),3)</f>
        <v>14</v>
      </c>
      <c r="E186" s="2" t="e">
        <f ca="1"/>
        <v>#VALUE!</v>
      </c>
      <c r="F186" s="2" t="e">
        <v>#VALUE!</v>
      </c>
      <c r="G186" s="2" t="e">
        <v>#VALUE!</v>
      </c>
      <c r="H186" s="2" t="e">
        <v>#VALUE!</v>
      </c>
      <c r="I186" s="2" t="e">
        <v>#VALUE!</v>
      </c>
      <c r="J186" s="12" t="e">
        <v>#VALUE!</v>
      </c>
      <c r="K186" s="2" t="e">
        <v>#VALUE!</v>
      </c>
      <c r="L186" s="2" t="e">
        <v>#VALUE!</v>
      </c>
      <c r="M186" s="2" t="e">
        <v>#VALUE!</v>
      </c>
      <c r="N186" s="2" t="e">
        <v>#VALUE!</v>
      </c>
      <c r="O186" s="13" t="e">
        <v>#VALUE!</v>
      </c>
      <c r="P186" s="12" t="e">
        <v>#VALUE!</v>
      </c>
      <c r="Q186" s="2" t="e">
        <v>#VALUE!</v>
      </c>
      <c r="R186" s="2" t="e">
        <v>#VALUE!</v>
      </c>
      <c r="S186" s="2" t="e">
        <v>#VALUE!</v>
      </c>
      <c r="T186" s="2" t="e">
        <v>#VALUE!</v>
      </c>
      <c r="U186" s="13" t="e">
        <v>#VALUE!</v>
      </c>
      <c r="V186" s="12" t="e">
        <v>#VALUE!</v>
      </c>
      <c r="W186" s="2" t="e">
        <v>#VALUE!</v>
      </c>
      <c r="X186" s="2" t="e">
        <v>#VALUE!</v>
      </c>
      <c r="Y186" s="2" t="e">
        <v>#VALUE!</v>
      </c>
      <c r="Z186" s="2" t="e">
        <v>#VALUE!</v>
      </c>
      <c r="AA186" s="13" t="e">
        <v>#VALUE!</v>
      </c>
      <c r="AB186" s="1">
        <v>3</v>
      </c>
      <c r="AC186" s="2">
        <f t="shared" ca="1" si="33"/>
        <v>0</v>
      </c>
      <c r="AD186" s="2">
        <f t="shared" ca="1" si="31"/>
        <v>0</v>
      </c>
      <c r="AE186" s="2">
        <f t="shared" ca="1" si="31"/>
        <v>0</v>
      </c>
      <c r="AF186" s="2">
        <f t="shared" ca="1" si="31"/>
        <v>0</v>
      </c>
      <c r="AG186" s="2">
        <f t="shared" ca="1" si="31"/>
        <v>0</v>
      </c>
      <c r="AH186" s="2">
        <f t="shared" ca="1" si="31"/>
        <v>0</v>
      </c>
      <c r="AI186" s="2">
        <f t="shared" ca="1" si="31"/>
        <v>0</v>
      </c>
      <c r="AJ186" s="2">
        <f t="shared" ca="1" si="31"/>
        <v>0</v>
      </c>
      <c r="AK186" s="2">
        <f t="shared" ca="1" si="31"/>
        <v>0</v>
      </c>
      <c r="AL186" s="2">
        <f t="shared" ca="1" si="31"/>
        <v>0</v>
      </c>
      <c r="AM186" s="2">
        <f t="shared" ca="1" si="31"/>
        <v>0</v>
      </c>
      <c r="AN186" s="2">
        <f t="shared" ca="1" si="31"/>
        <v>0</v>
      </c>
      <c r="AO186" s="2">
        <f t="shared" ca="1" si="31"/>
        <v>0</v>
      </c>
      <c r="AP186" s="2">
        <f t="shared" ca="1" si="31"/>
        <v>0</v>
      </c>
      <c r="AQ186" s="2">
        <f t="shared" ca="1" si="31"/>
        <v>0</v>
      </c>
      <c r="AR186" s="2">
        <f t="shared" ca="1" si="31"/>
        <v>0</v>
      </c>
      <c r="AS186" s="2">
        <f t="shared" ca="1" si="30"/>
        <v>0</v>
      </c>
      <c r="AT186" s="2">
        <f t="shared" ca="1" si="30"/>
        <v>0</v>
      </c>
      <c r="AU186" s="2">
        <f t="shared" ca="1" si="30"/>
        <v>0</v>
      </c>
      <c r="AV186" s="2">
        <f t="shared" ca="1" si="30"/>
        <v>0</v>
      </c>
      <c r="AW186" s="2">
        <f t="shared" ca="1" si="30"/>
        <v>0</v>
      </c>
      <c r="AX186" s="2">
        <f t="shared" ca="1" si="30"/>
        <v>0</v>
      </c>
      <c r="AY186" s="2">
        <f t="shared" ca="1" si="30"/>
        <v>0</v>
      </c>
      <c r="AZ186" s="2">
        <f t="shared" ca="1" si="30"/>
        <v>0</v>
      </c>
      <c r="BA186" s="2">
        <f t="shared" ca="1" si="30"/>
        <v>0</v>
      </c>
      <c r="BB186" s="2">
        <f t="shared" ca="1" si="30"/>
        <v>0</v>
      </c>
      <c r="BC186" s="2">
        <f t="shared" ca="1" si="30"/>
        <v>0</v>
      </c>
      <c r="BD186" s="2">
        <f t="shared" ca="1" si="30"/>
        <v>0</v>
      </c>
      <c r="BE186" s="2">
        <f t="shared" ca="1" si="30"/>
        <v>0</v>
      </c>
      <c r="BF186" s="2">
        <f t="shared" ca="1" si="30"/>
        <v>0</v>
      </c>
      <c r="BG186" s="2">
        <f t="shared" ca="1" si="30"/>
        <v>0</v>
      </c>
      <c r="BH186" s="2">
        <f t="shared" ca="1" si="30"/>
        <v>0</v>
      </c>
      <c r="BI186" s="2">
        <f t="shared" ca="1" si="30"/>
        <v>0</v>
      </c>
    </row>
    <row r="187" spans="1:61" x14ac:dyDescent="0.25">
      <c r="A187" s="175"/>
      <c r="B187" s="171"/>
      <c r="C187" s="174" t="str">
        <f>INDEX(mem_Ne,MATCH(B184,MEMBERS,0))</f>
        <v>N6</v>
      </c>
      <c r="D187" s="91">
        <f>INDEX(LM,MATCH(C187,NODES,0),1)</f>
        <v>15</v>
      </c>
      <c r="E187" s="2" t="e">
        <f ca="1"/>
        <v>#VALUE!</v>
      </c>
      <c r="F187" s="2" t="e">
        <v>#VALUE!</v>
      </c>
      <c r="G187" s="2" t="e">
        <v>#VALUE!</v>
      </c>
      <c r="H187" s="2" t="e">
        <v>#VALUE!</v>
      </c>
      <c r="I187" s="2" t="e">
        <v>#VALUE!</v>
      </c>
      <c r="J187" s="12" t="e">
        <v>#VALUE!</v>
      </c>
      <c r="K187" s="2" t="e">
        <v>#VALUE!</v>
      </c>
      <c r="L187" s="2" t="e">
        <v>#VALUE!</v>
      </c>
      <c r="M187" s="2" t="e">
        <v>#VALUE!</v>
      </c>
      <c r="N187" s="2" t="e">
        <v>#VALUE!</v>
      </c>
      <c r="O187" s="13" t="e">
        <v>#VALUE!</v>
      </c>
      <c r="P187" s="12" t="e">
        <v>#VALUE!</v>
      </c>
      <c r="Q187" s="2" t="e">
        <v>#VALUE!</v>
      </c>
      <c r="R187" s="2" t="e">
        <v>#VALUE!</v>
      </c>
      <c r="S187" s="2" t="e">
        <v>#VALUE!</v>
      </c>
      <c r="T187" s="2" t="e">
        <v>#VALUE!</v>
      </c>
      <c r="U187" s="13" t="e">
        <v>#VALUE!</v>
      </c>
      <c r="V187" s="12" t="e">
        <v>#VALUE!</v>
      </c>
      <c r="W187" s="2" t="e">
        <v>#VALUE!</v>
      </c>
      <c r="X187" s="2" t="e">
        <v>#VALUE!</v>
      </c>
      <c r="Y187" s="2" t="e">
        <v>#VALUE!</v>
      </c>
      <c r="Z187" s="2" t="e">
        <v>#VALUE!</v>
      </c>
      <c r="AA187" s="13" t="e">
        <v>#VALUE!</v>
      </c>
      <c r="AB187" s="1">
        <v>4</v>
      </c>
      <c r="AC187" s="2">
        <f t="shared" ca="1" si="33"/>
        <v>0</v>
      </c>
      <c r="AD187" s="2">
        <f t="shared" ca="1" si="31"/>
        <v>0</v>
      </c>
      <c r="AE187" s="2">
        <f t="shared" ca="1" si="31"/>
        <v>0</v>
      </c>
      <c r="AF187" s="2">
        <f t="shared" ca="1" si="31"/>
        <v>0</v>
      </c>
      <c r="AG187" s="2">
        <f t="shared" ca="1" si="31"/>
        <v>0</v>
      </c>
      <c r="AH187" s="2">
        <f t="shared" ca="1" si="31"/>
        <v>0</v>
      </c>
      <c r="AI187" s="2">
        <f t="shared" ca="1" si="31"/>
        <v>0</v>
      </c>
      <c r="AJ187" s="2">
        <f t="shared" ca="1" si="31"/>
        <v>0</v>
      </c>
      <c r="AK187" s="2">
        <f t="shared" ca="1" si="31"/>
        <v>0</v>
      </c>
      <c r="AL187" s="2">
        <f t="shared" ca="1" si="31"/>
        <v>0</v>
      </c>
      <c r="AM187" s="2">
        <f t="shared" ca="1" si="31"/>
        <v>0</v>
      </c>
      <c r="AN187" s="2">
        <f t="shared" ca="1" si="31"/>
        <v>0</v>
      </c>
      <c r="AO187" s="2">
        <f t="shared" ca="1" si="31"/>
        <v>0</v>
      </c>
      <c r="AP187" s="2">
        <f t="shared" ca="1" si="31"/>
        <v>0</v>
      </c>
      <c r="AQ187" s="2">
        <f t="shared" ca="1" si="31"/>
        <v>0</v>
      </c>
      <c r="AR187" s="2">
        <f t="shared" ca="1" si="31"/>
        <v>0</v>
      </c>
      <c r="AS187" s="2">
        <f t="shared" ca="1" si="30"/>
        <v>0</v>
      </c>
      <c r="AT187" s="2">
        <f t="shared" ca="1" si="30"/>
        <v>0</v>
      </c>
      <c r="AU187" s="2">
        <f t="shared" ca="1" si="30"/>
        <v>0</v>
      </c>
      <c r="AV187" s="2">
        <f t="shared" ca="1" si="30"/>
        <v>0</v>
      </c>
      <c r="AW187" s="2">
        <f t="shared" ca="1" si="30"/>
        <v>0</v>
      </c>
      <c r="AX187" s="2">
        <f t="shared" ca="1" si="30"/>
        <v>0</v>
      </c>
      <c r="AY187" s="2">
        <f t="shared" ca="1" si="30"/>
        <v>0</v>
      </c>
      <c r="AZ187" s="2">
        <f t="shared" ca="1" si="30"/>
        <v>0</v>
      </c>
      <c r="BA187" s="2">
        <f t="shared" ca="1" si="30"/>
        <v>0</v>
      </c>
      <c r="BB187" s="2">
        <f t="shared" ca="1" si="30"/>
        <v>0</v>
      </c>
      <c r="BC187" s="2">
        <f t="shared" ca="1" si="30"/>
        <v>0</v>
      </c>
      <c r="BD187" s="2">
        <f t="shared" ca="1" si="30"/>
        <v>0</v>
      </c>
      <c r="BE187" s="2">
        <f t="shared" ca="1" si="30"/>
        <v>0</v>
      </c>
      <c r="BF187" s="2">
        <f t="shared" ca="1" si="30"/>
        <v>0</v>
      </c>
      <c r="BG187" s="2">
        <f t="shared" ca="1" si="30"/>
        <v>0</v>
      </c>
      <c r="BH187" s="2">
        <f t="shared" ca="1" si="30"/>
        <v>0</v>
      </c>
      <c r="BI187" s="2">
        <f t="shared" ca="1" si="30"/>
        <v>0</v>
      </c>
    </row>
    <row r="188" spans="1:61" x14ac:dyDescent="0.25">
      <c r="A188" s="175"/>
      <c r="B188" s="171"/>
      <c r="C188" s="174"/>
      <c r="D188" s="91">
        <f>INDEX(LM,MATCH(C187,NODES,0),2)</f>
        <v>16</v>
      </c>
      <c r="E188" s="2" t="e">
        <f ca="1"/>
        <v>#VALUE!</v>
      </c>
      <c r="F188" s="2" t="e">
        <v>#VALUE!</v>
      </c>
      <c r="G188" s="2" t="e">
        <v>#VALUE!</v>
      </c>
      <c r="H188" s="2" t="e">
        <v>#VALUE!</v>
      </c>
      <c r="I188" s="2" t="e">
        <v>#VALUE!</v>
      </c>
      <c r="J188" s="12" t="e">
        <v>#VALUE!</v>
      </c>
      <c r="K188" s="2" t="e">
        <v>#VALUE!</v>
      </c>
      <c r="L188" s="2" t="e">
        <v>#VALUE!</v>
      </c>
      <c r="M188" s="2" t="e">
        <v>#VALUE!</v>
      </c>
      <c r="N188" s="2" t="e">
        <v>#VALUE!</v>
      </c>
      <c r="O188" s="13" t="e">
        <v>#VALUE!</v>
      </c>
      <c r="P188" s="12" t="e">
        <v>#VALUE!</v>
      </c>
      <c r="Q188" s="2" t="e">
        <v>#VALUE!</v>
      </c>
      <c r="R188" s="2" t="e">
        <v>#VALUE!</v>
      </c>
      <c r="S188" s="2" t="e">
        <v>#VALUE!</v>
      </c>
      <c r="T188" s="2" t="e">
        <v>#VALUE!</v>
      </c>
      <c r="U188" s="13" t="e">
        <v>#VALUE!</v>
      </c>
      <c r="V188" s="12" t="e">
        <v>#VALUE!</v>
      </c>
      <c r="W188" s="2" t="e">
        <v>#VALUE!</v>
      </c>
      <c r="X188" s="2" t="e">
        <v>#VALUE!</v>
      </c>
      <c r="Y188" s="2" t="e">
        <v>#VALUE!</v>
      </c>
      <c r="Z188" s="2" t="e">
        <v>#VALUE!</v>
      </c>
      <c r="AA188" s="13" t="e">
        <v>#VALUE!</v>
      </c>
      <c r="AB188" s="1">
        <v>5</v>
      </c>
      <c r="AC188" s="2">
        <f t="shared" ca="1" si="33"/>
        <v>0</v>
      </c>
      <c r="AD188" s="2">
        <f t="shared" ca="1" si="31"/>
        <v>0</v>
      </c>
      <c r="AE188" s="2">
        <f t="shared" ca="1" si="31"/>
        <v>0</v>
      </c>
      <c r="AF188" s="2">
        <f t="shared" ca="1" si="31"/>
        <v>0</v>
      </c>
      <c r="AG188" s="2">
        <f t="shared" ca="1" si="31"/>
        <v>0</v>
      </c>
      <c r="AH188" s="2">
        <f t="shared" ca="1" si="31"/>
        <v>0</v>
      </c>
      <c r="AI188" s="2">
        <f t="shared" ca="1" si="31"/>
        <v>0</v>
      </c>
      <c r="AJ188" s="2">
        <f t="shared" ca="1" si="31"/>
        <v>0</v>
      </c>
      <c r="AK188" s="2">
        <f t="shared" ca="1" si="31"/>
        <v>0</v>
      </c>
      <c r="AL188" s="2">
        <f t="shared" ca="1" si="31"/>
        <v>0</v>
      </c>
      <c r="AM188" s="2">
        <f t="shared" ca="1" si="31"/>
        <v>0</v>
      </c>
      <c r="AN188" s="2">
        <f t="shared" ca="1" si="31"/>
        <v>0</v>
      </c>
      <c r="AO188" s="2">
        <f t="shared" ca="1" si="31"/>
        <v>0</v>
      </c>
      <c r="AP188" s="2">
        <f t="shared" ca="1" si="31"/>
        <v>0</v>
      </c>
      <c r="AQ188" s="2">
        <f t="shared" ca="1" si="31"/>
        <v>0</v>
      </c>
      <c r="AR188" s="2">
        <f t="shared" ca="1" si="31"/>
        <v>0</v>
      </c>
      <c r="AS188" s="2">
        <f t="shared" ca="1" si="30"/>
        <v>0</v>
      </c>
      <c r="AT188" s="2">
        <f t="shared" ca="1" si="30"/>
        <v>0</v>
      </c>
      <c r="AU188" s="2">
        <f t="shared" ca="1" si="30"/>
        <v>0</v>
      </c>
      <c r="AV188" s="2">
        <f t="shared" ca="1" si="30"/>
        <v>0</v>
      </c>
      <c r="AW188" s="2">
        <f t="shared" ca="1" si="30"/>
        <v>0</v>
      </c>
      <c r="AX188" s="2">
        <f t="shared" ca="1" si="30"/>
        <v>0</v>
      </c>
      <c r="AY188" s="2">
        <f t="shared" ca="1" si="30"/>
        <v>0</v>
      </c>
      <c r="AZ188" s="2">
        <f t="shared" ca="1" si="30"/>
        <v>0</v>
      </c>
      <c r="BA188" s="2">
        <f t="shared" ca="1" si="30"/>
        <v>0</v>
      </c>
      <c r="BB188" s="2">
        <f t="shared" ca="1" si="30"/>
        <v>0</v>
      </c>
      <c r="BC188" s="2">
        <f t="shared" ca="1" si="30"/>
        <v>0</v>
      </c>
      <c r="BD188" s="2">
        <f t="shared" ca="1" si="30"/>
        <v>0</v>
      </c>
      <c r="BE188" s="2">
        <f t="shared" ca="1" si="30"/>
        <v>0</v>
      </c>
      <c r="BF188" s="2">
        <f t="shared" ca="1" si="30"/>
        <v>0</v>
      </c>
      <c r="BG188" s="2">
        <f t="shared" ca="1" si="30"/>
        <v>0</v>
      </c>
      <c r="BH188" s="2">
        <f t="shared" ca="1" si="30"/>
        <v>0</v>
      </c>
      <c r="BI188" s="2">
        <f t="shared" ca="1" si="30"/>
        <v>0</v>
      </c>
    </row>
    <row r="189" spans="1:61" x14ac:dyDescent="0.25">
      <c r="A189" s="175"/>
      <c r="B189" s="171"/>
      <c r="C189" s="174"/>
      <c r="D189" s="91">
        <f>INDEX(LM,MATCH(C187,NODES,0),3)</f>
        <v>17</v>
      </c>
      <c r="E189" s="2" t="e">
        <f ca="1"/>
        <v>#VALUE!</v>
      </c>
      <c r="F189" s="2" t="e">
        <v>#VALUE!</v>
      </c>
      <c r="G189" s="2" t="e">
        <v>#VALUE!</v>
      </c>
      <c r="H189" s="2" t="e">
        <v>#VALUE!</v>
      </c>
      <c r="I189" s="2" t="e">
        <v>#VALUE!</v>
      </c>
      <c r="J189" s="12" t="e">
        <v>#VALUE!</v>
      </c>
      <c r="K189" s="2" t="e">
        <v>#VALUE!</v>
      </c>
      <c r="L189" s="2" t="e">
        <v>#VALUE!</v>
      </c>
      <c r="M189" s="2" t="e">
        <v>#VALUE!</v>
      </c>
      <c r="N189" s="2" t="e">
        <v>#VALUE!</v>
      </c>
      <c r="O189" s="13" t="e">
        <v>#VALUE!</v>
      </c>
      <c r="P189" s="12" t="e">
        <v>#VALUE!</v>
      </c>
      <c r="Q189" s="2" t="e">
        <v>#VALUE!</v>
      </c>
      <c r="R189" s="2" t="e">
        <v>#VALUE!</v>
      </c>
      <c r="S189" s="2" t="e">
        <v>#VALUE!</v>
      </c>
      <c r="T189" s="2" t="e">
        <v>#VALUE!</v>
      </c>
      <c r="U189" s="13" t="e">
        <v>#VALUE!</v>
      </c>
      <c r="V189" s="12" t="e">
        <v>#VALUE!</v>
      </c>
      <c r="W189" s="2" t="e">
        <v>#VALUE!</v>
      </c>
      <c r="X189" s="2" t="e">
        <v>#VALUE!</v>
      </c>
      <c r="Y189" s="2" t="e">
        <v>#VALUE!</v>
      </c>
      <c r="Z189" s="2" t="e">
        <v>#VALUE!</v>
      </c>
      <c r="AA189" s="13" t="e">
        <v>#VALUE!</v>
      </c>
      <c r="AB189" s="1">
        <v>6</v>
      </c>
      <c r="AC189" s="2">
        <f t="shared" ca="1" si="33"/>
        <v>0</v>
      </c>
      <c r="AD189" s="2">
        <f t="shared" ca="1" si="31"/>
        <v>0</v>
      </c>
      <c r="AE189" s="2">
        <f t="shared" ca="1" si="31"/>
        <v>0</v>
      </c>
      <c r="AF189" s="2">
        <f t="shared" ca="1" si="31"/>
        <v>0</v>
      </c>
      <c r="AG189" s="2">
        <f t="shared" ca="1" si="31"/>
        <v>0</v>
      </c>
      <c r="AH189" s="2">
        <f t="shared" ca="1" si="31"/>
        <v>0</v>
      </c>
      <c r="AI189" s="2">
        <f t="shared" ca="1" si="31"/>
        <v>0</v>
      </c>
      <c r="AJ189" s="2">
        <f t="shared" ca="1" si="31"/>
        <v>0</v>
      </c>
      <c r="AK189" s="2">
        <f t="shared" ca="1" si="31"/>
        <v>0</v>
      </c>
      <c r="AL189" s="2">
        <f t="shared" ca="1" si="31"/>
        <v>0</v>
      </c>
      <c r="AM189" s="2">
        <f t="shared" ca="1" si="31"/>
        <v>0</v>
      </c>
      <c r="AN189" s="2">
        <f t="shared" ca="1" si="31"/>
        <v>0</v>
      </c>
      <c r="AO189" s="2">
        <f t="shared" ca="1" si="31"/>
        <v>0</v>
      </c>
      <c r="AP189" s="2">
        <f t="shared" ca="1" si="31"/>
        <v>0</v>
      </c>
      <c r="AQ189" s="2">
        <f t="shared" ca="1" si="31"/>
        <v>0</v>
      </c>
      <c r="AR189" s="2">
        <f t="shared" ca="1" si="31"/>
        <v>0</v>
      </c>
      <c r="AS189" s="2">
        <f t="shared" ca="1" si="30"/>
        <v>0</v>
      </c>
      <c r="AT189" s="2">
        <f t="shared" ca="1" si="30"/>
        <v>0</v>
      </c>
      <c r="AU189" s="2">
        <f t="shared" ca="1" si="30"/>
        <v>0</v>
      </c>
      <c r="AV189" s="2">
        <f t="shared" ca="1" si="30"/>
        <v>0</v>
      </c>
      <c r="AW189" s="2">
        <f t="shared" ca="1" si="30"/>
        <v>0</v>
      </c>
      <c r="AX189" s="2">
        <f t="shared" ca="1" si="30"/>
        <v>0</v>
      </c>
      <c r="AY189" s="2">
        <f t="shared" ca="1" si="30"/>
        <v>0</v>
      </c>
      <c r="AZ189" s="2">
        <f t="shared" ca="1" si="30"/>
        <v>0</v>
      </c>
      <c r="BA189" s="2">
        <f t="shared" ca="1" si="30"/>
        <v>0</v>
      </c>
      <c r="BB189" s="2">
        <f t="shared" ca="1" si="30"/>
        <v>0</v>
      </c>
      <c r="BC189" s="2">
        <f t="shared" ca="1" si="30"/>
        <v>0</v>
      </c>
      <c r="BD189" s="2">
        <f t="shared" ca="1" si="30"/>
        <v>0</v>
      </c>
      <c r="BE189" s="2">
        <f t="shared" ca="1" si="30"/>
        <v>0</v>
      </c>
      <c r="BF189" s="2">
        <f t="shared" ca="1" si="30"/>
        <v>0</v>
      </c>
      <c r="BG189" s="2">
        <f t="shared" ca="1" si="30"/>
        <v>0</v>
      </c>
      <c r="BH189" s="2">
        <f t="shared" ca="1" si="30"/>
        <v>0</v>
      </c>
      <c r="BI189" s="2">
        <f t="shared" ref="AS189:BI204" ca="1" si="34">IF(ISNA(OR(MATCH(BI$51,OFFSET($D189,1-$AB189,0,6),0),MATCH($AB189,OFFSET($D189,1-$AB189,0,6),0))),0,INDEX(OFFSET($D189,1-$AB189,18,6,6),MATCH(BI$51,OFFSET($D189,1-$AB189,0,6),0),MATCH($AB189,OFFSET($D189,1-$AB189,0,6),0)))</f>
        <v>0</v>
      </c>
    </row>
    <row r="190" spans="1:61" hidden="1" x14ac:dyDescent="0.25">
      <c r="A190" s="175"/>
      <c r="B190" s="171"/>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1">
        <v>7</v>
      </c>
      <c r="AC190" s="2">
        <f t="shared" ca="1" si="33"/>
        <v>0</v>
      </c>
      <c r="AD190" s="2">
        <f t="shared" ca="1" si="31"/>
        <v>0</v>
      </c>
      <c r="AE190" s="2">
        <f t="shared" ca="1" si="31"/>
        <v>0</v>
      </c>
      <c r="AF190" s="2">
        <f t="shared" ca="1" si="31"/>
        <v>0</v>
      </c>
      <c r="AG190" s="2">
        <f t="shared" ca="1" si="31"/>
        <v>0</v>
      </c>
      <c r="AH190" s="2">
        <f t="shared" ca="1" si="31"/>
        <v>0</v>
      </c>
      <c r="AI190" s="2">
        <f t="shared" ca="1" si="31"/>
        <v>0</v>
      </c>
      <c r="AJ190" s="2">
        <f t="shared" ca="1" si="31"/>
        <v>0</v>
      </c>
      <c r="AK190" s="2">
        <f t="shared" ca="1" si="31"/>
        <v>0</v>
      </c>
      <c r="AL190" s="2">
        <f t="shared" ca="1" si="31"/>
        <v>0</v>
      </c>
      <c r="AM190" s="2">
        <f t="shared" ca="1" si="31"/>
        <v>0</v>
      </c>
      <c r="AN190" s="2">
        <f t="shared" ca="1" si="31"/>
        <v>0</v>
      </c>
      <c r="AO190" s="2">
        <f t="shared" ca="1" si="31"/>
        <v>0</v>
      </c>
      <c r="AP190" s="2">
        <f t="shared" ca="1" si="31"/>
        <v>0</v>
      </c>
      <c r="AQ190" s="2">
        <f t="shared" ca="1" si="31"/>
        <v>0</v>
      </c>
      <c r="AR190" s="2">
        <f t="shared" ca="1" si="31"/>
        <v>0</v>
      </c>
      <c r="AS190" s="2">
        <f t="shared" ca="1" si="34"/>
        <v>0</v>
      </c>
      <c r="AT190" s="2">
        <f t="shared" ca="1" si="34"/>
        <v>0</v>
      </c>
      <c r="AU190" s="2">
        <f t="shared" ca="1" si="34"/>
        <v>0</v>
      </c>
      <c r="AV190" s="2">
        <f t="shared" ca="1" si="34"/>
        <v>0</v>
      </c>
      <c r="AW190" s="2">
        <f t="shared" ca="1" si="34"/>
        <v>0</v>
      </c>
      <c r="AX190" s="2">
        <f t="shared" ca="1" si="34"/>
        <v>0</v>
      </c>
      <c r="AY190" s="2">
        <f t="shared" ca="1" si="34"/>
        <v>0</v>
      </c>
      <c r="AZ190" s="2">
        <f t="shared" ca="1" si="34"/>
        <v>0</v>
      </c>
      <c r="BA190" s="2">
        <f t="shared" ca="1" si="34"/>
        <v>0</v>
      </c>
      <c r="BB190" s="2">
        <f t="shared" ca="1" si="34"/>
        <v>0</v>
      </c>
      <c r="BC190" s="2">
        <f t="shared" ca="1" si="34"/>
        <v>0</v>
      </c>
      <c r="BD190" s="2">
        <f t="shared" ca="1" si="34"/>
        <v>0</v>
      </c>
      <c r="BE190" s="2">
        <f t="shared" ca="1" si="34"/>
        <v>0</v>
      </c>
      <c r="BF190" s="2">
        <f t="shared" ca="1" si="34"/>
        <v>0</v>
      </c>
      <c r="BG190" s="2">
        <f t="shared" ca="1" si="34"/>
        <v>0</v>
      </c>
      <c r="BH190" s="2">
        <f t="shared" ca="1" si="34"/>
        <v>0</v>
      </c>
      <c r="BI190" s="2">
        <f t="shared" ca="1" si="34"/>
        <v>0</v>
      </c>
    </row>
    <row r="191" spans="1:61" hidden="1" x14ac:dyDescent="0.25">
      <c r="A191" s="175"/>
      <c r="B191" s="171"/>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1">
        <v>8</v>
      </c>
      <c r="AC191" s="2">
        <f t="shared" ca="1" si="33"/>
        <v>0</v>
      </c>
      <c r="AD191" s="2">
        <f t="shared" ca="1" si="31"/>
        <v>0</v>
      </c>
      <c r="AE191" s="2">
        <f t="shared" ca="1" si="31"/>
        <v>0</v>
      </c>
      <c r="AF191" s="2">
        <f t="shared" ca="1" si="31"/>
        <v>0</v>
      </c>
      <c r="AG191" s="2">
        <f t="shared" ca="1" si="31"/>
        <v>0</v>
      </c>
      <c r="AH191" s="2">
        <f t="shared" ca="1" si="31"/>
        <v>0</v>
      </c>
      <c r="AI191" s="2">
        <f t="shared" ca="1" si="31"/>
        <v>0</v>
      </c>
      <c r="AJ191" s="2">
        <f t="shared" ca="1" si="31"/>
        <v>0</v>
      </c>
      <c r="AK191" s="2">
        <f t="shared" ca="1" si="31"/>
        <v>0</v>
      </c>
      <c r="AL191" s="2">
        <f t="shared" ca="1" si="31"/>
        <v>0</v>
      </c>
      <c r="AM191" s="2">
        <f t="shared" ca="1" si="31"/>
        <v>0</v>
      </c>
      <c r="AN191" s="2">
        <f t="shared" ca="1" si="31"/>
        <v>0</v>
      </c>
      <c r="AO191" s="2">
        <f t="shared" ca="1" si="31"/>
        <v>0</v>
      </c>
      <c r="AP191" s="2">
        <f t="shared" ca="1" si="31"/>
        <v>0</v>
      </c>
      <c r="AQ191" s="2">
        <f t="shared" ca="1" si="31"/>
        <v>0</v>
      </c>
      <c r="AR191" s="2">
        <f t="shared" ca="1" si="31"/>
        <v>0</v>
      </c>
      <c r="AS191" s="2">
        <f t="shared" ca="1" si="34"/>
        <v>0</v>
      </c>
      <c r="AT191" s="2">
        <f t="shared" ca="1" si="34"/>
        <v>0</v>
      </c>
      <c r="AU191" s="2">
        <f t="shared" ca="1" si="34"/>
        <v>0</v>
      </c>
      <c r="AV191" s="2">
        <f t="shared" ca="1" si="34"/>
        <v>0</v>
      </c>
      <c r="AW191" s="2">
        <f t="shared" ca="1" si="34"/>
        <v>0</v>
      </c>
      <c r="AX191" s="2">
        <f t="shared" ca="1" si="34"/>
        <v>0</v>
      </c>
      <c r="AY191" s="2">
        <f t="shared" ca="1" si="34"/>
        <v>0</v>
      </c>
      <c r="AZ191" s="2">
        <f t="shared" ca="1" si="34"/>
        <v>0</v>
      </c>
      <c r="BA191" s="2">
        <f t="shared" ca="1" si="34"/>
        <v>0</v>
      </c>
      <c r="BB191" s="2">
        <f t="shared" ca="1" si="34"/>
        <v>0</v>
      </c>
      <c r="BC191" s="2">
        <f t="shared" ca="1" si="34"/>
        <v>0</v>
      </c>
      <c r="BD191" s="2">
        <f t="shared" ca="1" si="34"/>
        <v>0</v>
      </c>
      <c r="BE191" s="2">
        <f t="shared" ca="1" si="34"/>
        <v>0</v>
      </c>
      <c r="BF191" s="2">
        <f t="shared" ca="1" si="34"/>
        <v>0</v>
      </c>
      <c r="BG191" s="2">
        <f t="shared" ca="1" si="34"/>
        <v>0</v>
      </c>
      <c r="BH191" s="2">
        <f t="shared" ca="1" si="34"/>
        <v>0</v>
      </c>
      <c r="BI191" s="2">
        <f t="shared" ca="1" si="34"/>
        <v>0</v>
      </c>
    </row>
    <row r="192" spans="1:61" hidden="1" x14ac:dyDescent="0.25">
      <c r="A192" s="175"/>
      <c r="B192" s="171"/>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1">
        <v>9</v>
      </c>
      <c r="AC192" s="2">
        <f t="shared" ca="1" si="33"/>
        <v>0</v>
      </c>
      <c r="AD192" s="2">
        <f t="shared" ca="1" si="33"/>
        <v>0</v>
      </c>
      <c r="AE192" s="2">
        <f t="shared" ca="1" si="33"/>
        <v>0</v>
      </c>
      <c r="AF192" s="2">
        <f t="shared" ca="1" si="33"/>
        <v>0</v>
      </c>
      <c r="AG192" s="2">
        <f t="shared" ca="1" si="33"/>
        <v>0</v>
      </c>
      <c r="AH192" s="2">
        <f t="shared" ca="1" si="33"/>
        <v>0</v>
      </c>
      <c r="AI192" s="2">
        <f t="shared" ca="1" si="33"/>
        <v>0</v>
      </c>
      <c r="AJ192" s="2">
        <f t="shared" ca="1" si="33"/>
        <v>0</v>
      </c>
      <c r="AK192" s="2">
        <f t="shared" ca="1" si="33"/>
        <v>0</v>
      </c>
      <c r="AL192" s="2">
        <f t="shared" ca="1" si="33"/>
        <v>0</v>
      </c>
      <c r="AM192" s="2">
        <f t="shared" ca="1" si="33"/>
        <v>0</v>
      </c>
      <c r="AN192" s="2">
        <f t="shared" ca="1" si="33"/>
        <v>0</v>
      </c>
      <c r="AO192" s="2">
        <f t="shared" ca="1" si="33"/>
        <v>0</v>
      </c>
      <c r="AP192" s="2">
        <f t="shared" ca="1" si="33"/>
        <v>0</v>
      </c>
      <c r="AQ192" s="2">
        <f t="shared" ca="1" si="33"/>
        <v>0</v>
      </c>
      <c r="AR192" s="2">
        <f t="shared" ca="1" si="33"/>
        <v>0</v>
      </c>
      <c r="AS192" s="2">
        <f t="shared" ca="1" si="34"/>
        <v>0</v>
      </c>
      <c r="AT192" s="2">
        <f t="shared" ca="1" si="34"/>
        <v>0</v>
      </c>
      <c r="AU192" s="2">
        <f t="shared" ca="1" si="34"/>
        <v>0</v>
      </c>
      <c r="AV192" s="2">
        <f t="shared" ca="1" si="34"/>
        <v>0</v>
      </c>
      <c r="AW192" s="2">
        <f t="shared" ca="1" si="34"/>
        <v>0</v>
      </c>
      <c r="AX192" s="2">
        <f t="shared" ca="1" si="34"/>
        <v>0</v>
      </c>
      <c r="AY192" s="2">
        <f t="shared" ca="1" si="34"/>
        <v>0</v>
      </c>
      <c r="AZ192" s="2">
        <f t="shared" ca="1" si="34"/>
        <v>0</v>
      </c>
      <c r="BA192" s="2">
        <f t="shared" ca="1" si="34"/>
        <v>0</v>
      </c>
      <c r="BB192" s="2">
        <f t="shared" ca="1" si="34"/>
        <v>0</v>
      </c>
      <c r="BC192" s="2">
        <f t="shared" ca="1" si="34"/>
        <v>0</v>
      </c>
      <c r="BD192" s="2">
        <f t="shared" ca="1" si="34"/>
        <v>0</v>
      </c>
      <c r="BE192" s="2">
        <f t="shared" ca="1" si="34"/>
        <v>0</v>
      </c>
      <c r="BF192" s="2">
        <f t="shared" ca="1" si="34"/>
        <v>0</v>
      </c>
      <c r="BG192" s="2">
        <f t="shared" ca="1" si="34"/>
        <v>0</v>
      </c>
      <c r="BH192" s="2">
        <f t="shared" ca="1" si="34"/>
        <v>0</v>
      </c>
      <c r="BI192" s="2">
        <f t="shared" ca="1" si="34"/>
        <v>0</v>
      </c>
    </row>
    <row r="193" spans="1:61" hidden="1" x14ac:dyDescent="0.25">
      <c r="A193" s="175"/>
      <c r="B193" s="171"/>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1">
        <v>10</v>
      </c>
      <c r="AC193" s="2">
        <f t="shared" ca="1" si="33"/>
        <v>0</v>
      </c>
      <c r="AD193" s="2">
        <f t="shared" ca="1" si="33"/>
        <v>0</v>
      </c>
      <c r="AE193" s="2">
        <f t="shared" ca="1" si="33"/>
        <v>0</v>
      </c>
      <c r="AF193" s="2">
        <f t="shared" ca="1" si="33"/>
        <v>0</v>
      </c>
      <c r="AG193" s="2">
        <f t="shared" ca="1" si="33"/>
        <v>0</v>
      </c>
      <c r="AH193" s="2">
        <f t="shared" ca="1" si="33"/>
        <v>0</v>
      </c>
      <c r="AI193" s="2">
        <f t="shared" ca="1" si="33"/>
        <v>0</v>
      </c>
      <c r="AJ193" s="2">
        <f t="shared" ca="1" si="33"/>
        <v>0</v>
      </c>
      <c r="AK193" s="2">
        <f t="shared" ca="1" si="33"/>
        <v>0</v>
      </c>
      <c r="AL193" s="2">
        <f t="shared" ca="1" si="33"/>
        <v>0</v>
      </c>
      <c r="AM193" s="2">
        <f t="shared" ca="1" si="33"/>
        <v>0</v>
      </c>
      <c r="AN193" s="2">
        <f t="shared" ca="1" si="33"/>
        <v>0</v>
      </c>
      <c r="AO193" s="2">
        <f t="shared" ca="1" si="33"/>
        <v>0</v>
      </c>
      <c r="AP193" s="2">
        <f t="shared" ca="1" si="33"/>
        <v>0</v>
      </c>
      <c r="AQ193" s="2">
        <f t="shared" ca="1" si="33"/>
        <v>0</v>
      </c>
      <c r="AR193" s="2">
        <f t="shared" ca="1" si="33"/>
        <v>0</v>
      </c>
      <c r="AS193" s="2">
        <f t="shared" ca="1" si="34"/>
        <v>0</v>
      </c>
      <c r="AT193" s="2">
        <f t="shared" ca="1" si="34"/>
        <v>0</v>
      </c>
      <c r="AU193" s="2">
        <f t="shared" ca="1" si="34"/>
        <v>0</v>
      </c>
      <c r="AV193" s="2">
        <f t="shared" ca="1" si="34"/>
        <v>0</v>
      </c>
      <c r="AW193" s="2">
        <f t="shared" ca="1" si="34"/>
        <v>0</v>
      </c>
      <c r="AX193" s="2">
        <f t="shared" ca="1" si="34"/>
        <v>0</v>
      </c>
      <c r="AY193" s="2">
        <f t="shared" ca="1" si="34"/>
        <v>0</v>
      </c>
      <c r="AZ193" s="2">
        <f t="shared" ca="1" si="34"/>
        <v>0</v>
      </c>
      <c r="BA193" s="2">
        <f t="shared" ca="1" si="34"/>
        <v>0</v>
      </c>
      <c r="BB193" s="2">
        <f t="shared" ca="1" si="34"/>
        <v>0</v>
      </c>
      <c r="BC193" s="2">
        <f t="shared" ca="1" si="34"/>
        <v>0</v>
      </c>
      <c r="BD193" s="2">
        <f t="shared" ca="1" si="34"/>
        <v>0</v>
      </c>
      <c r="BE193" s="2">
        <f t="shared" ca="1" si="34"/>
        <v>0</v>
      </c>
      <c r="BF193" s="2">
        <f t="shared" ca="1" si="34"/>
        <v>0</v>
      </c>
      <c r="BG193" s="2">
        <f t="shared" ca="1" si="34"/>
        <v>0</v>
      </c>
      <c r="BH193" s="2">
        <f t="shared" ca="1" si="34"/>
        <v>0</v>
      </c>
      <c r="BI193" s="2">
        <f t="shared" ca="1" si="34"/>
        <v>0</v>
      </c>
    </row>
    <row r="194" spans="1:61" hidden="1" x14ac:dyDescent="0.25">
      <c r="A194" s="175"/>
      <c r="B194" s="171"/>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1">
        <v>11</v>
      </c>
      <c r="AC194" s="2">
        <f t="shared" ca="1" si="33"/>
        <v>0</v>
      </c>
      <c r="AD194" s="2">
        <f t="shared" ca="1" si="33"/>
        <v>0</v>
      </c>
      <c r="AE194" s="2">
        <f t="shared" ca="1" si="33"/>
        <v>0</v>
      </c>
      <c r="AF194" s="2">
        <f t="shared" ca="1" si="33"/>
        <v>0</v>
      </c>
      <c r="AG194" s="2">
        <f t="shared" ca="1" si="33"/>
        <v>0</v>
      </c>
      <c r="AH194" s="2">
        <f t="shared" ca="1" si="33"/>
        <v>0</v>
      </c>
      <c r="AI194" s="2">
        <f t="shared" ca="1" si="33"/>
        <v>0</v>
      </c>
      <c r="AJ194" s="2">
        <f t="shared" ca="1" si="33"/>
        <v>0</v>
      </c>
      <c r="AK194" s="2">
        <f t="shared" ca="1" si="33"/>
        <v>0</v>
      </c>
      <c r="AL194" s="2">
        <f t="shared" ca="1" si="33"/>
        <v>0</v>
      </c>
      <c r="AM194" s="2">
        <f t="shared" ca="1" si="33"/>
        <v>0</v>
      </c>
      <c r="AN194" s="2">
        <f t="shared" ca="1" si="33"/>
        <v>0</v>
      </c>
      <c r="AO194" s="2">
        <f t="shared" ca="1" si="33"/>
        <v>0</v>
      </c>
      <c r="AP194" s="2">
        <f t="shared" ca="1" si="33"/>
        <v>0</v>
      </c>
      <c r="AQ194" s="2">
        <f t="shared" ca="1" si="33"/>
        <v>0</v>
      </c>
      <c r="AR194" s="2">
        <f t="shared" ca="1" si="33"/>
        <v>0</v>
      </c>
      <c r="AS194" s="2">
        <f t="shared" ca="1" si="34"/>
        <v>0</v>
      </c>
      <c r="AT194" s="2">
        <f t="shared" ca="1" si="34"/>
        <v>0</v>
      </c>
      <c r="AU194" s="2">
        <f t="shared" ca="1" si="34"/>
        <v>0</v>
      </c>
      <c r="AV194" s="2">
        <f t="shared" ca="1" si="34"/>
        <v>0</v>
      </c>
      <c r="AW194" s="2">
        <f t="shared" ca="1" si="34"/>
        <v>0</v>
      </c>
      <c r="AX194" s="2">
        <f t="shared" ca="1" si="34"/>
        <v>0</v>
      </c>
      <c r="AY194" s="2">
        <f t="shared" ca="1" si="34"/>
        <v>0</v>
      </c>
      <c r="AZ194" s="2">
        <f t="shared" ca="1" si="34"/>
        <v>0</v>
      </c>
      <c r="BA194" s="2">
        <f t="shared" ca="1" si="34"/>
        <v>0</v>
      </c>
      <c r="BB194" s="2">
        <f t="shared" ca="1" si="34"/>
        <v>0</v>
      </c>
      <c r="BC194" s="2">
        <f t="shared" ca="1" si="34"/>
        <v>0</v>
      </c>
      <c r="BD194" s="2">
        <f t="shared" ca="1" si="34"/>
        <v>0</v>
      </c>
      <c r="BE194" s="2">
        <f t="shared" ca="1" si="34"/>
        <v>0</v>
      </c>
      <c r="BF194" s="2">
        <f t="shared" ca="1" si="34"/>
        <v>0</v>
      </c>
      <c r="BG194" s="2">
        <f t="shared" ca="1" si="34"/>
        <v>0</v>
      </c>
      <c r="BH194" s="2">
        <f t="shared" ca="1" si="34"/>
        <v>0</v>
      </c>
      <c r="BI194" s="2">
        <f t="shared" ca="1" si="34"/>
        <v>0</v>
      </c>
    </row>
    <row r="195" spans="1:61" hidden="1" x14ac:dyDescent="0.25">
      <c r="A195" s="175"/>
      <c r="B195" s="171"/>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1">
        <v>12</v>
      </c>
      <c r="AC195" s="2">
        <f t="shared" ca="1" si="33"/>
        <v>0</v>
      </c>
      <c r="AD195" s="2">
        <f t="shared" ca="1" si="33"/>
        <v>0</v>
      </c>
      <c r="AE195" s="2">
        <f t="shared" ca="1" si="33"/>
        <v>0</v>
      </c>
      <c r="AF195" s="2">
        <f t="shared" ca="1" si="33"/>
        <v>0</v>
      </c>
      <c r="AG195" s="2">
        <f t="shared" ca="1" si="33"/>
        <v>0</v>
      </c>
      <c r="AH195" s="2">
        <f t="shared" ca="1" si="33"/>
        <v>0</v>
      </c>
      <c r="AI195" s="2">
        <f t="shared" ca="1" si="33"/>
        <v>0</v>
      </c>
      <c r="AJ195" s="2">
        <f t="shared" ca="1" si="33"/>
        <v>0</v>
      </c>
      <c r="AK195" s="2">
        <f t="shared" ca="1" si="33"/>
        <v>0</v>
      </c>
      <c r="AL195" s="2">
        <f t="shared" ca="1" si="33"/>
        <v>0</v>
      </c>
      <c r="AM195" s="2">
        <f t="shared" ca="1" si="33"/>
        <v>0</v>
      </c>
      <c r="AN195" s="2" t="e">
        <f t="shared" ca="1" si="33"/>
        <v>#VALUE!</v>
      </c>
      <c r="AO195" s="2" t="e">
        <f t="shared" ca="1" si="33"/>
        <v>#VALUE!</v>
      </c>
      <c r="AP195" s="2" t="e">
        <f t="shared" ca="1" si="33"/>
        <v>#VALUE!</v>
      </c>
      <c r="AQ195" s="2" t="e">
        <f t="shared" ca="1" si="33"/>
        <v>#VALUE!</v>
      </c>
      <c r="AR195" s="2" t="e">
        <f t="shared" ca="1" si="33"/>
        <v>#VALUE!</v>
      </c>
      <c r="AS195" s="2" t="e">
        <f t="shared" ca="1" si="34"/>
        <v>#VALUE!</v>
      </c>
      <c r="AT195" s="2">
        <f t="shared" ca="1" si="34"/>
        <v>0</v>
      </c>
      <c r="AU195" s="2">
        <f t="shared" ca="1" si="34"/>
        <v>0</v>
      </c>
      <c r="AV195" s="2">
        <f t="shared" ca="1" si="34"/>
        <v>0</v>
      </c>
      <c r="AW195" s="2">
        <f t="shared" ca="1" si="34"/>
        <v>0</v>
      </c>
      <c r="AX195" s="2">
        <f t="shared" ca="1" si="34"/>
        <v>0</v>
      </c>
      <c r="AY195" s="2">
        <f t="shared" ca="1" si="34"/>
        <v>0</v>
      </c>
      <c r="AZ195" s="2">
        <f t="shared" ca="1" si="34"/>
        <v>0</v>
      </c>
      <c r="BA195" s="2">
        <f t="shared" ca="1" si="34"/>
        <v>0</v>
      </c>
      <c r="BB195" s="2">
        <f t="shared" ca="1" si="34"/>
        <v>0</v>
      </c>
      <c r="BC195" s="2">
        <f t="shared" ca="1" si="34"/>
        <v>0</v>
      </c>
      <c r="BD195" s="2">
        <f t="shared" ca="1" si="34"/>
        <v>0</v>
      </c>
      <c r="BE195" s="2">
        <f t="shared" ca="1" si="34"/>
        <v>0</v>
      </c>
      <c r="BF195" s="2">
        <f t="shared" ca="1" si="34"/>
        <v>0</v>
      </c>
      <c r="BG195" s="2">
        <f t="shared" ca="1" si="34"/>
        <v>0</v>
      </c>
      <c r="BH195" s="2">
        <f t="shared" ca="1" si="34"/>
        <v>0</v>
      </c>
      <c r="BI195" s="2">
        <f t="shared" ca="1" si="34"/>
        <v>0</v>
      </c>
    </row>
    <row r="196" spans="1:61" hidden="1" x14ac:dyDescent="0.25">
      <c r="A196" s="175"/>
      <c r="B196" s="171"/>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1">
        <v>13</v>
      </c>
      <c r="AC196" s="2">
        <f t="shared" ca="1" si="33"/>
        <v>0</v>
      </c>
      <c r="AD196" s="2">
        <f t="shared" ca="1" si="33"/>
        <v>0</v>
      </c>
      <c r="AE196" s="2">
        <f t="shared" ca="1" si="33"/>
        <v>0</v>
      </c>
      <c r="AF196" s="2">
        <f t="shared" ca="1" si="33"/>
        <v>0</v>
      </c>
      <c r="AG196" s="2">
        <f t="shared" ca="1" si="33"/>
        <v>0</v>
      </c>
      <c r="AH196" s="2">
        <f t="shared" ca="1" si="33"/>
        <v>0</v>
      </c>
      <c r="AI196" s="2">
        <f t="shared" ca="1" si="33"/>
        <v>0</v>
      </c>
      <c r="AJ196" s="2">
        <f t="shared" ca="1" si="33"/>
        <v>0</v>
      </c>
      <c r="AK196" s="2">
        <f t="shared" ca="1" si="33"/>
        <v>0</v>
      </c>
      <c r="AL196" s="2">
        <f t="shared" ca="1" si="33"/>
        <v>0</v>
      </c>
      <c r="AM196" s="2">
        <f t="shared" ca="1" si="33"/>
        <v>0</v>
      </c>
      <c r="AN196" s="2" t="e">
        <f t="shared" ca="1" si="33"/>
        <v>#VALUE!</v>
      </c>
      <c r="AO196" s="2" t="e">
        <f t="shared" ca="1" si="33"/>
        <v>#VALUE!</v>
      </c>
      <c r="AP196" s="2" t="e">
        <f t="shared" ca="1" si="33"/>
        <v>#VALUE!</v>
      </c>
      <c r="AQ196" s="2" t="e">
        <f t="shared" ca="1" si="33"/>
        <v>#VALUE!</v>
      </c>
      <c r="AR196" s="2" t="e">
        <f t="shared" ca="1" si="33"/>
        <v>#VALUE!</v>
      </c>
      <c r="AS196" s="2" t="e">
        <f t="shared" ca="1" si="34"/>
        <v>#VALUE!</v>
      </c>
      <c r="AT196" s="2">
        <f t="shared" ca="1" si="34"/>
        <v>0</v>
      </c>
      <c r="AU196" s="2">
        <f t="shared" ca="1" si="34"/>
        <v>0</v>
      </c>
      <c r="AV196" s="2">
        <f t="shared" ca="1" si="34"/>
        <v>0</v>
      </c>
      <c r="AW196" s="2">
        <f t="shared" ca="1" si="34"/>
        <v>0</v>
      </c>
      <c r="AX196" s="2">
        <f t="shared" ca="1" si="34"/>
        <v>0</v>
      </c>
      <c r="AY196" s="2">
        <f t="shared" ca="1" si="34"/>
        <v>0</v>
      </c>
      <c r="AZ196" s="2">
        <f t="shared" ca="1" si="34"/>
        <v>0</v>
      </c>
      <c r="BA196" s="2">
        <f t="shared" ca="1" si="34"/>
        <v>0</v>
      </c>
      <c r="BB196" s="2">
        <f t="shared" ca="1" si="34"/>
        <v>0</v>
      </c>
      <c r="BC196" s="2">
        <f t="shared" ca="1" si="34"/>
        <v>0</v>
      </c>
      <c r="BD196" s="2">
        <f t="shared" ca="1" si="34"/>
        <v>0</v>
      </c>
      <c r="BE196" s="2">
        <f t="shared" ca="1" si="34"/>
        <v>0</v>
      </c>
      <c r="BF196" s="2">
        <f t="shared" ca="1" si="34"/>
        <v>0</v>
      </c>
      <c r="BG196" s="2">
        <f t="shared" ca="1" si="34"/>
        <v>0</v>
      </c>
      <c r="BH196" s="2">
        <f t="shared" ca="1" si="34"/>
        <v>0</v>
      </c>
      <c r="BI196" s="2">
        <f t="shared" ca="1" si="34"/>
        <v>0</v>
      </c>
    </row>
    <row r="197" spans="1:61" hidden="1" x14ac:dyDescent="0.25">
      <c r="A197" s="175"/>
      <c r="B197" s="171"/>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1">
        <v>14</v>
      </c>
      <c r="AC197" s="2">
        <f t="shared" ca="1" si="33"/>
        <v>0</v>
      </c>
      <c r="AD197" s="2">
        <f t="shared" ca="1" si="33"/>
        <v>0</v>
      </c>
      <c r="AE197" s="2">
        <f t="shared" ca="1" si="33"/>
        <v>0</v>
      </c>
      <c r="AF197" s="2">
        <f t="shared" ca="1" si="33"/>
        <v>0</v>
      </c>
      <c r="AG197" s="2">
        <f t="shared" ca="1" si="33"/>
        <v>0</v>
      </c>
      <c r="AH197" s="2">
        <f t="shared" ca="1" si="33"/>
        <v>0</v>
      </c>
      <c r="AI197" s="2">
        <f t="shared" ca="1" si="33"/>
        <v>0</v>
      </c>
      <c r="AJ197" s="2">
        <f t="shared" ca="1" si="33"/>
        <v>0</v>
      </c>
      <c r="AK197" s="2">
        <f t="shared" ca="1" si="33"/>
        <v>0</v>
      </c>
      <c r="AL197" s="2">
        <f t="shared" ca="1" si="33"/>
        <v>0</v>
      </c>
      <c r="AM197" s="2">
        <f t="shared" ca="1" si="33"/>
        <v>0</v>
      </c>
      <c r="AN197" s="2" t="e">
        <f t="shared" ca="1" si="33"/>
        <v>#VALUE!</v>
      </c>
      <c r="AO197" s="2" t="e">
        <f t="shared" ca="1" si="33"/>
        <v>#VALUE!</v>
      </c>
      <c r="AP197" s="2" t="e">
        <f t="shared" ca="1" si="33"/>
        <v>#VALUE!</v>
      </c>
      <c r="AQ197" s="2" t="e">
        <f t="shared" ca="1" si="33"/>
        <v>#VALUE!</v>
      </c>
      <c r="AR197" s="2" t="e">
        <f t="shared" ca="1" si="33"/>
        <v>#VALUE!</v>
      </c>
      <c r="AS197" s="2" t="e">
        <f t="shared" ca="1" si="34"/>
        <v>#VALUE!</v>
      </c>
      <c r="AT197" s="2">
        <f t="shared" ca="1" si="34"/>
        <v>0</v>
      </c>
      <c r="AU197" s="2">
        <f t="shared" ca="1" si="34"/>
        <v>0</v>
      </c>
      <c r="AV197" s="2">
        <f t="shared" ca="1" si="34"/>
        <v>0</v>
      </c>
      <c r="AW197" s="2">
        <f t="shared" ca="1" si="34"/>
        <v>0</v>
      </c>
      <c r="AX197" s="2">
        <f t="shared" ca="1" si="34"/>
        <v>0</v>
      </c>
      <c r="AY197" s="2">
        <f t="shared" ca="1" si="34"/>
        <v>0</v>
      </c>
      <c r="AZ197" s="2">
        <f t="shared" ca="1" si="34"/>
        <v>0</v>
      </c>
      <c r="BA197" s="2">
        <f t="shared" ca="1" si="34"/>
        <v>0</v>
      </c>
      <c r="BB197" s="2">
        <f t="shared" ca="1" si="34"/>
        <v>0</v>
      </c>
      <c r="BC197" s="2">
        <f t="shared" ca="1" si="34"/>
        <v>0</v>
      </c>
      <c r="BD197" s="2">
        <f t="shared" ca="1" si="34"/>
        <v>0</v>
      </c>
      <c r="BE197" s="2">
        <f t="shared" ca="1" si="34"/>
        <v>0</v>
      </c>
      <c r="BF197" s="2">
        <f t="shared" ca="1" si="34"/>
        <v>0</v>
      </c>
      <c r="BG197" s="2">
        <f t="shared" ca="1" si="34"/>
        <v>0</v>
      </c>
      <c r="BH197" s="2">
        <f t="shared" ca="1" si="34"/>
        <v>0</v>
      </c>
      <c r="BI197" s="2">
        <f t="shared" ca="1" si="34"/>
        <v>0</v>
      </c>
    </row>
    <row r="198" spans="1:61" hidden="1" x14ac:dyDescent="0.25">
      <c r="A198" s="175"/>
      <c r="B198" s="171"/>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1">
        <v>15</v>
      </c>
      <c r="AC198" s="2">
        <f t="shared" ca="1" si="33"/>
        <v>0</v>
      </c>
      <c r="AD198" s="2">
        <f t="shared" ca="1" si="33"/>
        <v>0</v>
      </c>
      <c r="AE198" s="2">
        <f t="shared" ca="1" si="33"/>
        <v>0</v>
      </c>
      <c r="AF198" s="2">
        <f t="shared" ca="1" si="33"/>
        <v>0</v>
      </c>
      <c r="AG198" s="2">
        <f t="shared" ca="1" si="33"/>
        <v>0</v>
      </c>
      <c r="AH198" s="2">
        <f t="shared" ca="1" si="33"/>
        <v>0</v>
      </c>
      <c r="AI198" s="2">
        <f t="shared" ca="1" si="33"/>
        <v>0</v>
      </c>
      <c r="AJ198" s="2">
        <f t="shared" ca="1" si="33"/>
        <v>0</v>
      </c>
      <c r="AK198" s="2">
        <f t="shared" ca="1" si="33"/>
        <v>0</v>
      </c>
      <c r="AL198" s="2">
        <f t="shared" ca="1" si="33"/>
        <v>0</v>
      </c>
      <c r="AM198" s="2">
        <f t="shared" ca="1" si="33"/>
        <v>0</v>
      </c>
      <c r="AN198" s="2" t="e">
        <f t="shared" ca="1" si="33"/>
        <v>#VALUE!</v>
      </c>
      <c r="AO198" s="2" t="e">
        <f t="shared" ca="1" si="33"/>
        <v>#VALUE!</v>
      </c>
      <c r="AP198" s="2" t="e">
        <f t="shared" ca="1" si="33"/>
        <v>#VALUE!</v>
      </c>
      <c r="AQ198" s="2" t="e">
        <f t="shared" ca="1" si="33"/>
        <v>#VALUE!</v>
      </c>
      <c r="AR198" s="2" t="e">
        <f t="shared" ca="1" si="33"/>
        <v>#VALUE!</v>
      </c>
      <c r="AS198" s="2" t="e">
        <f t="shared" ca="1" si="34"/>
        <v>#VALUE!</v>
      </c>
      <c r="AT198" s="2">
        <f t="shared" ca="1" si="34"/>
        <v>0</v>
      </c>
      <c r="AU198" s="2">
        <f t="shared" ca="1" si="34"/>
        <v>0</v>
      </c>
      <c r="AV198" s="2">
        <f t="shared" ca="1" si="34"/>
        <v>0</v>
      </c>
      <c r="AW198" s="2">
        <f t="shared" ca="1" si="34"/>
        <v>0</v>
      </c>
      <c r="AX198" s="2">
        <f t="shared" ca="1" si="34"/>
        <v>0</v>
      </c>
      <c r="AY198" s="2">
        <f t="shared" ca="1" si="34"/>
        <v>0</v>
      </c>
      <c r="AZ198" s="2">
        <f t="shared" ca="1" si="34"/>
        <v>0</v>
      </c>
      <c r="BA198" s="2">
        <f t="shared" ca="1" si="34"/>
        <v>0</v>
      </c>
      <c r="BB198" s="2">
        <f t="shared" ca="1" si="34"/>
        <v>0</v>
      </c>
      <c r="BC198" s="2">
        <f t="shared" ca="1" si="34"/>
        <v>0</v>
      </c>
      <c r="BD198" s="2">
        <f t="shared" ca="1" si="34"/>
        <v>0</v>
      </c>
      <c r="BE198" s="2">
        <f t="shared" ca="1" si="34"/>
        <v>0</v>
      </c>
      <c r="BF198" s="2">
        <f t="shared" ca="1" si="34"/>
        <v>0</v>
      </c>
      <c r="BG198" s="2">
        <f t="shared" ca="1" si="34"/>
        <v>0</v>
      </c>
      <c r="BH198" s="2">
        <f t="shared" ca="1" si="34"/>
        <v>0</v>
      </c>
      <c r="BI198" s="2">
        <f t="shared" ca="1" si="34"/>
        <v>0</v>
      </c>
    </row>
    <row r="199" spans="1:61" hidden="1" x14ac:dyDescent="0.25">
      <c r="A199" s="175"/>
      <c r="B199" s="171"/>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1">
        <v>16</v>
      </c>
      <c r="AC199" s="2">
        <f t="shared" ca="1" si="33"/>
        <v>0</v>
      </c>
      <c r="AD199" s="2">
        <f t="shared" ca="1" si="33"/>
        <v>0</v>
      </c>
      <c r="AE199" s="2">
        <f t="shared" ca="1" si="33"/>
        <v>0</v>
      </c>
      <c r="AF199" s="2">
        <f t="shared" ca="1" si="33"/>
        <v>0</v>
      </c>
      <c r="AG199" s="2">
        <f t="shared" ca="1" si="33"/>
        <v>0</v>
      </c>
      <c r="AH199" s="2">
        <f t="shared" ca="1" si="33"/>
        <v>0</v>
      </c>
      <c r="AI199" s="2">
        <f t="shared" ca="1" si="33"/>
        <v>0</v>
      </c>
      <c r="AJ199" s="2">
        <f t="shared" ca="1" si="33"/>
        <v>0</v>
      </c>
      <c r="AK199" s="2">
        <f t="shared" ca="1" si="33"/>
        <v>0</v>
      </c>
      <c r="AL199" s="2">
        <f t="shared" ca="1" si="33"/>
        <v>0</v>
      </c>
      <c r="AM199" s="2">
        <f t="shared" ca="1" si="33"/>
        <v>0</v>
      </c>
      <c r="AN199" s="2" t="e">
        <f t="shared" ca="1" si="33"/>
        <v>#VALUE!</v>
      </c>
      <c r="AO199" s="2" t="e">
        <f t="shared" ca="1" si="33"/>
        <v>#VALUE!</v>
      </c>
      <c r="AP199" s="2" t="e">
        <f t="shared" ca="1" si="33"/>
        <v>#VALUE!</v>
      </c>
      <c r="AQ199" s="2" t="e">
        <f t="shared" ca="1" si="33"/>
        <v>#VALUE!</v>
      </c>
      <c r="AR199" s="2" t="e">
        <f t="shared" ca="1" si="33"/>
        <v>#VALUE!</v>
      </c>
      <c r="AS199" s="2" t="e">
        <f t="shared" ca="1" si="34"/>
        <v>#VALUE!</v>
      </c>
      <c r="AT199" s="2">
        <f t="shared" ca="1" si="34"/>
        <v>0</v>
      </c>
      <c r="AU199" s="2">
        <f t="shared" ca="1" si="34"/>
        <v>0</v>
      </c>
      <c r="AV199" s="2">
        <f t="shared" ca="1" si="34"/>
        <v>0</v>
      </c>
      <c r="AW199" s="2">
        <f t="shared" ca="1" si="34"/>
        <v>0</v>
      </c>
      <c r="AX199" s="2">
        <f t="shared" ca="1" si="34"/>
        <v>0</v>
      </c>
      <c r="AY199" s="2">
        <f t="shared" ca="1" si="34"/>
        <v>0</v>
      </c>
      <c r="AZ199" s="2">
        <f t="shared" ca="1" si="34"/>
        <v>0</v>
      </c>
      <c r="BA199" s="2">
        <f t="shared" ca="1" si="34"/>
        <v>0</v>
      </c>
      <c r="BB199" s="2">
        <f t="shared" ca="1" si="34"/>
        <v>0</v>
      </c>
      <c r="BC199" s="2">
        <f t="shared" ca="1" si="34"/>
        <v>0</v>
      </c>
      <c r="BD199" s="2">
        <f t="shared" ca="1" si="34"/>
        <v>0</v>
      </c>
      <c r="BE199" s="2">
        <f t="shared" ca="1" si="34"/>
        <v>0</v>
      </c>
      <c r="BF199" s="2">
        <f t="shared" ca="1" si="34"/>
        <v>0</v>
      </c>
      <c r="BG199" s="2">
        <f t="shared" ca="1" si="34"/>
        <v>0</v>
      </c>
      <c r="BH199" s="2">
        <f t="shared" ca="1" si="34"/>
        <v>0</v>
      </c>
      <c r="BI199" s="2">
        <f t="shared" ca="1" si="34"/>
        <v>0</v>
      </c>
    </row>
    <row r="200" spans="1:61" hidden="1" x14ac:dyDescent="0.25">
      <c r="A200" s="175"/>
      <c r="B200" s="171"/>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1">
        <v>17</v>
      </c>
      <c r="AC200" s="2">
        <f t="shared" ca="1" si="33"/>
        <v>0</v>
      </c>
      <c r="AD200" s="2">
        <f t="shared" ca="1" si="33"/>
        <v>0</v>
      </c>
      <c r="AE200" s="2">
        <f t="shared" ca="1" si="33"/>
        <v>0</v>
      </c>
      <c r="AF200" s="2">
        <f t="shared" ca="1" si="33"/>
        <v>0</v>
      </c>
      <c r="AG200" s="2">
        <f t="shared" ca="1" si="33"/>
        <v>0</v>
      </c>
      <c r="AH200" s="2">
        <f t="shared" ca="1" si="33"/>
        <v>0</v>
      </c>
      <c r="AI200" s="2">
        <f t="shared" ca="1" si="33"/>
        <v>0</v>
      </c>
      <c r="AJ200" s="2">
        <f t="shared" ca="1" si="33"/>
        <v>0</v>
      </c>
      <c r="AK200" s="2">
        <f t="shared" ca="1" si="33"/>
        <v>0</v>
      </c>
      <c r="AL200" s="2">
        <f t="shared" ca="1" si="33"/>
        <v>0</v>
      </c>
      <c r="AM200" s="2">
        <f t="shared" ca="1" si="33"/>
        <v>0</v>
      </c>
      <c r="AN200" s="2" t="e">
        <f t="shared" ca="1" si="33"/>
        <v>#VALUE!</v>
      </c>
      <c r="AO200" s="2" t="e">
        <f t="shared" ca="1" si="33"/>
        <v>#VALUE!</v>
      </c>
      <c r="AP200" s="2" t="e">
        <f t="shared" ca="1" si="33"/>
        <v>#VALUE!</v>
      </c>
      <c r="AQ200" s="2" t="e">
        <f t="shared" ca="1" si="33"/>
        <v>#VALUE!</v>
      </c>
      <c r="AR200" s="2" t="e">
        <f t="shared" ca="1" si="33"/>
        <v>#VALUE!</v>
      </c>
      <c r="AS200" s="2" t="e">
        <f t="shared" ca="1" si="34"/>
        <v>#VALUE!</v>
      </c>
      <c r="AT200" s="2">
        <f t="shared" ca="1" si="34"/>
        <v>0</v>
      </c>
      <c r="AU200" s="2">
        <f t="shared" ca="1" si="34"/>
        <v>0</v>
      </c>
      <c r="AV200" s="2">
        <f t="shared" ca="1" si="34"/>
        <v>0</v>
      </c>
      <c r="AW200" s="2">
        <f t="shared" ca="1" si="34"/>
        <v>0</v>
      </c>
      <c r="AX200" s="2">
        <f t="shared" ca="1" si="34"/>
        <v>0</v>
      </c>
      <c r="AY200" s="2">
        <f t="shared" ca="1" si="34"/>
        <v>0</v>
      </c>
      <c r="AZ200" s="2">
        <f t="shared" ca="1" si="34"/>
        <v>0</v>
      </c>
      <c r="BA200" s="2">
        <f t="shared" ca="1" si="34"/>
        <v>0</v>
      </c>
      <c r="BB200" s="2">
        <f t="shared" ca="1" si="34"/>
        <v>0</v>
      </c>
      <c r="BC200" s="2">
        <f t="shared" ca="1" si="34"/>
        <v>0</v>
      </c>
      <c r="BD200" s="2">
        <f t="shared" ca="1" si="34"/>
        <v>0</v>
      </c>
      <c r="BE200" s="2">
        <f t="shared" ca="1" si="34"/>
        <v>0</v>
      </c>
      <c r="BF200" s="2">
        <f t="shared" ca="1" si="34"/>
        <v>0</v>
      </c>
      <c r="BG200" s="2">
        <f t="shared" ca="1" si="34"/>
        <v>0</v>
      </c>
      <c r="BH200" s="2">
        <f t="shared" ca="1" si="34"/>
        <v>0</v>
      </c>
      <c r="BI200" s="2">
        <f t="shared" ca="1" si="34"/>
        <v>0</v>
      </c>
    </row>
    <row r="201" spans="1:61" hidden="1" x14ac:dyDescent="0.25">
      <c r="A201" s="175"/>
      <c r="B201" s="171"/>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1">
        <v>18</v>
      </c>
      <c r="AC201" s="2">
        <f t="shared" ca="1" si="33"/>
        <v>0</v>
      </c>
      <c r="AD201" s="2">
        <f t="shared" ca="1" si="33"/>
        <v>0</v>
      </c>
      <c r="AE201" s="2">
        <f t="shared" ca="1" si="33"/>
        <v>0</v>
      </c>
      <c r="AF201" s="2">
        <f t="shared" ca="1" si="33"/>
        <v>0</v>
      </c>
      <c r="AG201" s="2">
        <f t="shared" ca="1" si="33"/>
        <v>0</v>
      </c>
      <c r="AH201" s="2">
        <f t="shared" ca="1" si="33"/>
        <v>0</v>
      </c>
      <c r="AI201" s="2">
        <f t="shared" ca="1" si="33"/>
        <v>0</v>
      </c>
      <c r="AJ201" s="2">
        <f t="shared" ca="1" si="33"/>
        <v>0</v>
      </c>
      <c r="AK201" s="2">
        <f t="shared" ca="1" si="33"/>
        <v>0</v>
      </c>
      <c r="AL201" s="2">
        <f t="shared" ca="1" si="33"/>
        <v>0</v>
      </c>
      <c r="AM201" s="2">
        <f t="shared" ca="1" si="33"/>
        <v>0</v>
      </c>
      <c r="AN201" s="2">
        <f t="shared" ca="1" si="33"/>
        <v>0</v>
      </c>
      <c r="AO201" s="2">
        <f t="shared" ca="1" si="33"/>
        <v>0</v>
      </c>
      <c r="AP201" s="2">
        <f t="shared" ca="1" si="33"/>
        <v>0</v>
      </c>
      <c r="AQ201" s="2">
        <f t="shared" ca="1" si="33"/>
        <v>0</v>
      </c>
      <c r="AR201" s="2">
        <f t="shared" ca="1" si="33"/>
        <v>0</v>
      </c>
      <c r="AS201" s="2">
        <f t="shared" ca="1" si="34"/>
        <v>0</v>
      </c>
      <c r="AT201" s="2">
        <f t="shared" ca="1" si="34"/>
        <v>0</v>
      </c>
      <c r="AU201" s="2">
        <f t="shared" ca="1" si="34"/>
        <v>0</v>
      </c>
      <c r="AV201" s="2">
        <f t="shared" ca="1" si="34"/>
        <v>0</v>
      </c>
      <c r="AW201" s="2">
        <f t="shared" ca="1" si="34"/>
        <v>0</v>
      </c>
      <c r="AX201" s="2">
        <f t="shared" ca="1" si="34"/>
        <v>0</v>
      </c>
      <c r="AY201" s="2">
        <f t="shared" ca="1" si="34"/>
        <v>0</v>
      </c>
      <c r="AZ201" s="2">
        <f t="shared" ca="1" si="34"/>
        <v>0</v>
      </c>
      <c r="BA201" s="2">
        <f t="shared" ca="1" si="34"/>
        <v>0</v>
      </c>
      <c r="BB201" s="2">
        <f t="shared" ca="1" si="34"/>
        <v>0</v>
      </c>
      <c r="BC201" s="2">
        <f t="shared" ca="1" si="34"/>
        <v>0</v>
      </c>
      <c r="BD201" s="2">
        <f t="shared" ca="1" si="34"/>
        <v>0</v>
      </c>
      <c r="BE201" s="2">
        <f t="shared" ca="1" si="34"/>
        <v>0</v>
      </c>
      <c r="BF201" s="2">
        <f t="shared" ca="1" si="34"/>
        <v>0</v>
      </c>
      <c r="BG201" s="2">
        <f t="shared" ca="1" si="34"/>
        <v>0</v>
      </c>
      <c r="BH201" s="2">
        <f t="shared" ca="1" si="34"/>
        <v>0</v>
      </c>
      <c r="BI201" s="2">
        <f t="shared" ca="1" si="34"/>
        <v>0</v>
      </c>
    </row>
    <row r="202" spans="1:61" hidden="1" x14ac:dyDescent="0.25">
      <c r="A202" s="175"/>
      <c r="B202" s="171"/>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1">
        <v>19</v>
      </c>
      <c r="AC202" s="2">
        <f t="shared" ca="1" si="33"/>
        <v>0</v>
      </c>
      <c r="AD202" s="2">
        <f t="shared" ca="1" si="33"/>
        <v>0</v>
      </c>
      <c r="AE202" s="2">
        <f t="shared" ca="1" si="33"/>
        <v>0</v>
      </c>
      <c r="AF202" s="2">
        <f t="shared" ca="1" si="33"/>
        <v>0</v>
      </c>
      <c r="AG202" s="2">
        <f t="shared" ca="1" si="33"/>
        <v>0</v>
      </c>
      <c r="AH202" s="2">
        <f t="shared" ca="1" si="33"/>
        <v>0</v>
      </c>
      <c r="AI202" s="2">
        <f t="shared" ca="1" si="33"/>
        <v>0</v>
      </c>
      <c r="AJ202" s="2">
        <f t="shared" ca="1" si="33"/>
        <v>0</v>
      </c>
      <c r="AK202" s="2">
        <f t="shared" ca="1" si="33"/>
        <v>0</v>
      </c>
      <c r="AL202" s="2">
        <f t="shared" ca="1" si="33"/>
        <v>0</v>
      </c>
      <c r="AM202" s="2">
        <f t="shared" ca="1" si="33"/>
        <v>0</v>
      </c>
      <c r="AN202" s="2">
        <f t="shared" ca="1" si="33"/>
        <v>0</v>
      </c>
      <c r="AO202" s="2">
        <f t="shared" ca="1" si="33"/>
        <v>0</v>
      </c>
      <c r="AP202" s="2">
        <f t="shared" ca="1" si="33"/>
        <v>0</v>
      </c>
      <c r="AQ202" s="2">
        <f t="shared" ca="1" si="33"/>
        <v>0</v>
      </c>
      <c r="AR202" s="2">
        <f t="shared" ca="1" si="33"/>
        <v>0</v>
      </c>
      <c r="AS202" s="2">
        <f t="shared" ca="1" si="34"/>
        <v>0</v>
      </c>
      <c r="AT202" s="2">
        <f t="shared" ca="1" si="34"/>
        <v>0</v>
      </c>
      <c r="AU202" s="2">
        <f t="shared" ca="1" si="34"/>
        <v>0</v>
      </c>
      <c r="AV202" s="2">
        <f t="shared" ca="1" si="34"/>
        <v>0</v>
      </c>
      <c r="AW202" s="2">
        <f t="shared" ca="1" si="34"/>
        <v>0</v>
      </c>
      <c r="AX202" s="2">
        <f t="shared" ca="1" si="34"/>
        <v>0</v>
      </c>
      <c r="AY202" s="2">
        <f t="shared" ca="1" si="34"/>
        <v>0</v>
      </c>
      <c r="AZ202" s="2">
        <f t="shared" ca="1" si="34"/>
        <v>0</v>
      </c>
      <c r="BA202" s="2">
        <f t="shared" ca="1" si="34"/>
        <v>0</v>
      </c>
      <c r="BB202" s="2">
        <f t="shared" ca="1" si="34"/>
        <v>0</v>
      </c>
      <c r="BC202" s="2">
        <f t="shared" ca="1" si="34"/>
        <v>0</v>
      </c>
      <c r="BD202" s="2">
        <f t="shared" ca="1" si="34"/>
        <v>0</v>
      </c>
      <c r="BE202" s="2">
        <f t="shared" ca="1" si="34"/>
        <v>0</v>
      </c>
      <c r="BF202" s="2">
        <f t="shared" ca="1" si="34"/>
        <v>0</v>
      </c>
      <c r="BG202" s="2">
        <f t="shared" ca="1" si="34"/>
        <v>0</v>
      </c>
      <c r="BH202" s="2">
        <f t="shared" ca="1" si="34"/>
        <v>0</v>
      </c>
      <c r="BI202" s="2">
        <f t="shared" ca="1" si="34"/>
        <v>0</v>
      </c>
    </row>
    <row r="203" spans="1:61" hidden="1" x14ac:dyDescent="0.25">
      <c r="A203" s="175"/>
      <c r="B203" s="171"/>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1">
        <v>20</v>
      </c>
      <c r="AC203" s="2">
        <f t="shared" ca="1" si="33"/>
        <v>0</v>
      </c>
      <c r="AD203" s="2">
        <f t="shared" ca="1" si="33"/>
        <v>0</v>
      </c>
      <c r="AE203" s="2">
        <f t="shared" ca="1" si="33"/>
        <v>0</v>
      </c>
      <c r="AF203" s="2">
        <f t="shared" ca="1" si="33"/>
        <v>0</v>
      </c>
      <c r="AG203" s="2">
        <f t="shared" ca="1" si="33"/>
        <v>0</v>
      </c>
      <c r="AH203" s="2">
        <f t="shared" ca="1" si="33"/>
        <v>0</v>
      </c>
      <c r="AI203" s="2">
        <f t="shared" ca="1" si="33"/>
        <v>0</v>
      </c>
      <c r="AJ203" s="2">
        <f t="shared" ca="1" si="33"/>
        <v>0</v>
      </c>
      <c r="AK203" s="2">
        <f t="shared" ca="1" si="33"/>
        <v>0</v>
      </c>
      <c r="AL203" s="2">
        <f t="shared" ca="1" si="33"/>
        <v>0</v>
      </c>
      <c r="AM203" s="2">
        <f t="shared" ca="1" si="33"/>
        <v>0</v>
      </c>
      <c r="AN203" s="2">
        <f t="shared" ca="1" si="33"/>
        <v>0</v>
      </c>
      <c r="AO203" s="2">
        <f t="shared" ca="1" si="33"/>
        <v>0</v>
      </c>
      <c r="AP203" s="2">
        <f t="shared" ca="1" si="33"/>
        <v>0</v>
      </c>
      <c r="AQ203" s="2">
        <f t="shared" ca="1" si="33"/>
        <v>0</v>
      </c>
      <c r="AR203" s="2">
        <f t="shared" ca="1" si="33"/>
        <v>0</v>
      </c>
      <c r="AS203" s="2">
        <f t="shared" ca="1" si="34"/>
        <v>0</v>
      </c>
      <c r="AT203" s="2">
        <f t="shared" ca="1" si="34"/>
        <v>0</v>
      </c>
      <c r="AU203" s="2">
        <f t="shared" ca="1" si="34"/>
        <v>0</v>
      </c>
      <c r="AV203" s="2">
        <f t="shared" ca="1" si="34"/>
        <v>0</v>
      </c>
      <c r="AW203" s="2">
        <f t="shared" ca="1" si="34"/>
        <v>0</v>
      </c>
      <c r="AX203" s="2">
        <f t="shared" ca="1" si="34"/>
        <v>0</v>
      </c>
      <c r="AY203" s="2">
        <f t="shared" ca="1" si="34"/>
        <v>0</v>
      </c>
      <c r="AZ203" s="2">
        <f t="shared" ca="1" si="34"/>
        <v>0</v>
      </c>
      <c r="BA203" s="2">
        <f t="shared" ca="1" si="34"/>
        <v>0</v>
      </c>
      <c r="BB203" s="2">
        <f t="shared" ca="1" si="34"/>
        <v>0</v>
      </c>
      <c r="BC203" s="2">
        <f t="shared" ca="1" si="34"/>
        <v>0</v>
      </c>
      <c r="BD203" s="2">
        <f t="shared" ca="1" si="34"/>
        <v>0</v>
      </c>
      <c r="BE203" s="2">
        <f t="shared" ca="1" si="34"/>
        <v>0</v>
      </c>
      <c r="BF203" s="2">
        <f t="shared" ca="1" si="34"/>
        <v>0</v>
      </c>
      <c r="BG203" s="2">
        <f t="shared" ca="1" si="34"/>
        <v>0</v>
      </c>
      <c r="BH203" s="2">
        <f t="shared" ca="1" si="34"/>
        <v>0</v>
      </c>
      <c r="BI203" s="2">
        <f t="shared" ca="1" si="34"/>
        <v>0</v>
      </c>
    </row>
    <row r="204" spans="1:61" hidden="1" x14ac:dyDescent="0.25">
      <c r="A204" s="175"/>
      <c r="B204" s="171"/>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1">
        <v>21</v>
      </c>
      <c r="AC204" s="2">
        <f t="shared" ca="1" si="33"/>
        <v>0</v>
      </c>
      <c r="AD204" s="2">
        <f t="shared" ca="1" si="33"/>
        <v>0</v>
      </c>
      <c r="AE204" s="2">
        <f t="shared" ca="1" si="33"/>
        <v>0</v>
      </c>
      <c r="AF204" s="2">
        <f t="shared" ca="1" si="33"/>
        <v>0</v>
      </c>
      <c r="AG204" s="2">
        <f t="shared" ca="1" si="33"/>
        <v>0</v>
      </c>
      <c r="AH204" s="2">
        <f t="shared" ca="1" si="33"/>
        <v>0</v>
      </c>
      <c r="AI204" s="2">
        <f t="shared" ca="1" si="33"/>
        <v>0</v>
      </c>
      <c r="AJ204" s="2">
        <f t="shared" ca="1" si="33"/>
        <v>0</v>
      </c>
      <c r="AK204" s="2">
        <f t="shared" ca="1" si="33"/>
        <v>0</v>
      </c>
      <c r="AL204" s="2">
        <f t="shared" ca="1" si="33"/>
        <v>0</v>
      </c>
      <c r="AM204" s="2">
        <f t="shared" ca="1" si="33"/>
        <v>0</v>
      </c>
      <c r="AN204" s="2">
        <f t="shared" ca="1" si="33"/>
        <v>0</v>
      </c>
      <c r="AO204" s="2">
        <f t="shared" ca="1" si="33"/>
        <v>0</v>
      </c>
      <c r="AP204" s="2">
        <f t="shared" ca="1" si="33"/>
        <v>0</v>
      </c>
      <c r="AQ204" s="2">
        <f t="shared" ca="1" si="33"/>
        <v>0</v>
      </c>
      <c r="AR204" s="2">
        <f t="shared" ca="1" si="33"/>
        <v>0</v>
      </c>
      <c r="AS204" s="2">
        <f t="shared" ca="1" si="34"/>
        <v>0</v>
      </c>
      <c r="AT204" s="2">
        <f t="shared" ca="1" si="34"/>
        <v>0</v>
      </c>
      <c r="AU204" s="2">
        <f t="shared" ca="1" si="34"/>
        <v>0</v>
      </c>
      <c r="AV204" s="2">
        <f t="shared" ca="1" si="34"/>
        <v>0</v>
      </c>
      <c r="AW204" s="2">
        <f t="shared" ca="1" si="34"/>
        <v>0</v>
      </c>
      <c r="AX204" s="2">
        <f t="shared" ca="1" si="34"/>
        <v>0</v>
      </c>
      <c r="AY204" s="2">
        <f t="shared" ca="1" si="34"/>
        <v>0</v>
      </c>
      <c r="AZ204" s="2">
        <f t="shared" ca="1" si="34"/>
        <v>0</v>
      </c>
      <c r="BA204" s="2">
        <f t="shared" ca="1" si="34"/>
        <v>0</v>
      </c>
      <c r="BB204" s="2">
        <f t="shared" ca="1" si="34"/>
        <v>0</v>
      </c>
      <c r="BC204" s="2">
        <f t="shared" ca="1" si="34"/>
        <v>0</v>
      </c>
      <c r="BD204" s="2">
        <f t="shared" ca="1" si="34"/>
        <v>0</v>
      </c>
      <c r="BE204" s="2">
        <f t="shared" ca="1" si="34"/>
        <v>0</v>
      </c>
      <c r="BF204" s="2">
        <f t="shared" ca="1" si="34"/>
        <v>0</v>
      </c>
      <c r="BG204" s="2">
        <f t="shared" ca="1" si="34"/>
        <v>0</v>
      </c>
      <c r="BH204" s="2">
        <f t="shared" ca="1" si="34"/>
        <v>0</v>
      </c>
      <c r="BI204" s="2">
        <f t="shared" ref="AS204:BI219" ca="1" si="35">IF(ISNA(OR(MATCH(BI$51,OFFSET($D204,1-$AB204,0,6),0),MATCH($AB204,OFFSET($D204,1-$AB204,0,6),0))),0,INDEX(OFFSET($D204,1-$AB204,18,6,6),MATCH(BI$51,OFFSET($D204,1-$AB204,0,6),0),MATCH($AB204,OFFSET($D204,1-$AB204,0,6),0)))</f>
        <v>0</v>
      </c>
    </row>
    <row r="205" spans="1:61" hidden="1" x14ac:dyDescent="0.25">
      <c r="A205" s="175"/>
      <c r="B205" s="171"/>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1">
        <v>22</v>
      </c>
      <c r="AC205" s="2">
        <f t="shared" ca="1" si="33"/>
        <v>0</v>
      </c>
      <c r="AD205" s="2">
        <f t="shared" ca="1" si="33"/>
        <v>0</v>
      </c>
      <c r="AE205" s="2">
        <f t="shared" ca="1" si="33"/>
        <v>0</v>
      </c>
      <c r="AF205" s="2">
        <f t="shared" ca="1" si="33"/>
        <v>0</v>
      </c>
      <c r="AG205" s="2">
        <f t="shared" ca="1" si="33"/>
        <v>0</v>
      </c>
      <c r="AH205" s="2">
        <f t="shared" ca="1" si="33"/>
        <v>0</v>
      </c>
      <c r="AI205" s="2">
        <f t="shared" ca="1" si="33"/>
        <v>0</v>
      </c>
      <c r="AJ205" s="2">
        <f t="shared" ca="1" si="33"/>
        <v>0</v>
      </c>
      <c r="AK205" s="2">
        <f t="shared" ca="1" si="33"/>
        <v>0</v>
      </c>
      <c r="AL205" s="2">
        <f t="shared" ca="1" si="33"/>
        <v>0</v>
      </c>
      <c r="AM205" s="2">
        <f t="shared" ca="1" si="33"/>
        <v>0</v>
      </c>
      <c r="AN205" s="2">
        <f t="shared" ca="1" si="33"/>
        <v>0</v>
      </c>
      <c r="AO205" s="2">
        <f t="shared" ca="1" si="33"/>
        <v>0</v>
      </c>
      <c r="AP205" s="2">
        <f t="shared" ca="1" si="33"/>
        <v>0</v>
      </c>
      <c r="AQ205" s="2">
        <f t="shared" ca="1" si="33"/>
        <v>0</v>
      </c>
      <c r="AR205" s="2">
        <f t="shared" ca="1" si="33"/>
        <v>0</v>
      </c>
      <c r="AS205" s="2">
        <f t="shared" ca="1" si="35"/>
        <v>0</v>
      </c>
      <c r="AT205" s="2">
        <f t="shared" ca="1" si="35"/>
        <v>0</v>
      </c>
      <c r="AU205" s="2">
        <f t="shared" ca="1" si="35"/>
        <v>0</v>
      </c>
      <c r="AV205" s="2">
        <f t="shared" ca="1" si="35"/>
        <v>0</v>
      </c>
      <c r="AW205" s="2">
        <f t="shared" ca="1" si="35"/>
        <v>0</v>
      </c>
      <c r="AX205" s="2">
        <f t="shared" ca="1" si="35"/>
        <v>0</v>
      </c>
      <c r="AY205" s="2">
        <f t="shared" ca="1" si="35"/>
        <v>0</v>
      </c>
      <c r="AZ205" s="2">
        <f t="shared" ca="1" si="35"/>
        <v>0</v>
      </c>
      <c r="BA205" s="2">
        <f t="shared" ca="1" si="35"/>
        <v>0</v>
      </c>
      <c r="BB205" s="2">
        <f t="shared" ca="1" si="35"/>
        <v>0</v>
      </c>
      <c r="BC205" s="2">
        <f t="shared" ca="1" si="35"/>
        <v>0</v>
      </c>
      <c r="BD205" s="2">
        <f t="shared" ca="1" si="35"/>
        <v>0</v>
      </c>
      <c r="BE205" s="2">
        <f t="shared" ca="1" si="35"/>
        <v>0</v>
      </c>
      <c r="BF205" s="2">
        <f t="shared" ca="1" si="35"/>
        <v>0</v>
      </c>
      <c r="BG205" s="2">
        <f t="shared" ca="1" si="35"/>
        <v>0</v>
      </c>
      <c r="BH205" s="2">
        <f t="shared" ca="1" si="35"/>
        <v>0</v>
      </c>
      <c r="BI205" s="2">
        <f t="shared" ca="1" si="35"/>
        <v>0</v>
      </c>
    </row>
    <row r="206" spans="1:61" hidden="1" x14ac:dyDescent="0.25">
      <c r="A206" s="175"/>
      <c r="B206" s="171"/>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1">
        <v>23</v>
      </c>
      <c r="AC206" s="2">
        <f t="shared" ca="1" si="33"/>
        <v>0</v>
      </c>
      <c r="AD206" s="2">
        <f t="shared" ca="1" si="33"/>
        <v>0</v>
      </c>
      <c r="AE206" s="2">
        <f t="shared" ca="1" si="33"/>
        <v>0</v>
      </c>
      <c r="AF206" s="2">
        <f t="shared" ca="1" si="33"/>
        <v>0</v>
      </c>
      <c r="AG206" s="2">
        <f t="shared" ca="1" si="33"/>
        <v>0</v>
      </c>
      <c r="AH206" s="2">
        <f t="shared" ca="1" si="33"/>
        <v>0</v>
      </c>
      <c r="AI206" s="2">
        <f t="shared" ca="1" si="33"/>
        <v>0</v>
      </c>
      <c r="AJ206" s="2">
        <f t="shared" ca="1" si="33"/>
        <v>0</v>
      </c>
      <c r="AK206" s="2">
        <f t="shared" ca="1" si="33"/>
        <v>0</v>
      </c>
      <c r="AL206" s="2">
        <f t="shared" ca="1" si="33"/>
        <v>0</v>
      </c>
      <c r="AM206" s="2">
        <f t="shared" ca="1" si="33"/>
        <v>0</v>
      </c>
      <c r="AN206" s="2">
        <f t="shared" ca="1" si="33"/>
        <v>0</v>
      </c>
      <c r="AO206" s="2">
        <f t="shared" ca="1" si="33"/>
        <v>0</v>
      </c>
      <c r="AP206" s="2">
        <f t="shared" ca="1" si="33"/>
        <v>0</v>
      </c>
      <c r="AQ206" s="2">
        <f t="shared" ca="1" si="33"/>
        <v>0</v>
      </c>
      <c r="AR206" s="2">
        <f t="shared" ca="1" si="33"/>
        <v>0</v>
      </c>
      <c r="AS206" s="2">
        <f t="shared" ca="1" si="35"/>
        <v>0</v>
      </c>
      <c r="AT206" s="2">
        <f t="shared" ca="1" si="35"/>
        <v>0</v>
      </c>
      <c r="AU206" s="2">
        <f t="shared" ca="1" si="35"/>
        <v>0</v>
      </c>
      <c r="AV206" s="2">
        <f t="shared" ca="1" si="35"/>
        <v>0</v>
      </c>
      <c r="AW206" s="2">
        <f t="shared" ca="1" si="35"/>
        <v>0</v>
      </c>
      <c r="AX206" s="2">
        <f t="shared" ca="1" si="35"/>
        <v>0</v>
      </c>
      <c r="AY206" s="2">
        <f t="shared" ca="1" si="35"/>
        <v>0</v>
      </c>
      <c r="AZ206" s="2">
        <f t="shared" ca="1" si="35"/>
        <v>0</v>
      </c>
      <c r="BA206" s="2">
        <f t="shared" ca="1" si="35"/>
        <v>0</v>
      </c>
      <c r="BB206" s="2">
        <f t="shared" ca="1" si="35"/>
        <v>0</v>
      </c>
      <c r="BC206" s="2">
        <f t="shared" ca="1" si="35"/>
        <v>0</v>
      </c>
      <c r="BD206" s="2">
        <f t="shared" ca="1" si="35"/>
        <v>0</v>
      </c>
      <c r="BE206" s="2">
        <f t="shared" ca="1" si="35"/>
        <v>0</v>
      </c>
      <c r="BF206" s="2">
        <f t="shared" ca="1" si="35"/>
        <v>0</v>
      </c>
      <c r="BG206" s="2">
        <f t="shared" ca="1" si="35"/>
        <v>0</v>
      </c>
      <c r="BH206" s="2">
        <f t="shared" ca="1" si="35"/>
        <v>0</v>
      </c>
      <c r="BI206" s="2">
        <f t="shared" ca="1" si="35"/>
        <v>0</v>
      </c>
    </row>
    <row r="207" spans="1:61" hidden="1" x14ac:dyDescent="0.25">
      <c r="A207" s="175"/>
      <c r="B207" s="171"/>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1">
        <v>24</v>
      </c>
      <c r="AC207" s="2">
        <f t="shared" ca="1" si="33"/>
        <v>0</v>
      </c>
      <c r="AD207" s="2">
        <f t="shared" ca="1" si="33"/>
        <v>0</v>
      </c>
      <c r="AE207" s="2">
        <f t="shared" ca="1" si="33"/>
        <v>0</v>
      </c>
      <c r="AF207" s="2">
        <f t="shared" ca="1" si="33"/>
        <v>0</v>
      </c>
      <c r="AG207" s="2">
        <f t="shared" ca="1" si="33"/>
        <v>0</v>
      </c>
      <c r="AH207" s="2">
        <f t="shared" ca="1" si="33"/>
        <v>0</v>
      </c>
      <c r="AI207" s="2">
        <f t="shared" ca="1" si="33"/>
        <v>0</v>
      </c>
      <c r="AJ207" s="2">
        <f t="shared" ca="1" si="33"/>
        <v>0</v>
      </c>
      <c r="AK207" s="2">
        <f t="shared" ref="AD207:AR222" ca="1" si="36">IF(ISNA(OR(MATCH(AK$51,OFFSET($D207,1-$AB207,0,6),0),MATCH($AB207,OFFSET($D207,1-$AB207,0,6),0))),0,INDEX(OFFSET($D207,1-$AB207,18,6,6),MATCH(AK$51,OFFSET($D207,1-$AB207,0,6),0),MATCH($AB207,OFFSET($D207,1-$AB207,0,6),0)))</f>
        <v>0</v>
      </c>
      <c r="AL207" s="2">
        <f t="shared" ca="1" si="36"/>
        <v>0</v>
      </c>
      <c r="AM207" s="2">
        <f t="shared" ca="1" si="36"/>
        <v>0</v>
      </c>
      <c r="AN207" s="2">
        <f t="shared" ca="1" si="36"/>
        <v>0</v>
      </c>
      <c r="AO207" s="2">
        <f t="shared" ca="1" si="36"/>
        <v>0</v>
      </c>
      <c r="AP207" s="2">
        <f t="shared" ca="1" si="36"/>
        <v>0</v>
      </c>
      <c r="AQ207" s="2">
        <f t="shared" ca="1" si="36"/>
        <v>0</v>
      </c>
      <c r="AR207" s="2">
        <f t="shared" ca="1" si="36"/>
        <v>0</v>
      </c>
      <c r="AS207" s="2">
        <f t="shared" ca="1" si="35"/>
        <v>0</v>
      </c>
      <c r="AT207" s="2">
        <f t="shared" ca="1" si="35"/>
        <v>0</v>
      </c>
      <c r="AU207" s="2">
        <f t="shared" ca="1" si="35"/>
        <v>0</v>
      </c>
      <c r="AV207" s="2">
        <f t="shared" ca="1" si="35"/>
        <v>0</v>
      </c>
      <c r="AW207" s="2">
        <f t="shared" ca="1" si="35"/>
        <v>0</v>
      </c>
      <c r="AX207" s="2">
        <f t="shared" ca="1" si="35"/>
        <v>0</v>
      </c>
      <c r="AY207" s="2">
        <f t="shared" ca="1" si="35"/>
        <v>0</v>
      </c>
      <c r="AZ207" s="2">
        <f t="shared" ca="1" si="35"/>
        <v>0</v>
      </c>
      <c r="BA207" s="2">
        <f t="shared" ca="1" si="35"/>
        <v>0</v>
      </c>
      <c r="BB207" s="2">
        <f t="shared" ca="1" si="35"/>
        <v>0</v>
      </c>
      <c r="BC207" s="2">
        <f t="shared" ca="1" si="35"/>
        <v>0</v>
      </c>
      <c r="BD207" s="2">
        <f t="shared" ca="1" si="35"/>
        <v>0</v>
      </c>
      <c r="BE207" s="2">
        <f t="shared" ca="1" si="35"/>
        <v>0</v>
      </c>
      <c r="BF207" s="2">
        <f t="shared" ca="1" si="35"/>
        <v>0</v>
      </c>
      <c r="BG207" s="2">
        <f t="shared" ca="1" si="35"/>
        <v>0</v>
      </c>
      <c r="BH207" s="2">
        <f t="shared" ca="1" si="35"/>
        <v>0</v>
      </c>
      <c r="BI207" s="2">
        <f t="shared" ca="1" si="35"/>
        <v>0</v>
      </c>
    </row>
    <row r="208" spans="1:61" hidden="1" x14ac:dyDescent="0.25">
      <c r="A208" s="175"/>
      <c r="B208" s="171"/>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1">
        <v>25</v>
      </c>
      <c r="AC208" s="2">
        <f t="shared" ref="AC208:AC216" ca="1" si="37">IF(ISNA(OR(MATCH(AC$51,OFFSET($D208,1-$AB208,0,6),0),MATCH($AB208,OFFSET($D208,1-$AB208,0,6),0))),0,INDEX(OFFSET($D208,1-$AB208,18,6,6),MATCH(AC$51,OFFSET($D208,1-$AB208,0,6),0),MATCH($AB208,OFFSET($D208,1-$AB208,0,6),0)))</f>
        <v>0</v>
      </c>
      <c r="AD208" s="2">
        <f t="shared" ca="1" si="36"/>
        <v>0</v>
      </c>
      <c r="AE208" s="2">
        <f t="shared" ca="1" si="36"/>
        <v>0</v>
      </c>
      <c r="AF208" s="2">
        <f t="shared" ca="1" si="36"/>
        <v>0</v>
      </c>
      <c r="AG208" s="2">
        <f t="shared" ca="1" si="36"/>
        <v>0</v>
      </c>
      <c r="AH208" s="2">
        <f t="shared" ca="1" si="36"/>
        <v>0</v>
      </c>
      <c r="AI208" s="2">
        <f t="shared" ca="1" si="36"/>
        <v>0</v>
      </c>
      <c r="AJ208" s="2">
        <f t="shared" ca="1" si="36"/>
        <v>0</v>
      </c>
      <c r="AK208" s="2">
        <f t="shared" ca="1" si="36"/>
        <v>0</v>
      </c>
      <c r="AL208" s="2">
        <f t="shared" ca="1" si="36"/>
        <v>0</v>
      </c>
      <c r="AM208" s="2">
        <f t="shared" ca="1" si="36"/>
        <v>0</v>
      </c>
      <c r="AN208" s="2">
        <f t="shared" ca="1" si="36"/>
        <v>0</v>
      </c>
      <c r="AO208" s="2">
        <f t="shared" ca="1" si="36"/>
        <v>0</v>
      </c>
      <c r="AP208" s="2">
        <f t="shared" ca="1" si="36"/>
        <v>0</v>
      </c>
      <c r="AQ208" s="2">
        <f t="shared" ca="1" si="36"/>
        <v>0</v>
      </c>
      <c r="AR208" s="2">
        <f t="shared" ca="1" si="36"/>
        <v>0</v>
      </c>
      <c r="AS208" s="2">
        <f t="shared" ca="1" si="35"/>
        <v>0</v>
      </c>
      <c r="AT208" s="2">
        <f t="shared" ca="1" si="35"/>
        <v>0</v>
      </c>
      <c r="AU208" s="2">
        <f t="shared" ca="1" si="35"/>
        <v>0</v>
      </c>
      <c r="AV208" s="2">
        <f t="shared" ca="1" si="35"/>
        <v>0</v>
      </c>
      <c r="AW208" s="2">
        <f t="shared" ca="1" si="35"/>
        <v>0</v>
      </c>
      <c r="AX208" s="2">
        <f t="shared" ca="1" si="35"/>
        <v>0</v>
      </c>
      <c r="AY208" s="2">
        <f t="shared" ca="1" si="35"/>
        <v>0</v>
      </c>
      <c r="AZ208" s="2">
        <f t="shared" ca="1" si="35"/>
        <v>0</v>
      </c>
      <c r="BA208" s="2">
        <f t="shared" ca="1" si="35"/>
        <v>0</v>
      </c>
      <c r="BB208" s="2">
        <f t="shared" ca="1" si="35"/>
        <v>0</v>
      </c>
      <c r="BC208" s="2">
        <f t="shared" ca="1" si="35"/>
        <v>0</v>
      </c>
      <c r="BD208" s="2">
        <f t="shared" ca="1" si="35"/>
        <v>0</v>
      </c>
      <c r="BE208" s="2">
        <f t="shared" ca="1" si="35"/>
        <v>0</v>
      </c>
      <c r="BF208" s="2">
        <f t="shared" ca="1" si="35"/>
        <v>0</v>
      </c>
      <c r="BG208" s="2">
        <f t="shared" ca="1" si="35"/>
        <v>0</v>
      </c>
      <c r="BH208" s="2">
        <f t="shared" ca="1" si="35"/>
        <v>0</v>
      </c>
      <c r="BI208" s="2">
        <f t="shared" ca="1" si="35"/>
        <v>0</v>
      </c>
    </row>
    <row r="209" spans="1:61" hidden="1" x14ac:dyDescent="0.25">
      <c r="A209" s="175"/>
      <c r="B209" s="171"/>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1">
        <v>26</v>
      </c>
      <c r="AC209" s="2">
        <f t="shared" ca="1" si="37"/>
        <v>0</v>
      </c>
      <c r="AD209" s="2">
        <f t="shared" ca="1" si="36"/>
        <v>0</v>
      </c>
      <c r="AE209" s="2">
        <f t="shared" ca="1" si="36"/>
        <v>0</v>
      </c>
      <c r="AF209" s="2">
        <f t="shared" ca="1" si="36"/>
        <v>0</v>
      </c>
      <c r="AG209" s="2">
        <f t="shared" ca="1" si="36"/>
        <v>0</v>
      </c>
      <c r="AH209" s="2">
        <f t="shared" ca="1" si="36"/>
        <v>0</v>
      </c>
      <c r="AI209" s="2">
        <f t="shared" ca="1" si="36"/>
        <v>0</v>
      </c>
      <c r="AJ209" s="2">
        <f t="shared" ca="1" si="36"/>
        <v>0</v>
      </c>
      <c r="AK209" s="2">
        <f t="shared" ca="1" si="36"/>
        <v>0</v>
      </c>
      <c r="AL209" s="2">
        <f t="shared" ca="1" si="36"/>
        <v>0</v>
      </c>
      <c r="AM209" s="2">
        <f t="shared" ca="1" si="36"/>
        <v>0</v>
      </c>
      <c r="AN209" s="2">
        <f t="shared" ca="1" si="36"/>
        <v>0</v>
      </c>
      <c r="AO209" s="2">
        <f t="shared" ca="1" si="36"/>
        <v>0</v>
      </c>
      <c r="AP209" s="2">
        <f t="shared" ca="1" si="36"/>
        <v>0</v>
      </c>
      <c r="AQ209" s="2">
        <f t="shared" ca="1" si="36"/>
        <v>0</v>
      </c>
      <c r="AR209" s="2">
        <f t="shared" ca="1" si="36"/>
        <v>0</v>
      </c>
      <c r="AS209" s="2">
        <f t="shared" ca="1" si="35"/>
        <v>0</v>
      </c>
      <c r="AT209" s="2">
        <f t="shared" ca="1" si="35"/>
        <v>0</v>
      </c>
      <c r="AU209" s="2">
        <f t="shared" ca="1" si="35"/>
        <v>0</v>
      </c>
      <c r="AV209" s="2">
        <f t="shared" ca="1" si="35"/>
        <v>0</v>
      </c>
      <c r="AW209" s="2">
        <f t="shared" ca="1" si="35"/>
        <v>0</v>
      </c>
      <c r="AX209" s="2">
        <f t="shared" ca="1" si="35"/>
        <v>0</v>
      </c>
      <c r="AY209" s="2">
        <f t="shared" ca="1" si="35"/>
        <v>0</v>
      </c>
      <c r="AZ209" s="2">
        <f t="shared" ca="1" si="35"/>
        <v>0</v>
      </c>
      <c r="BA209" s="2">
        <f t="shared" ca="1" si="35"/>
        <v>0</v>
      </c>
      <c r="BB209" s="2">
        <f t="shared" ca="1" si="35"/>
        <v>0</v>
      </c>
      <c r="BC209" s="2">
        <f t="shared" ca="1" si="35"/>
        <v>0</v>
      </c>
      <c r="BD209" s="2">
        <f t="shared" ca="1" si="35"/>
        <v>0</v>
      </c>
      <c r="BE209" s="2">
        <f t="shared" ca="1" si="35"/>
        <v>0</v>
      </c>
      <c r="BF209" s="2">
        <f t="shared" ca="1" si="35"/>
        <v>0</v>
      </c>
      <c r="BG209" s="2">
        <f t="shared" ca="1" si="35"/>
        <v>0</v>
      </c>
      <c r="BH209" s="2">
        <f t="shared" ca="1" si="35"/>
        <v>0</v>
      </c>
      <c r="BI209" s="2">
        <f t="shared" ca="1" si="35"/>
        <v>0</v>
      </c>
    </row>
    <row r="210" spans="1:61" hidden="1" x14ac:dyDescent="0.25">
      <c r="A210" s="175"/>
      <c r="B210" s="171"/>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1">
        <v>27</v>
      </c>
      <c r="AC210" s="2">
        <f t="shared" ca="1" si="37"/>
        <v>0</v>
      </c>
      <c r="AD210" s="2">
        <f t="shared" ca="1" si="36"/>
        <v>0</v>
      </c>
      <c r="AE210" s="2">
        <f t="shared" ca="1" si="36"/>
        <v>0</v>
      </c>
      <c r="AF210" s="2">
        <f t="shared" ca="1" si="36"/>
        <v>0</v>
      </c>
      <c r="AG210" s="2">
        <f t="shared" ca="1" si="36"/>
        <v>0</v>
      </c>
      <c r="AH210" s="2">
        <f t="shared" ca="1" si="36"/>
        <v>0</v>
      </c>
      <c r="AI210" s="2">
        <f t="shared" ca="1" si="36"/>
        <v>0</v>
      </c>
      <c r="AJ210" s="2">
        <f t="shared" ca="1" si="36"/>
        <v>0</v>
      </c>
      <c r="AK210" s="2">
        <f t="shared" ca="1" si="36"/>
        <v>0</v>
      </c>
      <c r="AL210" s="2">
        <f t="shared" ca="1" si="36"/>
        <v>0</v>
      </c>
      <c r="AM210" s="2">
        <f t="shared" ca="1" si="36"/>
        <v>0</v>
      </c>
      <c r="AN210" s="2">
        <f t="shared" ca="1" si="36"/>
        <v>0</v>
      </c>
      <c r="AO210" s="2">
        <f t="shared" ca="1" si="36"/>
        <v>0</v>
      </c>
      <c r="AP210" s="2">
        <f t="shared" ca="1" si="36"/>
        <v>0</v>
      </c>
      <c r="AQ210" s="2">
        <f t="shared" ca="1" si="36"/>
        <v>0</v>
      </c>
      <c r="AR210" s="2">
        <f t="shared" ca="1" si="36"/>
        <v>0</v>
      </c>
      <c r="AS210" s="2">
        <f t="shared" ca="1" si="35"/>
        <v>0</v>
      </c>
      <c r="AT210" s="2">
        <f t="shared" ca="1" si="35"/>
        <v>0</v>
      </c>
      <c r="AU210" s="2">
        <f t="shared" ca="1" si="35"/>
        <v>0</v>
      </c>
      <c r="AV210" s="2">
        <f t="shared" ca="1" si="35"/>
        <v>0</v>
      </c>
      <c r="AW210" s="2">
        <f t="shared" ca="1" si="35"/>
        <v>0</v>
      </c>
      <c r="AX210" s="2">
        <f t="shared" ca="1" si="35"/>
        <v>0</v>
      </c>
      <c r="AY210" s="2">
        <f t="shared" ca="1" si="35"/>
        <v>0</v>
      </c>
      <c r="AZ210" s="2">
        <f t="shared" ca="1" si="35"/>
        <v>0</v>
      </c>
      <c r="BA210" s="2">
        <f t="shared" ca="1" si="35"/>
        <v>0</v>
      </c>
      <c r="BB210" s="2">
        <f t="shared" ca="1" si="35"/>
        <v>0</v>
      </c>
      <c r="BC210" s="2">
        <f t="shared" ca="1" si="35"/>
        <v>0</v>
      </c>
      <c r="BD210" s="2">
        <f t="shared" ca="1" si="35"/>
        <v>0</v>
      </c>
      <c r="BE210" s="2">
        <f t="shared" ca="1" si="35"/>
        <v>0</v>
      </c>
      <c r="BF210" s="2">
        <f t="shared" ca="1" si="35"/>
        <v>0</v>
      </c>
      <c r="BG210" s="2">
        <f t="shared" ca="1" si="35"/>
        <v>0</v>
      </c>
      <c r="BH210" s="2">
        <f t="shared" ca="1" si="35"/>
        <v>0</v>
      </c>
      <c r="BI210" s="2">
        <f t="shared" ca="1" si="35"/>
        <v>0</v>
      </c>
    </row>
    <row r="211" spans="1:61" hidden="1" x14ac:dyDescent="0.25">
      <c r="A211" s="175"/>
      <c r="B211" s="171"/>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1">
        <v>28</v>
      </c>
      <c r="AC211" s="2">
        <f t="shared" ca="1" si="37"/>
        <v>0</v>
      </c>
      <c r="AD211" s="2">
        <f t="shared" ca="1" si="36"/>
        <v>0</v>
      </c>
      <c r="AE211" s="2">
        <f t="shared" ca="1" si="36"/>
        <v>0</v>
      </c>
      <c r="AF211" s="2">
        <f t="shared" ca="1" si="36"/>
        <v>0</v>
      </c>
      <c r="AG211" s="2">
        <f t="shared" ca="1" si="36"/>
        <v>0</v>
      </c>
      <c r="AH211" s="2">
        <f t="shared" ca="1" si="36"/>
        <v>0</v>
      </c>
      <c r="AI211" s="2">
        <f t="shared" ca="1" si="36"/>
        <v>0</v>
      </c>
      <c r="AJ211" s="2">
        <f t="shared" ca="1" si="36"/>
        <v>0</v>
      </c>
      <c r="AK211" s="2">
        <f t="shared" ca="1" si="36"/>
        <v>0</v>
      </c>
      <c r="AL211" s="2">
        <f t="shared" ca="1" si="36"/>
        <v>0</v>
      </c>
      <c r="AM211" s="2">
        <f t="shared" ca="1" si="36"/>
        <v>0</v>
      </c>
      <c r="AN211" s="2">
        <f t="shared" ca="1" si="36"/>
        <v>0</v>
      </c>
      <c r="AO211" s="2">
        <f t="shared" ca="1" si="36"/>
        <v>0</v>
      </c>
      <c r="AP211" s="2">
        <f t="shared" ca="1" si="36"/>
        <v>0</v>
      </c>
      <c r="AQ211" s="2">
        <f t="shared" ca="1" si="36"/>
        <v>0</v>
      </c>
      <c r="AR211" s="2">
        <f t="shared" ca="1" si="36"/>
        <v>0</v>
      </c>
      <c r="AS211" s="2">
        <f t="shared" ca="1" si="35"/>
        <v>0</v>
      </c>
      <c r="AT211" s="2">
        <f t="shared" ca="1" si="35"/>
        <v>0</v>
      </c>
      <c r="AU211" s="2">
        <f t="shared" ca="1" si="35"/>
        <v>0</v>
      </c>
      <c r="AV211" s="2">
        <f t="shared" ca="1" si="35"/>
        <v>0</v>
      </c>
      <c r="AW211" s="2">
        <f t="shared" ca="1" si="35"/>
        <v>0</v>
      </c>
      <c r="AX211" s="2">
        <f t="shared" ca="1" si="35"/>
        <v>0</v>
      </c>
      <c r="AY211" s="2">
        <f t="shared" ca="1" si="35"/>
        <v>0</v>
      </c>
      <c r="AZ211" s="2">
        <f t="shared" ca="1" si="35"/>
        <v>0</v>
      </c>
      <c r="BA211" s="2">
        <f t="shared" ca="1" si="35"/>
        <v>0</v>
      </c>
      <c r="BB211" s="2">
        <f t="shared" ca="1" si="35"/>
        <v>0</v>
      </c>
      <c r="BC211" s="2">
        <f t="shared" ca="1" si="35"/>
        <v>0</v>
      </c>
      <c r="BD211" s="2">
        <f t="shared" ca="1" si="35"/>
        <v>0</v>
      </c>
      <c r="BE211" s="2">
        <f t="shared" ca="1" si="35"/>
        <v>0</v>
      </c>
      <c r="BF211" s="2">
        <f t="shared" ca="1" si="35"/>
        <v>0</v>
      </c>
      <c r="BG211" s="2">
        <f t="shared" ca="1" si="35"/>
        <v>0</v>
      </c>
      <c r="BH211" s="2">
        <f t="shared" ca="1" si="35"/>
        <v>0</v>
      </c>
      <c r="BI211" s="2">
        <f t="shared" ca="1" si="35"/>
        <v>0</v>
      </c>
    </row>
    <row r="212" spans="1:61" hidden="1" x14ac:dyDescent="0.25">
      <c r="A212" s="175"/>
      <c r="B212" s="171"/>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1">
        <v>29</v>
      </c>
      <c r="AC212" s="2">
        <f t="shared" ca="1" si="37"/>
        <v>0</v>
      </c>
      <c r="AD212" s="2">
        <f t="shared" ca="1" si="36"/>
        <v>0</v>
      </c>
      <c r="AE212" s="2">
        <f t="shared" ca="1" si="36"/>
        <v>0</v>
      </c>
      <c r="AF212" s="2">
        <f t="shared" ca="1" si="36"/>
        <v>0</v>
      </c>
      <c r="AG212" s="2">
        <f t="shared" ca="1" si="36"/>
        <v>0</v>
      </c>
      <c r="AH212" s="2">
        <f t="shared" ca="1" si="36"/>
        <v>0</v>
      </c>
      <c r="AI212" s="2">
        <f t="shared" ca="1" si="36"/>
        <v>0</v>
      </c>
      <c r="AJ212" s="2">
        <f t="shared" ca="1" si="36"/>
        <v>0</v>
      </c>
      <c r="AK212" s="2">
        <f t="shared" ca="1" si="36"/>
        <v>0</v>
      </c>
      <c r="AL212" s="2">
        <f t="shared" ca="1" si="36"/>
        <v>0</v>
      </c>
      <c r="AM212" s="2">
        <f t="shared" ca="1" si="36"/>
        <v>0</v>
      </c>
      <c r="AN212" s="2">
        <f t="shared" ca="1" si="36"/>
        <v>0</v>
      </c>
      <c r="AO212" s="2">
        <f t="shared" ca="1" si="36"/>
        <v>0</v>
      </c>
      <c r="AP212" s="2">
        <f t="shared" ca="1" si="36"/>
        <v>0</v>
      </c>
      <c r="AQ212" s="2">
        <f t="shared" ca="1" si="36"/>
        <v>0</v>
      </c>
      <c r="AR212" s="2">
        <f t="shared" ca="1" si="36"/>
        <v>0</v>
      </c>
      <c r="AS212" s="2">
        <f t="shared" ca="1" si="35"/>
        <v>0</v>
      </c>
      <c r="AT212" s="2">
        <f t="shared" ca="1" si="35"/>
        <v>0</v>
      </c>
      <c r="AU212" s="2">
        <f t="shared" ca="1" si="35"/>
        <v>0</v>
      </c>
      <c r="AV212" s="2">
        <f t="shared" ca="1" si="35"/>
        <v>0</v>
      </c>
      <c r="AW212" s="2">
        <f t="shared" ca="1" si="35"/>
        <v>0</v>
      </c>
      <c r="AX212" s="2">
        <f t="shared" ca="1" si="35"/>
        <v>0</v>
      </c>
      <c r="AY212" s="2">
        <f t="shared" ca="1" si="35"/>
        <v>0</v>
      </c>
      <c r="AZ212" s="2">
        <f t="shared" ca="1" si="35"/>
        <v>0</v>
      </c>
      <c r="BA212" s="2">
        <f t="shared" ca="1" si="35"/>
        <v>0</v>
      </c>
      <c r="BB212" s="2">
        <f t="shared" ca="1" si="35"/>
        <v>0</v>
      </c>
      <c r="BC212" s="2">
        <f t="shared" ca="1" si="35"/>
        <v>0</v>
      </c>
      <c r="BD212" s="2">
        <f t="shared" ca="1" si="35"/>
        <v>0</v>
      </c>
      <c r="BE212" s="2">
        <f t="shared" ca="1" si="35"/>
        <v>0</v>
      </c>
      <c r="BF212" s="2">
        <f t="shared" ca="1" si="35"/>
        <v>0</v>
      </c>
      <c r="BG212" s="2">
        <f t="shared" ca="1" si="35"/>
        <v>0</v>
      </c>
      <c r="BH212" s="2">
        <f t="shared" ca="1" si="35"/>
        <v>0</v>
      </c>
      <c r="BI212" s="2">
        <f t="shared" ca="1" si="35"/>
        <v>0</v>
      </c>
    </row>
    <row r="213" spans="1:61" hidden="1" x14ac:dyDescent="0.25">
      <c r="A213" s="175"/>
      <c r="B213" s="171"/>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1">
        <v>30</v>
      </c>
      <c r="AC213" s="2">
        <f t="shared" ca="1" si="37"/>
        <v>0</v>
      </c>
      <c r="AD213" s="2">
        <f t="shared" ca="1" si="36"/>
        <v>0</v>
      </c>
      <c r="AE213" s="2">
        <f t="shared" ca="1" si="36"/>
        <v>0</v>
      </c>
      <c r="AF213" s="2">
        <f t="shared" ca="1" si="36"/>
        <v>0</v>
      </c>
      <c r="AG213" s="2">
        <f t="shared" ca="1" si="36"/>
        <v>0</v>
      </c>
      <c r="AH213" s="2">
        <f t="shared" ca="1" si="36"/>
        <v>0</v>
      </c>
      <c r="AI213" s="2">
        <f t="shared" ca="1" si="36"/>
        <v>0</v>
      </c>
      <c r="AJ213" s="2">
        <f t="shared" ca="1" si="36"/>
        <v>0</v>
      </c>
      <c r="AK213" s="2">
        <f t="shared" ca="1" si="36"/>
        <v>0</v>
      </c>
      <c r="AL213" s="2">
        <f t="shared" ca="1" si="36"/>
        <v>0</v>
      </c>
      <c r="AM213" s="2">
        <f t="shared" ca="1" si="36"/>
        <v>0</v>
      </c>
      <c r="AN213" s="2">
        <f t="shared" ca="1" si="36"/>
        <v>0</v>
      </c>
      <c r="AO213" s="2">
        <f t="shared" ca="1" si="36"/>
        <v>0</v>
      </c>
      <c r="AP213" s="2">
        <f t="shared" ca="1" si="36"/>
        <v>0</v>
      </c>
      <c r="AQ213" s="2">
        <f t="shared" ca="1" si="36"/>
        <v>0</v>
      </c>
      <c r="AR213" s="2">
        <f t="shared" ca="1" si="36"/>
        <v>0</v>
      </c>
      <c r="AS213" s="2">
        <f t="shared" ca="1" si="35"/>
        <v>0</v>
      </c>
      <c r="AT213" s="2">
        <f t="shared" ca="1" si="35"/>
        <v>0</v>
      </c>
      <c r="AU213" s="2">
        <f t="shared" ca="1" si="35"/>
        <v>0</v>
      </c>
      <c r="AV213" s="2">
        <f t="shared" ca="1" si="35"/>
        <v>0</v>
      </c>
      <c r="AW213" s="2">
        <f t="shared" ca="1" si="35"/>
        <v>0</v>
      </c>
      <c r="AX213" s="2">
        <f t="shared" ca="1" si="35"/>
        <v>0</v>
      </c>
      <c r="AY213" s="2">
        <f t="shared" ca="1" si="35"/>
        <v>0</v>
      </c>
      <c r="AZ213" s="2">
        <f t="shared" ca="1" si="35"/>
        <v>0</v>
      </c>
      <c r="BA213" s="2">
        <f t="shared" ca="1" si="35"/>
        <v>0</v>
      </c>
      <c r="BB213" s="2">
        <f t="shared" ca="1" si="35"/>
        <v>0</v>
      </c>
      <c r="BC213" s="2">
        <f t="shared" ca="1" si="35"/>
        <v>0</v>
      </c>
      <c r="BD213" s="2">
        <f t="shared" ca="1" si="35"/>
        <v>0</v>
      </c>
      <c r="BE213" s="2">
        <f t="shared" ca="1" si="35"/>
        <v>0</v>
      </c>
      <c r="BF213" s="2">
        <f t="shared" ca="1" si="35"/>
        <v>0</v>
      </c>
      <c r="BG213" s="2">
        <f t="shared" ca="1" si="35"/>
        <v>0</v>
      </c>
      <c r="BH213" s="2">
        <f t="shared" ca="1" si="35"/>
        <v>0</v>
      </c>
      <c r="BI213" s="2">
        <f t="shared" ca="1" si="35"/>
        <v>0</v>
      </c>
    </row>
    <row r="214" spans="1:61" hidden="1" x14ac:dyDescent="0.25">
      <c r="A214" s="175"/>
      <c r="B214" s="171"/>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1">
        <v>31</v>
      </c>
      <c r="AC214" s="2">
        <f t="shared" ca="1" si="37"/>
        <v>0</v>
      </c>
      <c r="AD214" s="2">
        <f t="shared" ca="1" si="36"/>
        <v>0</v>
      </c>
      <c r="AE214" s="2">
        <f t="shared" ca="1" si="36"/>
        <v>0</v>
      </c>
      <c r="AF214" s="2">
        <f t="shared" ca="1" si="36"/>
        <v>0</v>
      </c>
      <c r="AG214" s="2">
        <f t="shared" ca="1" si="36"/>
        <v>0</v>
      </c>
      <c r="AH214" s="2">
        <f t="shared" ca="1" si="36"/>
        <v>0</v>
      </c>
      <c r="AI214" s="2">
        <f t="shared" ca="1" si="36"/>
        <v>0</v>
      </c>
      <c r="AJ214" s="2">
        <f t="shared" ca="1" si="36"/>
        <v>0</v>
      </c>
      <c r="AK214" s="2">
        <f t="shared" ca="1" si="36"/>
        <v>0</v>
      </c>
      <c r="AL214" s="2">
        <f t="shared" ca="1" si="36"/>
        <v>0</v>
      </c>
      <c r="AM214" s="2">
        <f t="shared" ca="1" si="36"/>
        <v>0</v>
      </c>
      <c r="AN214" s="2">
        <f t="shared" ca="1" si="36"/>
        <v>0</v>
      </c>
      <c r="AO214" s="2">
        <f t="shared" ca="1" si="36"/>
        <v>0</v>
      </c>
      <c r="AP214" s="2">
        <f t="shared" ca="1" si="36"/>
        <v>0</v>
      </c>
      <c r="AQ214" s="2">
        <f t="shared" ca="1" si="36"/>
        <v>0</v>
      </c>
      <c r="AR214" s="2">
        <f t="shared" ca="1" si="36"/>
        <v>0</v>
      </c>
      <c r="AS214" s="2">
        <f t="shared" ca="1" si="35"/>
        <v>0</v>
      </c>
      <c r="AT214" s="2">
        <f t="shared" ca="1" si="35"/>
        <v>0</v>
      </c>
      <c r="AU214" s="2">
        <f t="shared" ca="1" si="35"/>
        <v>0</v>
      </c>
      <c r="AV214" s="2">
        <f t="shared" ca="1" si="35"/>
        <v>0</v>
      </c>
      <c r="AW214" s="2">
        <f t="shared" ca="1" si="35"/>
        <v>0</v>
      </c>
      <c r="AX214" s="2">
        <f t="shared" ca="1" si="35"/>
        <v>0</v>
      </c>
      <c r="AY214" s="2">
        <f t="shared" ca="1" si="35"/>
        <v>0</v>
      </c>
      <c r="AZ214" s="2">
        <f t="shared" ca="1" si="35"/>
        <v>0</v>
      </c>
      <c r="BA214" s="2">
        <f t="shared" ca="1" si="35"/>
        <v>0</v>
      </c>
      <c r="BB214" s="2">
        <f t="shared" ca="1" si="35"/>
        <v>0</v>
      </c>
      <c r="BC214" s="2">
        <f t="shared" ca="1" si="35"/>
        <v>0</v>
      </c>
      <c r="BD214" s="2">
        <f t="shared" ca="1" si="35"/>
        <v>0</v>
      </c>
      <c r="BE214" s="2">
        <f t="shared" ca="1" si="35"/>
        <v>0</v>
      </c>
      <c r="BF214" s="2">
        <f t="shared" ca="1" si="35"/>
        <v>0</v>
      </c>
      <c r="BG214" s="2">
        <f t="shared" ca="1" si="35"/>
        <v>0</v>
      </c>
      <c r="BH214" s="2">
        <f t="shared" ca="1" si="35"/>
        <v>0</v>
      </c>
      <c r="BI214" s="2">
        <f t="shared" ca="1" si="35"/>
        <v>0</v>
      </c>
    </row>
    <row r="215" spans="1:61" hidden="1" x14ac:dyDescent="0.25">
      <c r="A215" s="175"/>
      <c r="B215" s="171"/>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1">
        <v>32</v>
      </c>
      <c r="AC215" s="2">
        <f t="shared" ca="1" si="37"/>
        <v>0</v>
      </c>
      <c r="AD215" s="2">
        <f t="shared" ca="1" si="36"/>
        <v>0</v>
      </c>
      <c r="AE215" s="2">
        <f t="shared" ca="1" si="36"/>
        <v>0</v>
      </c>
      <c r="AF215" s="2">
        <f t="shared" ca="1" si="36"/>
        <v>0</v>
      </c>
      <c r="AG215" s="2">
        <f t="shared" ca="1" si="36"/>
        <v>0</v>
      </c>
      <c r="AH215" s="2">
        <f t="shared" ca="1" si="36"/>
        <v>0</v>
      </c>
      <c r="AI215" s="2">
        <f t="shared" ca="1" si="36"/>
        <v>0</v>
      </c>
      <c r="AJ215" s="2">
        <f t="shared" ca="1" si="36"/>
        <v>0</v>
      </c>
      <c r="AK215" s="2">
        <f t="shared" ca="1" si="36"/>
        <v>0</v>
      </c>
      <c r="AL215" s="2">
        <f t="shared" ca="1" si="36"/>
        <v>0</v>
      </c>
      <c r="AM215" s="2">
        <f t="shared" ca="1" si="36"/>
        <v>0</v>
      </c>
      <c r="AN215" s="2">
        <f t="shared" ca="1" si="36"/>
        <v>0</v>
      </c>
      <c r="AO215" s="2">
        <f t="shared" ca="1" si="36"/>
        <v>0</v>
      </c>
      <c r="AP215" s="2">
        <f t="shared" ca="1" si="36"/>
        <v>0</v>
      </c>
      <c r="AQ215" s="2">
        <f t="shared" ca="1" si="36"/>
        <v>0</v>
      </c>
      <c r="AR215" s="2">
        <f t="shared" ca="1" si="36"/>
        <v>0</v>
      </c>
      <c r="AS215" s="2">
        <f t="shared" ca="1" si="35"/>
        <v>0</v>
      </c>
      <c r="AT215" s="2">
        <f t="shared" ca="1" si="35"/>
        <v>0</v>
      </c>
      <c r="AU215" s="2">
        <f t="shared" ca="1" si="35"/>
        <v>0</v>
      </c>
      <c r="AV215" s="2">
        <f t="shared" ca="1" si="35"/>
        <v>0</v>
      </c>
      <c r="AW215" s="2">
        <f t="shared" ca="1" si="35"/>
        <v>0</v>
      </c>
      <c r="AX215" s="2">
        <f t="shared" ca="1" si="35"/>
        <v>0</v>
      </c>
      <c r="AY215" s="2">
        <f t="shared" ca="1" si="35"/>
        <v>0</v>
      </c>
      <c r="AZ215" s="2">
        <f t="shared" ca="1" si="35"/>
        <v>0</v>
      </c>
      <c r="BA215" s="2">
        <f t="shared" ca="1" si="35"/>
        <v>0</v>
      </c>
      <c r="BB215" s="2">
        <f t="shared" ca="1" si="35"/>
        <v>0</v>
      </c>
      <c r="BC215" s="2">
        <f t="shared" ca="1" si="35"/>
        <v>0</v>
      </c>
      <c r="BD215" s="2">
        <f t="shared" ca="1" si="35"/>
        <v>0</v>
      </c>
      <c r="BE215" s="2">
        <f t="shared" ca="1" si="35"/>
        <v>0</v>
      </c>
      <c r="BF215" s="2">
        <f t="shared" ca="1" si="35"/>
        <v>0</v>
      </c>
      <c r="BG215" s="2">
        <f t="shared" ca="1" si="35"/>
        <v>0</v>
      </c>
      <c r="BH215" s="2">
        <f t="shared" ca="1" si="35"/>
        <v>0</v>
      </c>
      <c r="BI215" s="2">
        <f t="shared" ca="1" si="35"/>
        <v>0</v>
      </c>
    </row>
    <row r="216" spans="1:61" hidden="1" x14ac:dyDescent="0.25">
      <c r="A216" s="175"/>
      <c r="B216" s="172"/>
      <c r="C216" s="96"/>
      <c r="D216" s="96"/>
      <c r="E216" s="96"/>
      <c r="F216" s="96"/>
      <c r="G216" s="96"/>
      <c r="H216" s="96"/>
      <c r="I216" s="96"/>
      <c r="J216" s="96"/>
      <c r="K216" s="96"/>
      <c r="L216" s="96"/>
      <c r="M216" s="96"/>
      <c r="N216" s="96"/>
      <c r="O216" s="96"/>
      <c r="P216" s="96"/>
      <c r="Q216" s="96"/>
      <c r="R216" s="96"/>
      <c r="S216" s="96"/>
      <c r="T216" s="96"/>
      <c r="U216" s="96"/>
      <c r="V216" s="96"/>
      <c r="W216" s="96"/>
      <c r="X216" s="96"/>
      <c r="Y216" s="96"/>
      <c r="Z216" s="96"/>
      <c r="AA216" s="96"/>
      <c r="AB216" s="94">
        <v>33</v>
      </c>
      <c r="AC216" s="95">
        <f t="shared" ca="1" si="37"/>
        <v>0</v>
      </c>
      <c r="AD216" s="95">
        <f t="shared" ca="1" si="36"/>
        <v>0</v>
      </c>
      <c r="AE216" s="95">
        <f t="shared" ca="1" si="36"/>
        <v>0</v>
      </c>
      <c r="AF216" s="95">
        <f t="shared" ca="1" si="36"/>
        <v>0</v>
      </c>
      <c r="AG216" s="95">
        <f t="shared" ca="1" si="36"/>
        <v>0</v>
      </c>
      <c r="AH216" s="95">
        <f t="shared" ca="1" si="36"/>
        <v>0</v>
      </c>
      <c r="AI216" s="95">
        <f t="shared" ca="1" si="36"/>
        <v>0</v>
      </c>
      <c r="AJ216" s="95">
        <f t="shared" ca="1" si="36"/>
        <v>0</v>
      </c>
      <c r="AK216" s="95">
        <f t="shared" ca="1" si="36"/>
        <v>0</v>
      </c>
      <c r="AL216" s="95">
        <f t="shared" ca="1" si="36"/>
        <v>0</v>
      </c>
      <c r="AM216" s="95">
        <f t="shared" ca="1" si="36"/>
        <v>0</v>
      </c>
      <c r="AN216" s="95">
        <f t="shared" ca="1" si="36"/>
        <v>0</v>
      </c>
      <c r="AO216" s="95">
        <f t="shared" ca="1" si="36"/>
        <v>0</v>
      </c>
      <c r="AP216" s="95">
        <f t="shared" ca="1" si="36"/>
        <v>0</v>
      </c>
      <c r="AQ216" s="95">
        <f t="shared" ca="1" si="36"/>
        <v>0</v>
      </c>
      <c r="AR216" s="95">
        <f t="shared" ca="1" si="36"/>
        <v>0</v>
      </c>
      <c r="AS216" s="95">
        <f t="shared" ca="1" si="35"/>
        <v>0</v>
      </c>
      <c r="AT216" s="95">
        <f t="shared" ca="1" si="35"/>
        <v>0</v>
      </c>
      <c r="AU216" s="95">
        <f t="shared" ca="1" si="35"/>
        <v>0</v>
      </c>
      <c r="AV216" s="95">
        <f t="shared" ca="1" si="35"/>
        <v>0</v>
      </c>
      <c r="AW216" s="95">
        <f t="shared" ca="1" si="35"/>
        <v>0</v>
      </c>
      <c r="AX216" s="95">
        <f t="shared" ca="1" si="35"/>
        <v>0</v>
      </c>
      <c r="AY216" s="95">
        <f t="shared" ca="1" si="35"/>
        <v>0</v>
      </c>
      <c r="AZ216" s="95">
        <f t="shared" ca="1" si="35"/>
        <v>0</v>
      </c>
      <c r="BA216" s="95">
        <f t="shared" ca="1" si="35"/>
        <v>0</v>
      </c>
      <c r="BB216" s="95">
        <f t="shared" ca="1" si="35"/>
        <v>0</v>
      </c>
      <c r="BC216" s="95">
        <f t="shared" ca="1" si="35"/>
        <v>0</v>
      </c>
      <c r="BD216" s="95">
        <f t="shared" ca="1" si="35"/>
        <v>0</v>
      </c>
      <c r="BE216" s="95">
        <f t="shared" ca="1" si="35"/>
        <v>0</v>
      </c>
      <c r="BF216" s="95">
        <f t="shared" ca="1" si="35"/>
        <v>0</v>
      </c>
      <c r="BG216" s="95">
        <f t="shared" ca="1" si="35"/>
        <v>0</v>
      </c>
      <c r="BH216" s="95">
        <f t="shared" ca="1" si="35"/>
        <v>0</v>
      </c>
      <c r="BI216" s="95">
        <f t="shared" ca="1" si="35"/>
        <v>0</v>
      </c>
    </row>
    <row r="217" spans="1:61" x14ac:dyDescent="0.25">
      <c r="A217" s="175"/>
      <c r="B217" s="170" t="s">
        <v>152</v>
      </c>
      <c r="C217" s="173" t="str">
        <f>INDEX(mem_Nb,MATCH(B217,MEMBERS,0))</f>
        <v>N6</v>
      </c>
      <c r="D217" s="92">
        <f>INDEX(LM,MATCH(C217,NODES,0),1)</f>
        <v>15</v>
      </c>
      <c r="E217" s="4" t="e">
        <f t="array" aca="1" ref="E217:E222" ca="1">d_m(D217:D222,P217:U222,Du,Dk)</f>
        <v>#VALUE!</v>
      </c>
      <c r="F217" s="4" t="e">
        <f t="array" ref="F217:F222">qf_m(B217)</f>
        <v>#VALUE!</v>
      </c>
      <c r="G217" s="4" t="e">
        <f t="array" ref="G217:G222">MMULT(TRANSPOSE(P217:U222),F217:F222)</f>
        <v>#VALUE!</v>
      </c>
      <c r="H217" s="4" t="e">
        <f t="array" ref="H217:H222">MMULT(J217:O222,E217:E222)+F217:F222</f>
        <v>#VALUE!</v>
      </c>
      <c r="I217" s="4" t="e">
        <f t="array" ref="I217:I222">MMULT(TRANSPOSE(P217:U222),H217:H222)</f>
        <v>#VALUE!</v>
      </c>
      <c r="J217" s="14" t="e">
        <f t="array" ref="J217:O222">kp_m(B217)</f>
        <v>#VALUE!</v>
      </c>
      <c r="K217" s="4" t="e">
        <v>#VALUE!</v>
      </c>
      <c r="L217" s="4" t="e">
        <v>#VALUE!</v>
      </c>
      <c r="M217" s="4" t="e">
        <v>#VALUE!</v>
      </c>
      <c r="N217" s="4" t="e">
        <v>#VALUE!</v>
      </c>
      <c r="O217" s="15" t="e">
        <v>#VALUE!</v>
      </c>
      <c r="P217" s="14" t="e">
        <f t="array" ref="P217:U222">T_m(B217)</f>
        <v>#VALUE!</v>
      </c>
      <c r="Q217" s="4" t="e">
        <v>#VALUE!</v>
      </c>
      <c r="R217" s="4" t="e">
        <v>#VALUE!</v>
      </c>
      <c r="S217" s="4" t="e">
        <v>#VALUE!</v>
      </c>
      <c r="T217" s="4" t="e">
        <v>#VALUE!</v>
      </c>
      <c r="U217" s="15" t="e">
        <v>#VALUE!</v>
      </c>
      <c r="V217" s="14" t="e">
        <f t="array" ref="V217:AA222">k_m(P217:U222,J217:O222)</f>
        <v>#VALUE!</v>
      </c>
      <c r="W217" s="4" t="e">
        <v>#VALUE!</v>
      </c>
      <c r="X217" s="4" t="e">
        <v>#VALUE!</v>
      </c>
      <c r="Y217" s="4" t="e">
        <v>#VALUE!</v>
      </c>
      <c r="Z217" s="4" t="e">
        <v>#VALUE!</v>
      </c>
      <c r="AA217" s="15" t="e">
        <v>#VALUE!</v>
      </c>
      <c r="AB217" s="5">
        <v>1</v>
      </c>
      <c r="AC217" s="4">
        <f ca="1">IF(ISNA(OR(MATCH(AC$51,OFFSET($D217,1-$AB217,0,6),0),MATCH($AB217,OFFSET($D217,1-$AB217,0,6),0))),0,INDEX(OFFSET($D217,1-$AB217,18,6,6),MATCH(AC$51,OFFSET($D217,1-$AB217,0,6),0),MATCH($AB217,OFFSET($D217,1-$AB217,0,6),0)))</f>
        <v>0</v>
      </c>
      <c r="AD217" s="4">
        <f t="shared" ca="1" si="36"/>
        <v>0</v>
      </c>
      <c r="AE217" s="4">
        <f t="shared" ca="1" si="36"/>
        <v>0</v>
      </c>
      <c r="AF217" s="4">
        <f t="shared" ca="1" si="36"/>
        <v>0</v>
      </c>
      <c r="AG217" s="4">
        <f t="shared" ca="1" si="36"/>
        <v>0</v>
      </c>
      <c r="AH217" s="4">
        <f t="shared" ca="1" si="36"/>
        <v>0</v>
      </c>
      <c r="AI217" s="4">
        <f t="shared" ca="1" si="36"/>
        <v>0</v>
      </c>
      <c r="AJ217" s="4">
        <f t="shared" ca="1" si="36"/>
        <v>0</v>
      </c>
      <c r="AK217" s="4">
        <f t="shared" ca="1" si="36"/>
        <v>0</v>
      </c>
      <c r="AL217" s="4">
        <f t="shared" ca="1" si="36"/>
        <v>0</v>
      </c>
      <c r="AM217" s="4">
        <f t="shared" ca="1" si="36"/>
        <v>0</v>
      </c>
      <c r="AN217" s="4">
        <f t="shared" ca="1" si="36"/>
        <v>0</v>
      </c>
      <c r="AO217" s="4">
        <f t="shared" ca="1" si="36"/>
        <v>0</v>
      </c>
      <c r="AP217" s="4">
        <f t="shared" ca="1" si="36"/>
        <v>0</v>
      </c>
      <c r="AQ217" s="4">
        <f t="shared" ca="1" si="36"/>
        <v>0</v>
      </c>
      <c r="AR217" s="4">
        <f t="shared" ca="1" si="36"/>
        <v>0</v>
      </c>
      <c r="AS217" s="4">
        <f t="shared" ca="1" si="35"/>
        <v>0</v>
      </c>
      <c r="AT217" s="4">
        <f t="shared" ca="1" si="35"/>
        <v>0</v>
      </c>
      <c r="AU217" s="4">
        <f t="shared" ca="1" si="35"/>
        <v>0</v>
      </c>
      <c r="AV217" s="4">
        <f t="shared" ca="1" si="35"/>
        <v>0</v>
      </c>
      <c r="AW217" s="4">
        <f t="shared" ca="1" si="35"/>
        <v>0</v>
      </c>
      <c r="AX217" s="4">
        <f t="shared" ca="1" si="35"/>
        <v>0</v>
      </c>
      <c r="AY217" s="4">
        <f t="shared" ca="1" si="35"/>
        <v>0</v>
      </c>
      <c r="AZ217" s="4">
        <f t="shared" ca="1" si="35"/>
        <v>0</v>
      </c>
      <c r="BA217" s="4">
        <f t="shared" ca="1" si="35"/>
        <v>0</v>
      </c>
      <c r="BB217" s="4">
        <f t="shared" ca="1" si="35"/>
        <v>0</v>
      </c>
      <c r="BC217" s="4">
        <f t="shared" ca="1" si="35"/>
        <v>0</v>
      </c>
      <c r="BD217" s="4">
        <f t="shared" ca="1" si="35"/>
        <v>0</v>
      </c>
      <c r="BE217" s="4">
        <f t="shared" ca="1" si="35"/>
        <v>0</v>
      </c>
      <c r="BF217" s="4">
        <f t="shared" ca="1" si="35"/>
        <v>0</v>
      </c>
      <c r="BG217" s="4">
        <f t="shared" ca="1" si="35"/>
        <v>0</v>
      </c>
      <c r="BH217" s="4">
        <f t="shared" ca="1" si="35"/>
        <v>0</v>
      </c>
      <c r="BI217" s="4">
        <f t="shared" ca="1" si="35"/>
        <v>0</v>
      </c>
    </row>
    <row r="218" spans="1:61" x14ac:dyDescent="0.25">
      <c r="A218" s="175"/>
      <c r="B218" s="171"/>
      <c r="C218" s="174"/>
      <c r="D218" s="91">
        <f>INDEX(LM,MATCH(C217,NODES,0),2)</f>
        <v>16</v>
      </c>
      <c r="E218" s="2" t="e">
        <f ca="1"/>
        <v>#VALUE!</v>
      </c>
      <c r="F218" s="2" t="e">
        <v>#VALUE!</v>
      </c>
      <c r="G218" s="2" t="e">
        <v>#VALUE!</v>
      </c>
      <c r="H218" s="2" t="e">
        <v>#VALUE!</v>
      </c>
      <c r="I218" s="2" t="e">
        <v>#VALUE!</v>
      </c>
      <c r="J218" s="12" t="e">
        <v>#VALUE!</v>
      </c>
      <c r="K218" s="2" t="e">
        <v>#VALUE!</v>
      </c>
      <c r="L218" s="2" t="e">
        <v>#VALUE!</v>
      </c>
      <c r="M218" s="2" t="e">
        <v>#VALUE!</v>
      </c>
      <c r="N218" s="2" t="e">
        <v>#VALUE!</v>
      </c>
      <c r="O218" s="13" t="e">
        <v>#VALUE!</v>
      </c>
      <c r="P218" s="12" t="e">
        <v>#VALUE!</v>
      </c>
      <c r="Q218" s="2" t="e">
        <v>#VALUE!</v>
      </c>
      <c r="R218" s="2" t="e">
        <v>#VALUE!</v>
      </c>
      <c r="S218" s="2" t="e">
        <v>#VALUE!</v>
      </c>
      <c r="T218" s="2" t="e">
        <v>#VALUE!</v>
      </c>
      <c r="U218" s="13" t="e">
        <v>#VALUE!</v>
      </c>
      <c r="V218" s="12" t="e">
        <v>#VALUE!</v>
      </c>
      <c r="W218" s="2" t="e">
        <v>#VALUE!</v>
      </c>
      <c r="X218" s="2" t="e">
        <v>#VALUE!</v>
      </c>
      <c r="Y218" s="2" t="e">
        <v>#VALUE!</v>
      </c>
      <c r="Z218" s="2" t="e">
        <v>#VALUE!</v>
      </c>
      <c r="AA218" s="13" t="e">
        <v>#VALUE!</v>
      </c>
      <c r="AB218" s="1">
        <v>2</v>
      </c>
      <c r="AC218" s="2">
        <f t="shared" ref="AC218:AR238" ca="1" si="38">IF(ISNA(OR(MATCH(AC$51,OFFSET($D218,1-$AB218,0,6),0),MATCH($AB218,OFFSET($D218,1-$AB218,0,6),0))),0,INDEX(OFFSET($D218,1-$AB218,18,6,6),MATCH(AC$51,OFFSET($D218,1-$AB218,0,6),0),MATCH($AB218,OFFSET($D218,1-$AB218,0,6),0)))</f>
        <v>0</v>
      </c>
      <c r="AD218" s="2">
        <f t="shared" ca="1" si="36"/>
        <v>0</v>
      </c>
      <c r="AE218" s="2">
        <f t="shared" ca="1" si="36"/>
        <v>0</v>
      </c>
      <c r="AF218" s="2">
        <f t="shared" ca="1" si="36"/>
        <v>0</v>
      </c>
      <c r="AG218" s="2">
        <f t="shared" ca="1" si="36"/>
        <v>0</v>
      </c>
      <c r="AH218" s="2">
        <f t="shared" ca="1" si="36"/>
        <v>0</v>
      </c>
      <c r="AI218" s="2">
        <f t="shared" ca="1" si="36"/>
        <v>0</v>
      </c>
      <c r="AJ218" s="2">
        <f t="shared" ca="1" si="36"/>
        <v>0</v>
      </c>
      <c r="AK218" s="2">
        <f t="shared" ca="1" si="36"/>
        <v>0</v>
      </c>
      <c r="AL218" s="2">
        <f t="shared" ca="1" si="36"/>
        <v>0</v>
      </c>
      <c r="AM218" s="2">
        <f t="shared" ca="1" si="36"/>
        <v>0</v>
      </c>
      <c r="AN218" s="2">
        <f t="shared" ca="1" si="36"/>
        <v>0</v>
      </c>
      <c r="AO218" s="2">
        <f t="shared" ca="1" si="36"/>
        <v>0</v>
      </c>
      <c r="AP218" s="2">
        <f t="shared" ca="1" si="36"/>
        <v>0</v>
      </c>
      <c r="AQ218" s="2">
        <f t="shared" ca="1" si="36"/>
        <v>0</v>
      </c>
      <c r="AR218" s="2">
        <f t="shared" ca="1" si="36"/>
        <v>0</v>
      </c>
      <c r="AS218" s="2">
        <f t="shared" ca="1" si="35"/>
        <v>0</v>
      </c>
      <c r="AT218" s="2">
        <f t="shared" ca="1" si="35"/>
        <v>0</v>
      </c>
      <c r="AU218" s="2">
        <f t="shared" ca="1" si="35"/>
        <v>0</v>
      </c>
      <c r="AV218" s="2">
        <f t="shared" ca="1" si="35"/>
        <v>0</v>
      </c>
      <c r="AW218" s="2">
        <f t="shared" ca="1" si="35"/>
        <v>0</v>
      </c>
      <c r="AX218" s="2">
        <f t="shared" ca="1" si="35"/>
        <v>0</v>
      </c>
      <c r="AY218" s="2">
        <f t="shared" ca="1" si="35"/>
        <v>0</v>
      </c>
      <c r="AZ218" s="2">
        <f t="shared" ca="1" si="35"/>
        <v>0</v>
      </c>
      <c r="BA218" s="2">
        <f t="shared" ca="1" si="35"/>
        <v>0</v>
      </c>
      <c r="BB218" s="2">
        <f t="shared" ca="1" si="35"/>
        <v>0</v>
      </c>
      <c r="BC218" s="2">
        <f t="shared" ca="1" si="35"/>
        <v>0</v>
      </c>
      <c r="BD218" s="2">
        <f t="shared" ca="1" si="35"/>
        <v>0</v>
      </c>
      <c r="BE218" s="2">
        <f t="shared" ca="1" si="35"/>
        <v>0</v>
      </c>
      <c r="BF218" s="2">
        <f t="shared" ca="1" si="35"/>
        <v>0</v>
      </c>
      <c r="BG218" s="2">
        <f t="shared" ca="1" si="35"/>
        <v>0</v>
      </c>
      <c r="BH218" s="2">
        <f t="shared" ca="1" si="35"/>
        <v>0</v>
      </c>
      <c r="BI218" s="2">
        <f t="shared" ca="1" si="35"/>
        <v>0</v>
      </c>
    </row>
    <row r="219" spans="1:61" x14ac:dyDescent="0.25">
      <c r="A219" s="175"/>
      <c r="B219" s="171"/>
      <c r="C219" s="174"/>
      <c r="D219" s="91">
        <f>INDEX(LM,MATCH(C217,NODES,0),3)</f>
        <v>17</v>
      </c>
      <c r="E219" s="2" t="e">
        <f ca="1"/>
        <v>#VALUE!</v>
      </c>
      <c r="F219" s="2" t="e">
        <v>#VALUE!</v>
      </c>
      <c r="G219" s="2" t="e">
        <v>#VALUE!</v>
      </c>
      <c r="H219" s="2" t="e">
        <v>#VALUE!</v>
      </c>
      <c r="I219" s="2" t="e">
        <v>#VALUE!</v>
      </c>
      <c r="J219" s="12" t="e">
        <v>#VALUE!</v>
      </c>
      <c r="K219" s="2" t="e">
        <v>#VALUE!</v>
      </c>
      <c r="L219" s="2" t="e">
        <v>#VALUE!</v>
      </c>
      <c r="M219" s="2" t="e">
        <v>#VALUE!</v>
      </c>
      <c r="N219" s="2" t="e">
        <v>#VALUE!</v>
      </c>
      <c r="O219" s="13" t="e">
        <v>#VALUE!</v>
      </c>
      <c r="P219" s="12" t="e">
        <v>#VALUE!</v>
      </c>
      <c r="Q219" s="2" t="e">
        <v>#VALUE!</v>
      </c>
      <c r="R219" s="2" t="e">
        <v>#VALUE!</v>
      </c>
      <c r="S219" s="2" t="e">
        <v>#VALUE!</v>
      </c>
      <c r="T219" s="2" t="e">
        <v>#VALUE!</v>
      </c>
      <c r="U219" s="13" t="e">
        <v>#VALUE!</v>
      </c>
      <c r="V219" s="12" t="e">
        <v>#VALUE!</v>
      </c>
      <c r="W219" s="2" t="e">
        <v>#VALUE!</v>
      </c>
      <c r="X219" s="2" t="e">
        <v>#VALUE!</v>
      </c>
      <c r="Y219" s="2" t="e">
        <v>#VALUE!</v>
      </c>
      <c r="Z219" s="2" t="e">
        <v>#VALUE!</v>
      </c>
      <c r="AA219" s="13" t="e">
        <v>#VALUE!</v>
      </c>
      <c r="AB219" s="1">
        <v>3</v>
      </c>
      <c r="AC219" s="2">
        <f t="shared" ca="1" si="38"/>
        <v>0</v>
      </c>
      <c r="AD219" s="2">
        <f t="shared" ca="1" si="36"/>
        <v>0</v>
      </c>
      <c r="AE219" s="2">
        <f t="shared" ca="1" si="36"/>
        <v>0</v>
      </c>
      <c r="AF219" s="2">
        <f t="shared" ca="1" si="36"/>
        <v>0</v>
      </c>
      <c r="AG219" s="2">
        <f t="shared" ca="1" si="36"/>
        <v>0</v>
      </c>
      <c r="AH219" s="2">
        <f t="shared" ca="1" si="36"/>
        <v>0</v>
      </c>
      <c r="AI219" s="2">
        <f t="shared" ca="1" si="36"/>
        <v>0</v>
      </c>
      <c r="AJ219" s="2">
        <f t="shared" ca="1" si="36"/>
        <v>0</v>
      </c>
      <c r="AK219" s="2">
        <f t="shared" ca="1" si="36"/>
        <v>0</v>
      </c>
      <c r="AL219" s="2">
        <f t="shared" ca="1" si="36"/>
        <v>0</v>
      </c>
      <c r="AM219" s="2">
        <f t="shared" ca="1" si="36"/>
        <v>0</v>
      </c>
      <c r="AN219" s="2">
        <f t="shared" ca="1" si="36"/>
        <v>0</v>
      </c>
      <c r="AO219" s="2">
        <f t="shared" ca="1" si="36"/>
        <v>0</v>
      </c>
      <c r="AP219" s="2">
        <f t="shared" ca="1" si="36"/>
        <v>0</v>
      </c>
      <c r="AQ219" s="2">
        <f t="shared" ca="1" si="36"/>
        <v>0</v>
      </c>
      <c r="AR219" s="2">
        <f t="shared" ca="1" si="36"/>
        <v>0</v>
      </c>
      <c r="AS219" s="2">
        <f t="shared" ca="1" si="35"/>
        <v>0</v>
      </c>
      <c r="AT219" s="2">
        <f t="shared" ca="1" si="35"/>
        <v>0</v>
      </c>
      <c r="AU219" s="2">
        <f t="shared" ca="1" si="35"/>
        <v>0</v>
      </c>
      <c r="AV219" s="2">
        <f t="shared" ca="1" si="35"/>
        <v>0</v>
      </c>
      <c r="AW219" s="2">
        <f t="shared" ca="1" si="35"/>
        <v>0</v>
      </c>
      <c r="AX219" s="2">
        <f t="shared" ca="1" si="35"/>
        <v>0</v>
      </c>
      <c r="AY219" s="2">
        <f t="shared" ca="1" si="35"/>
        <v>0</v>
      </c>
      <c r="AZ219" s="2">
        <f t="shared" ca="1" si="35"/>
        <v>0</v>
      </c>
      <c r="BA219" s="2">
        <f t="shared" ca="1" si="35"/>
        <v>0</v>
      </c>
      <c r="BB219" s="2">
        <f t="shared" ca="1" si="35"/>
        <v>0</v>
      </c>
      <c r="BC219" s="2">
        <f t="shared" ca="1" si="35"/>
        <v>0</v>
      </c>
      <c r="BD219" s="2">
        <f t="shared" ca="1" si="35"/>
        <v>0</v>
      </c>
      <c r="BE219" s="2">
        <f t="shared" ca="1" si="35"/>
        <v>0</v>
      </c>
      <c r="BF219" s="2">
        <f t="shared" ca="1" si="35"/>
        <v>0</v>
      </c>
      <c r="BG219" s="2">
        <f t="shared" ca="1" si="35"/>
        <v>0</v>
      </c>
      <c r="BH219" s="2">
        <f t="shared" ca="1" si="35"/>
        <v>0</v>
      </c>
      <c r="BI219" s="2">
        <f t="shared" ref="AS219:BI234" ca="1" si="39">IF(ISNA(OR(MATCH(BI$51,OFFSET($D219,1-$AB219,0,6),0),MATCH($AB219,OFFSET($D219,1-$AB219,0,6),0))),0,INDEX(OFFSET($D219,1-$AB219,18,6,6),MATCH(BI$51,OFFSET($D219,1-$AB219,0,6),0),MATCH($AB219,OFFSET($D219,1-$AB219,0,6),0)))</f>
        <v>0</v>
      </c>
    </row>
    <row r="220" spans="1:61" x14ac:dyDescent="0.25">
      <c r="A220" s="175"/>
      <c r="B220" s="171"/>
      <c r="C220" s="174" t="str">
        <f>INDEX(mem_Ne,MATCH(B217,MEMBERS,0))</f>
        <v>N7</v>
      </c>
      <c r="D220" s="91">
        <f>INDEX(LM,MATCH(C220,NODES,0),1)</f>
        <v>18</v>
      </c>
      <c r="E220" s="2" t="e">
        <f ca="1"/>
        <v>#VALUE!</v>
      </c>
      <c r="F220" s="2" t="e">
        <v>#VALUE!</v>
      </c>
      <c r="G220" s="2" t="e">
        <v>#VALUE!</v>
      </c>
      <c r="H220" s="2" t="e">
        <v>#VALUE!</v>
      </c>
      <c r="I220" s="2" t="e">
        <v>#VALUE!</v>
      </c>
      <c r="J220" s="12" t="e">
        <v>#VALUE!</v>
      </c>
      <c r="K220" s="2" t="e">
        <v>#VALUE!</v>
      </c>
      <c r="L220" s="2" t="e">
        <v>#VALUE!</v>
      </c>
      <c r="M220" s="2" t="e">
        <v>#VALUE!</v>
      </c>
      <c r="N220" s="2" t="e">
        <v>#VALUE!</v>
      </c>
      <c r="O220" s="13" t="e">
        <v>#VALUE!</v>
      </c>
      <c r="P220" s="12" t="e">
        <v>#VALUE!</v>
      </c>
      <c r="Q220" s="2" t="e">
        <v>#VALUE!</v>
      </c>
      <c r="R220" s="2" t="e">
        <v>#VALUE!</v>
      </c>
      <c r="S220" s="2" t="e">
        <v>#VALUE!</v>
      </c>
      <c r="T220" s="2" t="e">
        <v>#VALUE!</v>
      </c>
      <c r="U220" s="13" t="e">
        <v>#VALUE!</v>
      </c>
      <c r="V220" s="12" t="e">
        <v>#VALUE!</v>
      </c>
      <c r="W220" s="2" t="e">
        <v>#VALUE!</v>
      </c>
      <c r="X220" s="2" t="e">
        <v>#VALUE!</v>
      </c>
      <c r="Y220" s="2" t="e">
        <v>#VALUE!</v>
      </c>
      <c r="Z220" s="2" t="e">
        <v>#VALUE!</v>
      </c>
      <c r="AA220" s="13" t="e">
        <v>#VALUE!</v>
      </c>
      <c r="AB220" s="1">
        <v>4</v>
      </c>
      <c r="AC220" s="2">
        <f t="shared" ca="1" si="38"/>
        <v>0</v>
      </c>
      <c r="AD220" s="2">
        <f t="shared" ca="1" si="36"/>
        <v>0</v>
      </c>
      <c r="AE220" s="2">
        <f t="shared" ca="1" si="36"/>
        <v>0</v>
      </c>
      <c r="AF220" s="2">
        <f t="shared" ca="1" si="36"/>
        <v>0</v>
      </c>
      <c r="AG220" s="2">
        <f t="shared" ca="1" si="36"/>
        <v>0</v>
      </c>
      <c r="AH220" s="2">
        <f t="shared" ca="1" si="36"/>
        <v>0</v>
      </c>
      <c r="AI220" s="2">
        <f t="shared" ca="1" si="36"/>
        <v>0</v>
      </c>
      <c r="AJ220" s="2">
        <f t="shared" ca="1" si="36"/>
        <v>0</v>
      </c>
      <c r="AK220" s="2">
        <f t="shared" ca="1" si="36"/>
        <v>0</v>
      </c>
      <c r="AL220" s="2">
        <f t="shared" ca="1" si="36"/>
        <v>0</v>
      </c>
      <c r="AM220" s="2">
        <f t="shared" ca="1" si="36"/>
        <v>0</v>
      </c>
      <c r="AN220" s="2">
        <f t="shared" ca="1" si="36"/>
        <v>0</v>
      </c>
      <c r="AO220" s="2">
        <f t="shared" ca="1" si="36"/>
        <v>0</v>
      </c>
      <c r="AP220" s="2">
        <f t="shared" ca="1" si="36"/>
        <v>0</v>
      </c>
      <c r="AQ220" s="2">
        <f t="shared" ca="1" si="36"/>
        <v>0</v>
      </c>
      <c r="AR220" s="2">
        <f t="shared" ca="1" si="36"/>
        <v>0</v>
      </c>
      <c r="AS220" s="2">
        <f t="shared" ca="1" si="39"/>
        <v>0</v>
      </c>
      <c r="AT220" s="2">
        <f t="shared" ca="1" si="39"/>
        <v>0</v>
      </c>
      <c r="AU220" s="2">
        <f t="shared" ca="1" si="39"/>
        <v>0</v>
      </c>
      <c r="AV220" s="2">
        <f t="shared" ca="1" si="39"/>
        <v>0</v>
      </c>
      <c r="AW220" s="2">
        <f t="shared" ca="1" si="39"/>
        <v>0</v>
      </c>
      <c r="AX220" s="2">
        <f t="shared" ca="1" si="39"/>
        <v>0</v>
      </c>
      <c r="AY220" s="2">
        <f t="shared" ca="1" si="39"/>
        <v>0</v>
      </c>
      <c r="AZ220" s="2">
        <f t="shared" ca="1" si="39"/>
        <v>0</v>
      </c>
      <c r="BA220" s="2">
        <f t="shared" ca="1" si="39"/>
        <v>0</v>
      </c>
      <c r="BB220" s="2">
        <f t="shared" ca="1" si="39"/>
        <v>0</v>
      </c>
      <c r="BC220" s="2">
        <f t="shared" ca="1" si="39"/>
        <v>0</v>
      </c>
      <c r="BD220" s="2">
        <f t="shared" ca="1" si="39"/>
        <v>0</v>
      </c>
      <c r="BE220" s="2">
        <f t="shared" ca="1" si="39"/>
        <v>0</v>
      </c>
      <c r="BF220" s="2">
        <f t="shared" ca="1" si="39"/>
        <v>0</v>
      </c>
      <c r="BG220" s="2">
        <f t="shared" ca="1" si="39"/>
        <v>0</v>
      </c>
      <c r="BH220" s="2">
        <f t="shared" ca="1" si="39"/>
        <v>0</v>
      </c>
      <c r="BI220" s="2">
        <f t="shared" ca="1" si="39"/>
        <v>0</v>
      </c>
    </row>
    <row r="221" spans="1:61" x14ac:dyDescent="0.25">
      <c r="A221" s="175"/>
      <c r="B221" s="171"/>
      <c r="C221" s="174"/>
      <c r="D221" s="91">
        <f>INDEX(LM,MATCH(C220,NODES,0),2)</f>
        <v>19</v>
      </c>
      <c r="E221" s="2" t="e">
        <f ca="1"/>
        <v>#VALUE!</v>
      </c>
      <c r="F221" s="2" t="e">
        <v>#VALUE!</v>
      </c>
      <c r="G221" s="2" t="e">
        <v>#VALUE!</v>
      </c>
      <c r="H221" s="2" t="e">
        <v>#VALUE!</v>
      </c>
      <c r="I221" s="2" t="e">
        <v>#VALUE!</v>
      </c>
      <c r="J221" s="12" t="e">
        <v>#VALUE!</v>
      </c>
      <c r="K221" s="2" t="e">
        <v>#VALUE!</v>
      </c>
      <c r="L221" s="2" t="e">
        <v>#VALUE!</v>
      </c>
      <c r="M221" s="2" t="e">
        <v>#VALUE!</v>
      </c>
      <c r="N221" s="2" t="e">
        <v>#VALUE!</v>
      </c>
      <c r="O221" s="13" t="e">
        <v>#VALUE!</v>
      </c>
      <c r="P221" s="12" t="e">
        <v>#VALUE!</v>
      </c>
      <c r="Q221" s="2" t="e">
        <v>#VALUE!</v>
      </c>
      <c r="R221" s="2" t="e">
        <v>#VALUE!</v>
      </c>
      <c r="S221" s="2" t="e">
        <v>#VALUE!</v>
      </c>
      <c r="T221" s="2" t="e">
        <v>#VALUE!</v>
      </c>
      <c r="U221" s="13" t="e">
        <v>#VALUE!</v>
      </c>
      <c r="V221" s="12" t="e">
        <v>#VALUE!</v>
      </c>
      <c r="W221" s="2" t="e">
        <v>#VALUE!</v>
      </c>
      <c r="X221" s="2" t="e">
        <v>#VALUE!</v>
      </c>
      <c r="Y221" s="2" t="e">
        <v>#VALUE!</v>
      </c>
      <c r="Z221" s="2" t="e">
        <v>#VALUE!</v>
      </c>
      <c r="AA221" s="13" t="e">
        <v>#VALUE!</v>
      </c>
      <c r="AB221" s="1">
        <v>5</v>
      </c>
      <c r="AC221" s="2">
        <f t="shared" ca="1" si="38"/>
        <v>0</v>
      </c>
      <c r="AD221" s="2">
        <f t="shared" ca="1" si="36"/>
        <v>0</v>
      </c>
      <c r="AE221" s="2">
        <f t="shared" ca="1" si="36"/>
        <v>0</v>
      </c>
      <c r="AF221" s="2">
        <f t="shared" ca="1" si="36"/>
        <v>0</v>
      </c>
      <c r="AG221" s="2">
        <f t="shared" ca="1" si="36"/>
        <v>0</v>
      </c>
      <c r="AH221" s="2">
        <f t="shared" ca="1" si="36"/>
        <v>0</v>
      </c>
      <c r="AI221" s="2">
        <f t="shared" ca="1" si="36"/>
        <v>0</v>
      </c>
      <c r="AJ221" s="2">
        <f t="shared" ca="1" si="36"/>
        <v>0</v>
      </c>
      <c r="AK221" s="2">
        <f t="shared" ca="1" si="36"/>
        <v>0</v>
      </c>
      <c r="AL221" s="2">
        <f t="shared" ca="1" si="36"/>
        <v>0</v>
      </c>
      <c r="AM221" s="2">
        <f t="shared" ca="1" si="36"/>
        <v>0</v>
      </c>
      <c r="AN221" s="2">
        <f t="shared" ca="1" si="36"/>
        <v>0</v>
      </c>
      <c r="AO221" s="2">
        <f t="shared" ca="1" si="36"/>
        <v>0</v>
      </c>
      <c r="AP221" s="2">
        <f t="shared" ca="1" si="36"/>
        <v>0</v>
      </c>
      <c r="AQ221" s="2">
        <f t="shared" ca="1" si="36"/>
        <v>0</v>
      </c>
      <c r="AR221" s="2">
        <f t="shared" ca="1" si="36"/>
        <v>0</v>
      </c>
      <c r="AS221" s="2">
        <f t="shared" ca="1" si="39"/>
        <v>0</v>
      </c>
      <c r="AT221" s="2">
        <f t="shared" ca="1" si="39"/>
        <v>0</v>
      </c>
      <c r="AU221" s="2">
        <f t="shared" ca="1" si="39"/>
        <v>0</v>
      </c>
      <c r="AV221" s="2">
        <f t="shared" ca="1" si="39"/>
        <v>0</v>
      </c>
      <c r="AW221" s="2">
        <f t="shared" ca="1" si="39"/>
        <v>0</v>
      </c>
      <c r="AX221" s="2">
        <f t="shared" ca="1" si="39"/>
        <v>0</v>
      </c>
      <c r="AY221" s="2">
        <f t="shared" ca="1" si="39"/>
        <v>0</v>
      </c>
      <c r="AZ221" s="2">
        <f t="shared" ca="1" si="39"/>
        <v>0</v>
      </c>
      <c r="BA221" s="2">
        <f t="shared" ca="1" si="39"/>
        <v>0</v>
      </c>
      <c r="BB221" s="2">
        <f t="shared" ca="1" si="39"/>
        <v>0</v>
      </c>
      <c r="BC221" s="2">
        <f t="shared" ca="1" si="39"/>
        <v>0</v>
      </c>
      <c r="BD221" s="2">
        <f t="shared" ca="1" si="39"/>
        <v>0</v>
      </c>
      <c r="BE221" s="2">
        <f t="shared" ca="1" si="39"/>
        <v>0</v>
      </c>
      <c r="BF221" s="2">
        <f t="shared" ca="1" si="39"/>
        <v>0</v>
      </c>
      <c r="BG221" s="2">
        <f t="shared" ca="1" si="39"/>
        <v>0</v>
      </c>
      <c r="BH221" s="2">
        <f t="shared" ca="1" si="39"/>
        <v>0</v>
      </c>
      <c r="BI221" s="2">
        <f t="shared" ca="1" si="39"/>
        <v>0</v>
      </c>
    </row>
    <row r="222" spans="1:61" x14ac:dyDescent="0.25">
      <c r="A222" s="175"/>
      <c r="B222" s="171"/>
      <c r="C222" s="174"/>
      <c r="D222" s="91">
        <f>INDEX(LM,MATCH(C220,NODES,0),3)</f>
        <v>20</v>
      </c>
      <c r="E222" s="2" t="e">
        <f ca="1"/>
        <v>#VALUE!</v>
      </c>
      <c r="F222" s="2" t="e">
        <v>#VALUE!</v>
      </c>
      <c r="G222" s="2" t="e">
        <v>#VALUE!</v>
      </c>
      <c r="H222" s="2" t="e">
        <v>#VALUE!</v>
      </c>
      <c r="I222" s="2" t="e">
        <v>#VALUE!</v>
      </c>
      <c r="J222" s="12" t="e">
        <v>#VALUE!</v>
      </c>
      <c r="K222" s="2" t="e">
        <v>#VALUE!</v>
      </c>
      <c r="L222" s="2" t="e">
        <v>#VALUE!</v>
      </c>
      <c r="M222" s="2" t="e">
        <v>#VALUE!</v>
      </c>
      <c r="N222" s="2" t="e">
        <v>#VALUE!</v>
      </c>
      <c r="O222" s="13" t="e">
        <v>#VALUE!</v>
      </c>
      <c r="P222" s="12" t="e">
        <v>#VALUE!</v>
      </c>
      <c r="Q222" s="2" t="e">
        <v>#VALUE!</v>
      </c>
      <c r="R222" s="2" t="e">
        <v>#VALUE!</v>
      </c>
      <c r="S222" s="2" t="e">
        <v>#VALUE!</v>
      </c>
      <c r="T222" s="2" t="e">
        <v>#VALUE!</v>
      </c>
      <c r="U222" s="13" t="e">
        <v>#VALUE!</v>
      </c>
      <c r="V222" s="12" t="e">
        <v>#VALUE!</v>
      </c>
      <c r="W222" s="2" t="e">
        <v>#VALUE!</v>
      </c>
      <c r="X222" s="2" t="e">
        <v>#VALUE!</v>
      </c>
      <c r="Y222" s="2" t="e">
        <v>#VALUE!</v>
      </c>
      <c r="Z222" s="2" t="e">
        <v>#VALUE!</v>
      </c>
      <c r="AA222" s="13" t="e">
        <v>#VALUE!</v>
      </c>
      <c r="AB222" s="1">
        <v>6</v>
      </c>
      <c r="AC222" s="2">
        <f t="shared" ca="1" si="38"/>
        <v>0</v>
      </c>
      <c r="AD222" s="2">
        <f t="shared" ca="1" si="36"/>
        <v>0</v>
      </c>
      <c r="AE222" s="2">
        <f t="shared" ca="1" si="36"/>
        <v>0</v>
      </c>
      <c r="AF222" s="2">
        <f t="shared" ca="1" si="36"/>
        <v>0</v>
      </c>
      <c r="AG222" s="2">
        <f t="shared" ca="1" si="36"/>
        <v>0</v>
      </c>
      <c r="AH222" s="2">
        <f t="shared" ca="1" si="36"/>
        <v>0</v>
      </c>
      <c r="AI222" s="2">
        <f t="shared" ca="1" si="36"/>
        <v>0</v>
      </c>
      <c r="AJ222" s="2">
        <f t="shared" ca="1" si="36"/>
        <v>0</v>
      </c>
      <c r="AK222" s="2">
        <f t="shared" ca="1" si="36"/>
        <v>0</v>
      </c>
      <c r="AL222" s="2">
        <f t="shared" ca="1" si="36"/>
        <v>0</v>
      </c>
      <c r="AM222" s="2">
        <f t="shared" ca="1" si="36"/>
        <v>0</v>
      </c>
      <c r="AN222" s="2">
        <f t="shared" ca="1" si="36"/>
        <v>0</v>
      </c>
      <c r="AO222" s="2">
        <f t="shared" ca="1" si="36"/>
        <v>0</v>
      </c>
      <c r="AP222" s="2">
        <f t="shared" ca="1" si="36"/>
        <v>0</v>
      </c>
      <c r="AQ222" s="2">
        <f t="shared" ca="1" si="36"/>
        <v>0</v>
      </c>
      <c r="AR222" s="2">
        <f t="shared" ca="1" si="36"/>
        <v>0</v>
      </c>
      <c r="AS222" s="2">
        <f t="shared" ca="1" si="39"/>
        <v>0</v>
      </c>
      <c r="AT222" s="2">
        <f t="shared" ca="1" si="39"/>
        <v>0</v>
      </c>
      <c r="AU222" s="2">
        <f t="shared" ca="1" si="39"/>
        <v>0</v>
      </c>
      <c r="AV222" s="2">
        <f t="shared" ca="1" si="39"/>
        <v>0</v>
      </c>
      <c r="AW222" s="2">
        <f t="shared" ca="1" si="39"/>
        <v>0</v>
      </c>
      <c r="AX222" s="2">
        <f t="shared" ca="1" si="39"/>
        <v>0</v>
      </c>
      <c r="AY222" s="2">
        <f t="shared" ca="1" si="39"/>
        <v>0</v>
      </c>
      <c r="AZ222" s="2">
        <f t="shared" ca="1" si="39"/>
        <v>0</v>
      </c>
      <c r="BA222" s="2">
        <f t="shared" ca="1" si="39"/>
        <v>0</v>
      </c>
      <c r="BB222" s="2">
        <f t="shared" ca="1" si="39"/>
        <v>0</v>
      </c>
      <c r="BC222" s="2">
        <f t="shared" ca="1" si="39"/>
        <v>0</v>
      </c>
      <c r="BD222" s="2">
        <f t="shared" ca="1" si="39"/>
        <v>0</v>
      </c>
      <c r="BE222" s="2">
        <f t="shared" ca="1" si="39"/>
        <v>0</v>
      </c>
      <c r="BF222" s="2">
        <f t="shared" ca="1" si="39"/>
        <v>0</v>
      </c>
      <c r="BG222" s="2">
        <f t="shared" ca="1" si="39"/>
        <v>0</v>
      </c>
      <c r="BH222" s="2">
        <f t="shared" ca="1" si="39"/>
        <v>0</v>
      </c>
      <c r="BI222" s="2">
        <f t="shared" ca="1" si="39"/>
        <v>0</v>
      </c>
    </row>
    <row r="223" spans="1:61" hidden="1" x14ac:dyDescent="0.25">
      <c r="A223" s="175"/>
      <c r="B223" s="171"/>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1">
        <v>7</v>
      </c>
      <c r="AC223" s="2">
        <f t="shared" ca="1" si="38"/>
        <v>0</v>
      </c>
      <c r="AD223" s="2">
        <f t="shared" ca="1" si="38"/>
        <v>0</v>
      </c>
      <c r="AE223" s="2">
        <f t="shared" ca="1" si="38"/>
        <v>0</v>
      </c>
      <c r="AF223" s="2">
        <f t="shared" ca="1" si="38"/>
        <v>0</v>
      </c>
      <c r="AG223" s="2">
        <f t="shared" ca="1" si="38"/>
        <v>0</v>
      </c>
      <c r="AH223" s="2">
        <f t="shared" ca="1" si="38"/>
        <v>0</v>
      </c>
      <c r="AI223" s="2">
        <f t="shared" ca="1" si="38"/>
        <v>0</v>
      </c>
      <c r="AJ223" s="2">
        <f t="shared" ca="1" si="38"/>
        <v>0</v>
      </c>
      <c r="AK223" s="2">
        <f t="shared" ca="1" si="38"/>
        <v>0</v>
      </c>
      <c r="AL223" s="2">
        <f t="shared" ca="1" si="38"/>
        <v>0</v>
      </c>
      <c r="AM223" s="2">
        <f t="shared" ca="1" si="38"/>
        <v>0</v>
      </c>
      <c r="AN223" s="2">
        <f t="shared" ca="1" si="38"/>
        <v>0</v>
      </c>
      <c r="AO223" s="2">
        <f t="shared" ca="1" si="38"/>
        <v>0</v>
      </c>
      <c r="AP223" s="2">
        <f t="shared" ca="1" si="38"/>
        <v>0</v>
      </c>
      <c r="AQ223" s="2">
        <f t="shared" ca="1" si="38"/>
        <v>0</v>
      </c>
      <c r="AR223" s="2">
        <f t="shared" ca="1" si="38"/>
        <v>0</v>
      </c>
      <c r="AS223" s="2">
        <f t="shared" ca="1" si="39"/>
        <v>0</v>
      </c>
      <c r="AT223" s="2">
        <f t="shared" ca="1" si="39"/>
        <v>0</v>
      </c>
      <c r="AU223" s="2">
        <f t="shared" ca="1" si="39"/>
        <v>0</v>
      </c>
      <c r="AV223" s="2">
        <f t="shared" ca="1" si="39"/>
        <v>0</v>
      </c>
      <c r="AW223" s="2">
        <f t="shared" ca="1" si="39"/>
        <v>0</v>
      </c>
      <c r="AX223" s="2">
        <f t="shared" ca="1" si="39"/>
        <v>0</v>
      </c>
      <c r="AY223" s="2">
        <f t="shared" ca="1" si="39"/>
        <v>0</v>
      </c>
      <c r="AZ223" s="2">
        <f t="shared" ca="1" si="39"/>
        <v>0</v>
      </c>
      <c r="BA223" s="2">
        <f t="shared" ca="1" si="39"/>
        <v>0</v>
      </c>
      <c r="BB223" s="2">
        <f t="shared" ca="1" si="39"/>
        <v>0</v>
      </c>
      <c r="BC223" s="2">
        <f t="shared" ca="1" si="39"/>
        <v>0</v>
      </c>
      <c r="BD223" s="2">
        <f t="shared" ca="1" si="39"/>
        <v>0</v>
      </c>
      <c r="BE223" s="2">
        <f t="shared" ca="1" si="39"/>
        <v>0</v>
      </c>
      <c r="BF223" s="2">
        <f t="shared" ca="1" si="39"/>
        <v>0</v>
      </c>
      <c r="BG223" s="2">
        <f t="shared" ca="1" si="39"/>
        <v>0</v>
      </c>
      <c r="BH223" s="2">
        <f t="shared" ca="1" si="39"/>
        <v>0</v>
      </c>
      <c r="BI223" s="2">
        <f t="shared" ca="1" si="39"/>
        <v>0</v>
      </c>
    </row>
    <row r="224" spans="1:61" hidden="1" x14ac:dyDescent="0.25">
      <c r="A224" s="175"/>
      <c r="B224" s="171"/>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1">
        <v>8</v>
      </c>
      <c r="AC224" s="2">
        <f t="shared" ca="1" si="38"/>
        <v>0</v>
      </c>
      <c r="AD224" s="2">
        <f t="shared" ca="1" si="38"/>
        <v>0</v>
      </c>
      <c r="AE224" s="2">
        <f t="shared" ca="1" si="38"/>
        <v>0</v>
      </c>
      <c r="AF224" s="2">
        <f t="shared" ca="1" si="38"/>
        <v>0</v>
      </c>
      <c r="AG224" s="2">
        <f t="shared" ca="1" si="38"/>
        <v>0</v>
      </c>
      <c r="AH224" s="2">
        <f t="shared" ca="1" si="38"/>
        <v>0</v>
      </c>
      <c r="AI224" s="2">
        <f t="shared" ca="1" si="38"/>
        <v>0</v>
      </c>
      <c r="AJ224" s="2">
        <f t="shared" ca="1" si="38"/>
        <v>0</v>
      </c>
      <c r="AK224" s="2">
        <f t="shared" ca="1" si="38"/>
        <v>0</v>
      </c>
      <c r="AL224" s="2">
        <f t="shared" ca="1" si="38"/>
        <v>0</v>
      </c>
      <c r="AM224" s="2">
        <f t="shared" ca="1" si="38"/>
        <v>0</v>
      </c>
      <c r="AN224" s="2">
        <f t="shared" ca="1" si="38"/>
        <v>0</v>
      </c>
      <c r="AO224" s="2">
        <f t="shared" ca="1" si="38"/>
        <v>0</v>
      </c>
      <c r="AP224" s="2">
        <f t="shared" ca="1" si="38"/>
        <v>0</v>
      </c>
      <c r="AQ224" s="2">
        <f t="shared" ca="1" si="38"/>
        <v>0</v>
      </c>
      <c r="AR224" s="2">
        <f t="shared" ca="1" si="38"/>
        <v>0</v>
      </c>
      <c r="AS224" s="2">
        <f t="shared" ca="1" si="39"/>
        <v>0</v>
      </c>
      <c r="AT224" s="2">
        <f t="shared" ca="1" si="39"/>
        <v>0</v>
      </c>
      <c r="AU224" s="2">
        <f t="shared" ca="1" si="39"/>
        <v>0</v>
      </c>
      <c r="AV224" s="2">
        <f t="shared" ca="1" si="39"/>
        <v>0</v>
      </c>
      <c r="AW224" s="2">
        <f t="shared" ca="1" si="39"/>
        <v>0</v>
      </c>
      <c r="AX224" s="2">
        <f t="shared" ca="1" si="39"/>
        <v>0</v>
      </c>
      <c r="AY224" s="2">
        <f t="shared" ca="1" si="39"/>
        <v>0</v>
      </c>
      <c r="AZ224" s="2">
        <f t="shared" ca="1" si="39"/>
        <v>0</v>
      </c>
      <c r="BA224" s="2">
        <f t="shared" ca="1" si="39"/>
        <v>0</v>
      </c>
      <c r="BB224" s="2">
        <f t="shared" ca="1" si="39"/>
        <v>0</v>
      </c>
      <c r="BC224" s="2">
        <f t="shared" ca="1" si="39"/>
        <v>0</v>
      </c>
      <c r="BD224" s="2">
        <f t="shared" ca="1" si="39"/>
        <v>0</v>
      </c>
      <c r="BE224" s="2">
        <f t="shared" ca="1" si="39"/>
        <v>0</v>
      </c>
      <c r="BF224" s="2">
        <f t="shared" ca="1" si="39"/>
        <v>0</v>
      </c>
      <c r="BG224" s="2">
        <f t="shared" ca="1" si="39"/>
        <v>0</v>
      </c>
      <c r="BH224" s="2">
        <f t="shared" ca="1" si="39"/>
        <v>0</v>
      </c>
      <c r="BI224" s="2">
        <f t="shared" ca="1" si="39"/>
        <v>0</v>
      </c>
    </row>
    <row r="225" spans="1:61" hidden="1" x14ac:dyDescent="0.25">
      <c r="A225" s="175"/>
      <c r="B225" s="171"/>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1">
        <v>9</v>
      </c>
      <c r="AC225" s="2">
        <f t="shared" ca="1" si="38"/>
        <v>0</v>
      </c>
      <c r="AD225" s="2">
        <f t="shared" ca="1" si="38"/>
        <v>0</v>
      </c>
      <c r="AE225" s="2">
        <f t="shared" ca="1" si="38"/>
        <v>0</v>
      </c>
      <c r="AF225" s="2">
        <f t="shared" ca="1" si="38"/>
        <v>0</v>
      </c>
      <c r="AG225" s="2">
        <f t="shared" ca="1" si="38"/>
        <v>0</v>
      </c>
      <c r="AH225" s="2">
        <f t="shared" ca="1" si="38"/>
        <v>0</v>
      </c>
      <c r="AI225" s="2">
        <f t="shared" ca="1" si="38"/>
        <v>0</v>
      </c>
      <c r="AJ225" s="2">
        <f t="shared" ca="1" si="38"/>
        <v>0</v>
      </c>
      <c r="AK225" s="2">
        <f t="shared" ca="1" si="38"/>
        <v>0</v>
      </c>
      <c r="AL225" s="2">
        <f t="shared" ca="1" si="38"/>
        <v>0</v>
      </c>
      <c r="AM225" s="2">
        <f t="shared" ca="1" si="38"/>
        <v>0</v>
      </c>
      <c r="AN225" s="2">
        <f t="shared" ca="1" si="38"/>
        <v>0</v>
      </c>
      <c r="AO225" s="2">
        <f t="shared" ca="1" si="38"/>
        <v>0</v>
      </c>
      <c r="AP225" s="2">
        <f t="shared" ca="1" si="38"/>
        <v>0</v>
      </c>
      <c r="AQ225" s="2">
        <f t="shared" ca="1" si="38"/>
        <v>0</v>
      </c>
      <c r="AR225" s="2">
        <f t="shared" ca="1" si="38"/>
        <v>0</v>
      </c>
      <c r="AS225" s="2">
        <f t="shared" ca="1" si="39"/>
        <v>0</v>
      </c>
      <c r="AT225" s="2">
        <f t="shared" ca="1" si="39"/>
        <v>0</v>
      </c>
      <c r="AU225" s="2">
        <f t="shared" ca="1" si="39"/>
        <v>0</v>
      </c>
      <c r="AV225" s="2">
        <f t="shared" ca="1" si="39"/>
        <v>0</v>
      </c>
      <c r="AW225" s="2">
        <f t="shared" ca="1" si="39"/>
        <v>0</v>
      </c>
      <c r="AX225" s="2">
        <f t="shared" ca="1" si="39"/>
        <v>0</v>
      </c>
      <c r="AY225" s="2">
        <f t="shared" ca="1" si="39"/>
        <v>0</v>
      </c>
      <c r="AZ225" s="2">
        <f t="shared" ca="1" si="39"/>
        <v>0</v>
      </c>
      <c r="BA225" s="2">
        <f t="shared" ca="1" si="39"/>
        <v>0</v>
      </c>
      <c r="BB225" s="2">
        <f t="shared" ca="1" si="39"/>
        <v>0</v>
      </c>
      <c r="BC225" s="2">
        <f t="shared" ca="1" si="39"/>
        <v>0</v>
      </c>
      <c r="BD225" s="2">
        <f t="shared" ca="1" si="39"/>
        <v>0</v>
      </c>
      <c r="BE225" s="2">
        <f t="shared" ca="1" si="39"/>
        <v>0</v>
      </c>
      <c r="BF225" s="2">
        <f t="shared" ca="1" si="39"/>
        <v>0</v>
      </c>
      <c r="BG225" s="2">
        <f t="shared" ca="1" si="39"/>
        <v>0</v>
      </c>
      <c r="BH225" s="2">
        <f t="shared" ca="1" si="39"/>
        <v>0</v>
      </c>
      <c r="BI225" s="2">
        <f t="shared" ca="1" si="39"/>
        <v>0</v>
      </c>
    </row>
    <row r="226" spans="1:61" hidden="1" x14ac:dyDescent="0.25">
      <c r="A226" s="175"/>
      <c r="B226" s="171"/>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1">
        <v>10</v>
      </c>
      <c r="AC226" s="2">
        <f t="shared" ca="1" si="38"/>
        <v>0</v>
      </c>
      <c r="AD226" s="2">
        <f t="shared" ca="1" si="38"/>
        <v>0</v>
      </c>
      <c r="AE226" s="2">
        <f t="shared" ca="1" si="38"/>
        <v>0</v>
      </c>
      <c r="AF226" s="2">
        <f t="shared" ca="1" si="38"/>
        <v>0</v>
      </c>
      <c r="AG226" s="2">
        <f t="shared" ca="1" si="38"/>
        <v>0</v>
      </c>
      <c r="AH226" s="2">
        <f t="shared" ca="1" si="38"/>
        <v>0</v>
      </c>
      <c r="AI226" s="2">
        <f t="shared" ca="1" si="38"/>
        <v>0</v>
      </c>
      <c r="AJ226" s="2">
        <f t="shared" ca="1" si="38"/>
        <v>0</v>
      </c>
      <c r="AK226" s="2">
        <f t="shared" ca="1" si="38"/>
        <v>0</v>
      </c>
      <c r="AL226" s="2">
        <f t="shared" ca="1" si="38"/>
        <v>0</v>
      </c>
      <c r="AM226" s="2">
        <f t="shared" ca="1" si="38"/>
        <v>0</v>
      </c>
      <c r="AN226" s="2">
        <f t="shared" ca="1" si="38"/>
        <v>0</v>
      </c>
      <c r="AO226" s="2">
        <f t="shared" ca="1" si="38"/>
        <v>0</v>
      </c>
      <c r="AP226" s="2">
        <f t="shared" ca="1" si="38"/>
        <v>0</v>
      </c>
      <c r="AQ226" s="2">
        <f t="shared" ca="1" si="38"/>
        <v>0</v>
      </c>
      <c r="AR226" s="2">
        <f t="shared" ca="1" si="38"/>
        <v>0</v>
      </c>
      <c r="AS226" s="2">
        <f t="shared" ca="1" si="39"/>
        <v>0</v>
      </c>
      <c r="AT226" s="2">
        <f t="shared" ca="1" si="39"/>
        <v>0</v>
      </c>
      <c r="AU226" s="2">
        <f t="shared" ca="1" si="39"/>
        <v>0</v>
      </c>
      <c r="AV226" s="2">
        <f t="shared" ca="1" si="39"/>
        <v>0</v>
      </c>
      <c r="AW226" s="2">
        <f t="shared" ca="1" si="39"/>
        <v>0</v>
      </c>
      <c r="AX226" s="2">
        <f t="shared" ca="1" si="39"/>
        <v>0</v>
      </c>
      <c r="AY226" s="2">
        <f t="shared" ca="1" si="39"/>
        <v>0</v>
      </c>
      <c r="AZ226" s="2">
        <f t="shared" ca="1" si="39"/>
        <v>0</v>
      </c>
      <c r="BA226" s="2">
        <f t="shared" ca="1" si="39"/>
        <v>0</v>
      </c>
      <c r="BB226" s="2">
        <f t="shared" ca="1" si="39"/>
        <v>0</v>
      </c>
      <c r="BC226" s="2">
        <f t="shared" ca="1" si="39"/>
        <v>0</v>
      </c>
      <c r="BD226" s="2">
        <f t="shared" ca="1" si="39"/>
        <v>0</v>
      </c>
      <c r="BE226" s="2">
        <f t="shared" ca="1" si="39"/>
        <v>0</v>
      </c>
      <c r="BF226" s="2">
        <f t="shared" ca="1" si="39"/>
        <v>0</v>
      </c>
      <c r="BG226" s="2">
        <f t="shared" ca="1" si="39"/>
        <v>0</v>
      </c>
      <c r="BH226" s="2">
        <f t="shared" ca="1" si="39"/>
        <v>0</v>
      </c>
      <c r="BI226" s="2">
        <f t="shared" ca="1" si="39"/>
        <v>0</v>
      </c>
    </row>
    <row r="227" spans="1:61" hidden="1" x14ac:dyDescent="0.25">
      <c r="A227" s="175"/>
      <c r="B227" s="171"/>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1">
        <v>11</v>
      </c>
      <c r="AC227" s="2">
        <f t="shared" ca="1" si="38"/>
        <v>0</v>
      </c>
      <c r="AD227" s="2">
        <f t="shared" ca="1" si="38"/>
        <v>0</v>
      </c>
      <c r="AE227" s="2">
        <f t="shared" ca="1" si="38"/>
        <v>0</v>
      </c>
      <c r="AF227" s="2">
        <f t="shared" ca="1" si="38"/>
        <v>0</v>
      </c>
      <c r="AG227" s="2">
        <f t="shared" ca="1" si="38"/>
        <v>0</v>
      </c>
      <c r="AH227" s="2">
        <f t="shared" ca="1" si="38"/>
        <v>0</v>
      </c>
      <c r="AI227" s="2">
        <f t="shared" ca="1" si="38"/>
        <v>0</v>
      </c>
      <c r="AJ227" s="2">
        <f t="shared" ca="1" si="38"/>
        <v>0</v>
      </c>
      <c r="AK227" s="2">
        <f t="shared" ca="1" si="38"/>
        <v>0</v>
      </c>
      <c r="AL227" s="2">
        <f t="shared" ca="1" si="38"/>
        <v>0</v>
      </c>
      <c r="AM227" s="2">
        <f t="shared" ca="1" si="38"/>
        <v>0</v>
      </c>
      <c r="AN227" s="2">
        <f t="shared" ca="1" si="38"/>
        <v>0</v>
      </c>
      <c r="AO227" s="2">
        <f t="shared" ca="1" si="38"/>
        <v>0</v>
      </c>
      <c r="AP227" s="2">
        <f t="shared" ca="1" si="38"/>
        <v>0</v>
      </c>
      <c r="AQ227" s="2">
        <f t="shared" ca="1" si="38"/>
        <v>0</v>
      </c>
      <c r="AR227" s="2">
        <f t="shared" ca="1" si="38"/>
        <v>0</v>
      </c>
      <c r="AS227" s="2">
        <f t="shared" ca="1" si="39"/>
        <v>0</v>
      </c>
      <c r="AT227" s="2">
        <f t="shared" ca="1" si="39"/>
        <v>0</v>
      </c>
      <c r="AU227" s="2">
        <f t="shared" ca="1" si="39"/>
        <v>0</v>
      </c>
      <c r="AV227" s="2">
        <f t="shared" ca="1" si="39"/>
        <v>0</v>
      </c>
      <c r="AW227" s="2">
        <f t="shared" ca="1" si="39"/>
        <v>0</v>
      </c>
      <c r="AX227" s="2">
        <f t="shared" ca="1" si="39"/>
        <v>0</v>
      </c>
      <c r="AY227" s="2">
        <f t="shared" ca="1" si="39"/>
        <v>0</v>
      </c>
      <c r="AZ227" s="2">
        <f t="shared" ca="1" si="39"/>
        <v>0</v>
      </c>
      <c r="BA227" s="2">
        <f t="shared" ca="1" si="39"/>
        <v>0</v>
      </c>
      <c r="BB227" s="2">
        <f t="shared" ca="1" si="39"/>
        <v>0</v>
      </c>
      <c r="BC227" s="2">
        <f t="shared" ca="1" si="39"/>
        <v>0</v>
      </c>
      <c r="BD227" s="2">
        <f t="shared" ca="1" si="39"/>
        <v>0</v>
      </c>
      <c r="BE227" s="2">
        <f t="shared" ca="1" si="39"/>
        <v>0</v>
      </c>
      <c r="BF227" s="2">
        <f t="shared" ca="1" si="39"/>
        <v>0</v>
      </c>
      <c r="BG227" s="2">
        <f t="shared" ca="1" si="39"/>
        <v>0</v>
      </c>
      <c r="BH227" s="2">
        <f t="shared" ca="1" si="39"/>
        <v>0</v>
      </c>
      <c r="BI227" s="2">
        <f t="shared" ca="1" si="39"/>
        <v>0</v>
      </c>
    </row>
    <row r="228" spans="1:61" hidden="1" x14ac:dyDescent="0.25">
      <c r="A228" s="175"/>
      <c r="B228" s="171"/>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1">
        <v>12</v>
      </c>
      <c r="AC228" s="2">
        <f t="shared" ca="1" si="38"/>
        <v>0</v>
      </c>
      <c r="AD228" s="2">
        <f t="shared" ca="1" si="38"/>
        <v>0</v>
      </c>
      <c r="AE228" s="2">
        <f t="shared" ca="1" si="38"/>
        <v>0</v>
      </c>
      <c r="AF228" s="2">
        <f t="shared" ca="1" si="38"/>
        <v>0</v>
      </c>
      <c r="AG228" s="2">
        <f t="shared" ca="1" si="38"/>
        <v>0</v>
      </c>
      <c r="AH228" s="2">
        <f t="shared" ca="1" si="38"/>
        <v>0</v>
      </c>
      <c r="AI228" s="2">
        <f t="shared" ca="1" si="38"/>
        <v>0</v>
      </c>
      <c r="AJ228" s="2">
        <f t="shared" ca="1" si="38"/>
        <v>0</v>
      </c>
      <c r="AK228" s="2">
        <f t="shared" ca="1" si="38"/>
        <v>0</v>
      </c>
      <c r="AL228" s="2">
        <f t="shared" ca="1" si="38"/>
        <v>0</v>
      </c>
      <c r="AM228" s="2">
        <f t="shared" ca="1" si="38"/>
        <v>0</v>
      </c>
      <c r="AN228" s="2">
        <f t="shared" ca="1" si="38"/>
        <v>0</v>
      </c>
      <c r="AO228" s="2">
        <f t="shared" ca="1" si="38"/>
        <v>0</v>
      </c>
      <c r="AP228" s="2">
        <f t="shared" ca="1" si="38"/>
        <v>0</v>
      </c>
      <c r="AQ228" s="2">
        <f t="shared" ca="1" si="38"/>
        <v>0</v>
      </c>
      <c r="AR228" s="2">
        <f t="shared" ca="1" si="38"/>
        <v>0</v>
      </c>
      <c r="AS228" s="2">
        <f t="shared" ca="1" si="39"/>
        <v>0</v>
      </c>
      <c r="AT228" s="2">
        <f t="shared" ca="1" si="39"/>
        <v>0</v>
      </c>
      <c r="AU228" s="2">
        <f t="shared" ca="1" si="39"/>
        <v>0</v>
      </c>
      <c r="AV228" s="2">
        <f t="shared" ca="1" si="39"/>
        <v>0</v>
      </c>
      <c r="AW228" s="2">
        <f t="shared" ca="1" si="39"/>
        <v>0</v>
      </c>
      <c r="AX228" s="2">
        <f t="shared" ca="1" si="39"/>
        <v>0</v>
      </c>
      <c r="AY228" s="2">
        <f t="shared" ca="1" si="39"/>
        <v>0</v>
      </c>
      <c r="AZ228" s="2">
        <f t="shared" ca="1" si="39"/>
        <v>0</v>
      </c>
      <c r="BA228" s="2">
        <f t="shared" ca="1" si="39"/>
        <v>0</v>
      </c>
      <c r="BB228" s="2">
        <f t="shared" ca="1" si="39"/>
        <v>0</v>
      </c>
      <c r="BC228" s="2">
        <f t="shared" ca="1" si="39"/>
        <v>0</v>
      </c>
      <c r="BD228" s="2">
        <f t="shared" ca="1" si="39"/>
        <v>0</v>
      </c>
      <c r="BE228" s="2">
        <f t="shared" ca="1" si="39"/>
        <v>0</v>
      </c>
      <c r="BF228" s="2">
        <f t="shared" ca="1" si="39"/>
        <v>0</v>
      </c>
      <c r="BG228" s="2">
        <f t="shared" ca="1" si="39"/>
        <v>0</v>
      </c>
      <c r="BH228" s="2">
        <f t="shared" ca="1" si="39"/>
        <v>0</v>
      </c>
      <c r="BI228" s="2">
        <f t="shared" ca="1" si="39"/>
        <v>0</v>
      </c>
    </row>
    <row r="229" spans="1:61" hidden="1" x14ac:dyDescent="0.25">
      <c r="A229" s="175"/>
      <c r="B229" s="171"/>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1">
        <v>13</v>
      </c>
      <c r="AC229" s="2">
        <f t="shared" ca="1" si="38"/>
        <v>0</v>
      </c>
      <c r="AD229" s="2">
        <f t="shared" ca="1" si="38"/>
        <v>0</v>
      </c>
      <c r="AE229" s="2">
        <f t="shared" ca="1" si="38"/>
        <v>0</v>
      </c>
      <c r="AF229" s="2">
        <f t="shared" ca="1" si="38"/>
        <v>0</v>
      </c>
      <c r="AG229" s="2">
        <f t="shared" ca="1" si="38"/>
        <v>0</v>
      </c>
      <c r="AH229" s="2">
        <f t="shared" ca="1" si="38"/>
        <v>0</v>
      </c>
      <c r="AI229" s="2">
        <f t="shared" ca="1" si="38"/>
        <v>0</v>
      </c>
      <c r="AJ229" s="2">
        <f t="shared" ca="1" si="38"/>
        <v>0</v>
      </c>
      <c r="AK229" s="2">
        <f t="shared" ca="1" si="38"/>
        <v>0</v>
      </c>
      <c r="AL229" s="2">
        <f t="shared" ca="1" si="38"/>
        <v>0</v>
      </c>
      <c r="AM229" s="2">
        <f t="shared" ca="1" si="38"/>
        <v>0</v>
      </c>
      <c r="AN229" s="2">
        <f t="shared" ca="1" si="38"/>
        <v>0</v>
      </c>
      <c r="AO229" s="2">
        <f t="shared" ca="1" si="38"/>
        <v>0</v>
      </c>
      <c r="AP229" s="2">
        <f t="shared" ca="1" si="38"/>
        <v>0</v>
      </c>
      <c r="AQ229" s="2">
        <f t="shared" ca="1" si="38"/>
        <v>0</v>
      </c>
      <c r="AR229" s="2">
        <f t="shared" ca="1" si="38"/>
        <v>0</v>
      </c>
      <c r="AS229" s="2">
        <f t="shared" ca="1" si="39"/>
        <v>0</v>
      </c>
      <c r="AT229" s="2">
        <f t="shared" ca="1" si="39"/>
        <v>0</v>
      </c>
      <c r="AU229" s="2">
        <f t="shared" ca="1" si="39"/>
        <v>0</v>
      </c>
      <c r="AV229" s="2">
        <f t="shared" ca="1" si="39"/>
        <v>0</v>
      </c>
      <c r="AW229" s="2">
        <f t="shared" ca="1" si="39"/>
        <v>0</v>
      </c>
      <c r="AX229" s="2">
        <f t="shared" ca="1" si="39"/>
        <v>0</v>
      </c>
      <c r="AY229" s="2">
        <f t="shared" ca="1" si="39"/>
        <v>0</v>
      </c>
      <c r="AZ229" s="2">
        <f t="shared" ca="1" si="39"/>
        <v>0</v>
      </c>
      <c r="BA229" s="2">
        <f t="shared" ca="1" si="39"/>
        <v>0</v>
      </c>
      <c r="BB229" s="2">
        <f t="shared" ca="1" si="39"/>
        <v>0</v>
      </c>
      <c r="BC229" s="2">
        <f t="shared" ca="1" si="39"/>
        <v>0</v>
      </c>
      <c r="BD229" s="2">
        <f t="shared" ca="1" si="39"/>
        <v>0</v>
      </c>
      <c r="BE229" s="2">
        <f t="shared" ca="1" si="39"/>
        <v>0</v>
      </c>
      <c r="BF229" s="2">
        <f t="shared" ca="1" si="39"/>
        <v>0</v>
      </c>
      <c r="BG229" s="2">
        <f t="shared" ca="1" si="39"/>
        <v>0</v>
      </c>
      <c r="BH229" s="2">
        <f t="shared" ca="1" si="39"/>
        <v>0</v>
      </c>
      <c r="BI229" s="2">
        <f t="shared" ca="1" si="39"/>
        <v>0</v>
      </c>
    </row>
    <row r="230" spans="1:61" hidden="1" x14ac:dyDescent="0.25">
      <c r="A230" s="175"/>
      <c r="B230" s="171"/>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1">
        <v>14</v>
      </c>
      <c r="AC230" s="2">
        <f t="shared" ca="1" si="38"/>
        <v>0</v>
      </c>
      <c r="AD230" s="2">
        <f t="shared" ca="1" si="38"/>
        <v>0</v>
      </c>
      <c r="AE230" s="2">
        <f t="shared" ca="1" si="38"/>
        <v>0</v>
      </c>
      <c r="AF230" s="2">
        <f t="shared" ca="1" si="38"/>
        <v>0</v>
      </c>
      <c r="AG230" s="2">
        <f t="shared" ca="1" si="38"/>
        <v>0</v>
      </c>
      <c r="AH230" s="2">
        <f t="shared" ca="1" si="38"/>
        <v>0</v>
      </c>
      <c r="AI230" s="2">
        <f t="shared" ca="1" si="38"/>
        <v>0</v>
      </c>
      <c r="AJ230" s="2">
        <f t="shared" ca="1" si="38"/>
        <v>0</v>
      </c>
      <c r="AK230" s="2">
        <f t="shared" ca="1" si="38"/>
        <v>0</v>
      </c>
      <c r="AL230" s="2">
        <f t="shared" ca="1" si="38"/>
        <v>0</v>
      </c>
      <c r="AM230" s="2">
        <f t="shared" ca="1" si="38"/>
        <v>0</v>
      </c>
      <c r="AN230" s="2">
        <f t="shared" ca="1" si="38"/>
        <v>0</v>
      </c>
      <c r="AO230" s="2">
        <f t="shared" ca="1" si="38"/>
        <v>0</v>
      </c>
      <c r="AP230" s="2">
        <f t="shared" ca="1" si="38"/>
        <v>0</v>
      </c>
      <c r="AQ230" s="2">
        <f t="shared" ca="1" si="38"/>
        <v>0</v>
      </c>
      <c r="AR230" s="2">
        <f t="shared" ca="1" si="38"/>
        <v>0</v>
      </c>
      <c r="AS230" s="2">
        <f t="shared" ca="1" si="39"/>
        <v>0</v>
      </c>
      <c r="AT230" s="2">
        <f t="shared" ca="1" si="39"/>
        <v>0</v>
      </c>
      <c r="AU230" s="2">
        <f t="shared" ca="1" si="39"/>
        <v>0</v>
      </c>
      <c r="AV230" s="2">
        <f t="shared" ca="1" si="39"/>
        <v>0</v>
      </c>
      <c r="AW230" s="2">
        <f t="shared" ca="1" si="39"/>
        <v>0</v>
      </c>
      <c r="AX230" s="2">
        <f t="shared" ca="1" si="39"/>
        <v>0</v>
      </c>
      <c r="AY230" s="2">
        <f t="shared" ca="1" si="39"/>
        <v>0</v>
      </c>
      <c r="AZ230" s="2">
        <f t="shared" ca="1" si="39"/>
        <v>0</v>
      </c>
      <c r="BA230" s="2">
        <f t="shared" ca="1" si="39"/>
        <v>0</v>
      </c>
      <c r="BB230" s="2">
        <f t="shared" ca="1" si="39"/>
        <v>0</v>
      </c>
      <c r="BC230" s="2">
        <f t="shared" ca="1" si="39"/>
        <v>0</v>
      </c>
      <c r="BD230" s="2">
        <f t="shared" ca="1" si="39"/>
        <v>0</v>
      </c>
      <c r="BE230" s="2">
        <f t="shared" ca="1" si="39"/>
        <v>0</v>
      </c>
      <c r="BF230" s="2">
        <f t="shared" ca="1" si="39"/>
        <v>0</v>
      </c>
      <c r="BG230" s="2">
        <f t="shared" ca="1" si="39"/>
        <v>0</v>
      </c>
      <c r="BH230" s="2">
        <f t="shared" ca="1" si="39"/>
        <v>0</v>
      </c>
      <c r="BI230" s="2">
        <f t="shared" ca="1" si="39"/>
        <v>0</v>
      </c>
    </row>
    <row r="231" spans="1:61" hidden="1" x14ac:dyDescent="0.25">
      <c r="A231" s="175"/>
      <c r="B231" s="171"/>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1">
        <v>15</v>
      </c>
      <c r="AC231" s="2">
        <f t="shared" ca="1" si="38"/>
        <v>0</v>
      </c>
      <c r="AD231" s="2">
        <f t="shared" ca="1" si="38"/>
        <v>0</v>
      </c>
      <c r="AE231" s="2">
        <f t="shared" ca="1" si="38"/>
        <v>0</v>
      </c>
      <c r="AF231" s="2">
        <f t="shared" ca="1" si="38"/>
        <v>0</v>
      </c>
      <c r="AG231" s="2">
        <f t="shared" ca="1" si="38"/>
        <v>0</v>
      </c>
      <c r="AH231" s="2">
        <f t="shared" ca="1" si="38"/>
        <v>0</v>
      </c>
      <c r="AI231" s="2">
        <f t="shared" ca="1" si="38"/>
        <v>0</v>
      </c>
      <c r="AJ231" s="2">
        <f t="shared" ca="1" si="38"/>
        <v>0</v>
      </c>
      <c r="AK231" s="2">
        <f t="shared" ca="1" si="38"/>
        <v>0</v>
      </c>
      <c r="AL231" s="2">
        <f t="shared" ca="1" si="38"/>
        <v>0</v>
      </c>
      <c r="AM231" s="2">
        <f t="shared" ca="1" si="38"/>
        <v>0</v>
      </c>
      <c r="AN231" s="2">
        <f t="shared" ca="1" si="38"/>
        <v>0</v>
      </c>
      <c r="AO231" s="2">
        <f t="shared" ca="1" si="38"/>
        <v>0</v>
      </c>
      <c r="AP231" s="2">
        <f t="shared" ca="1" si="38"/>
        <v>0</v>
      </c>
      <c r="AQ231" s="2" t="e">
        <f t="shared" ca="1" si="38"/>
        <v>#VALUE!</v>
      </c>
      <c r="AR231" s="2" t="e">
        <f t="shared" ca="1" si="38"/>
        <v>#VALUE!</v>
      </c>
      <c r="AS231" s="2" t="e">
        <f t="shared" ca="1" si="39"/>
        <v>#VALUE!</v>
      </c>
      <c r="AT231" s="2" t="e">
        <f t="shared" ca="1" si="39"/>
        <v>#VALUE!</v>
      </c>
      <c r="AU231" s="2" t="e">
        <f t="shared" ca="1" si="39"/>
        <v>#VALUE!</v>
      </c>
      <c r="AV231" s="2" t="e">
        <f t="shared" ca="1" si="39"/>
        <v>#VALUE!</v>
      </c>
      <c r="AW231" s="2">
        <f t="shared" ca="1" si="39"/>
        <v>0</v>
      </c>
      <c r="AX231" s="2">
        <f t="shared" ca="1" si="39"/>
        <v>0</v>
      </c>
      <c r="AY231" s="2">
        <f t="shared" ca="1" si="39"/>
        <v>0</v>
      </c>
      <c r="AZ231" s="2">
        <f t="shared" ca="1" si="39"/>
        <v>0</v>
      </c>
      <c r="BA231" s="2">
        <f t="shared" ca="1" si="39"/>
        <v>0</v>
      </c>
      <c r="BB231" s="2">
        <f t="shared" ca="1" si="39"/>
        <v>0</v>
      </c>
      <c r="BC231" s="2">
        <f t="shared" ca="1" si="39"/>
        <v>0</v>
      </c>
      <c r="BD231" s="2">
        <f t="shared" ca="1" si="39"/>
        <v>0</v>
      </c>
      <c r="BE231" s="2">
        <f t="shared" ca="1" si="39"/>
        <v>0</v>
      </c>
      <c r="BF231" s="2">
        <f t="shared" ca="1" si="39"/>
        <v>0</v>
      </c>
      <c r="BG231" s="2">
        <f t="shared" ca="1" si="39"/>
        <v>0</v>
      </c>
      <c r="BH231" s="2">
        <f t="shared" ca="1" si="39"/>
        <v>0</v>
      </c>
      <c r="BI231" s="2">
        <f t="shared" ca="1" si="39"/>
        <v>0</v>
      </c>
    </row>
    <row r="232" spans="1:61" hidden="1" x14ac:dyDescent="0.25">
      <c r="A232" s="175"/>
      <c r="B232" s="171"/>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1">
        <v>16</v>
      </c>
      <c r="AC232" s="2">
        <f t="shared" ca="1" si="38"/>
        <v>0</v>
      </c>
      <c r="AD232" s="2">
        <f t="shared" ca="1" si="38"/>
        <v>0</v>
      </c>
      <c r="AE232" s="2">
        <f t="shared" ca="1" si="38"/>
        <v>0</v>
      </c>
      <c r="AF232" s="2">
        <f t="shared" ca="1" si="38"/>
        <v>0</v>
      </c>
      <c r="AG232" s="2">
        <f t="shared" ca="1" si="38"/>
        <v>0</v>
      </c>
      <c r="AH232" s="2">
        <f t="shared" ca="1" si="38"/>
        <v>0</v>
      </c>
      <c r="AI232" s="2">
        <f t="shared" ca="1" si="38"/>
        <v>0</v>
      </c>
      <c r="AJ232" s="2">
        <f t="shared" ca="1" si="38"/>
        <v>0</v>
      </c>
      <c r="AK232" s="2">
        <f t="shared" ca="1" si="38"/>
        <v>0</v>
      </c>
      <c r="AL232" s="2">
        <f t="shared" ca="1" si="38"/>
        <v>0</v>
      </c>
      <c r="AM232" s="2">
        <f t="shared" ca="1" si="38"/>
        <v>0</v>
      </c>
      <c r="AN232" s="2">
        <f t="shared" ca="1" si="38"/>
        <v>0</v>
      </c>
      <c r="AO232" s="2">
        <f t="shared" ca="1" si="38"/>
        <v>0</v>
      </c>
      <c r="AP232" s="2">
        <f t="shared" ca="1" si="38"/>
        <v>0</v>
      </c>
      <c r="AQ232" s="2" t="e">
        <f t="shared" ca="1" si="38"/>
        <v>#VALUE!</v>
      </c>
      <c r="AR232" s="2" t="e">
        <f t="shared" ca="1" si="38"/>
        <v>#VALUE!</v>
      </c>
      <c r="AS232" s="2" t="e">
        <f t="shared" ca="1" si="39"/>
        <v>#VALUE!</v>
      </c>
      <c r="AT232" s="2" t="e">
        <f t="shared" ca="1" si="39"/>
        <v>#VALUE!</v>
      </c>
      <c r="AU232" s="2" t="e">
        <f t="shared" ca="1" si="39"/>
        <v>#VALUE!</v>
      </c>
      <c r="AV232" s="2" t="e">
        <f t="shared" ca="1" si="39"/>
        <v>#VALUE!</v>
      </c>
      <c r="AW232" s="2">
        <f t="shared" ca="1" si="39"/>
        <v>0</v>
      </c>
      <c r="AX232" s="2">
        <f t="shared" ca="1" si="39"/>
        <v>0</v>
      </c>
      <c r="AY232" s="2">
        <f t="shared" ca="1" si="39"/>
        <v>0</v>
      </c>
      <c r="AZ232" s="2">
        <f t="shared" ca="1" si="39"/>
        <v>0</v>
      </c>
      <c r="BA232" s="2">
        <f t="shared" ca="1" si="39"/>
        <v>0</v>
      </c>
      <c r="BB232" s="2">
        <f t="shared" ca="1" si="39"/>
        <v>0</v>
      </c>
      <c r="BC232" s="2">
        <f t="shared" ca="1" si="39"/>
        <v>0</v>
      </c>
      <c r="BD232" s="2">
        <f t="shared" ca="1" si="39"/>
        <v>0</v>
      </c>
      <c r="BE232" s="2">
        <f t="shared" ca="1" si="39"/>
        <v>0</v>
      </c>
      <c r="BF232" s="2">
        <f t="shared" ca="1" si="39"/>
        <v>0</v>
      </c>
      <c r="BG232" s="2">
        <f t="shared" ca="1" si="39"/>
        <v>0</v>
      </c>
      <c r="BH232" s="2">
        <f t="shared" ca="1" si="39"/>
        <v>0</v>
      </c>
      <c r="BI232" s="2">
        <f t="shared" ca="1" si="39"/>
        <v>0</v>
      </c>
    </row>
    <row r="233" spans="1:61" hidden="1" x14ac:dyDescent="0.25">
      <c r="A233" s="175"/>
      <c r="B233" s="171"/>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1">
        <v>17</v>
      </c>
      <c r="AC233" s="2">
        <f t="shared" ca="1" si="38"/>
        <v>0</v>
      </c>
      <c r="AD233" s="2">
        <f t="shared" ca="1" si="38"/>
        <v>0</v>
      </c>
      <c r="AE233" s="2">
        <f t="shared" ca="1" si="38"/>
        <v>0</v>
      </c>
      <c r="AF233" s="2">
        <f t="shared" ca="1" si="38"/>
        <v>0</v>
      </c>
      <c r="AG233" s="2">
        <f t="shared" ca="1" si="38"/>
        <v>0</v>
      </c>
      <c r="AH233" s="2">
        <f t="shared" ca="1" si="38"/>
        <v>0</v>
      </c>
      <c r="AI233" s="2">
        <f t="shared" ca="1" si="38"/>
        <v>0</v>
      </c>
      <c r="AJ233" s="2">
        <f t="shared" ca="1" si="38"/>
        <v>0</v>
      </c>
      <c r="AK233" s="2">
        <f t="shared" ca="1" si="38"/>
        <v>0</v>
      </c>
      <c r="AL233" s="2">
        <f t="shared" ca="1" si="38"/>
        <v>0</v>
      </c>
      <c r="AM233" s="2">
        <f t="shared" ca="1" si="38"/>
        <v>0</v>
      </c>
      <c r="AN233" s="2">
        <f t="shared" ca="1" si="38"/>
        <v>0</v>
      </c>
      <c r="AO233" s="2">
        <f t="shared" ca="1" si="38"/>
        <v>0</v>
      </c>
      <c r="AP233" s="2">
        <f t="shared" ca="1" si="38"/>
        <v>0</v>
      </c>
      <c r="AQ233" s="2" t="e">
        <f t="shared" ca="1" si="38"/>
        <v>#VALUE!</v>
      </c>
      <c r="AR233" s="2" t="e">
        <f t="shared" ca="1" si="38"/>
        <v>#VALUE!</v>
      </c>
      <c r="AS233" s="2" t="e">
        <f t="shared" ca="1" si="39"/>
        <v>#VALUE!</v>
      </c>
      <c r="AT233" s="2" t="e">
        <f t="shared" ca="1" si="39"/>
        <v>#VALUE!</v>
      </c>
      <c r="AU233" s="2" t="e">
        <f t="shared" ca="1" si="39"/>
        <v>#VALUE!</v>
      </c>
      <c r="AV233" s="2" t="e">
        <f t="shared" ca="1" si="39"/>
        <v>#VALUE!</v>
      </c>
      <c r="AW233" s="2">
        <f t="shared" ca="1" si="39"/>
        <v>0</v>
      </c>
      <c r="AX233" s="2">
        <f t="shared" ca="1" si="39"/>
        <v>0</v>
      </c>
      <c r="AY233" s="2">
        <f t="shared" ca="1" si="39"/>
        <v>0</v>
      </c>
      <c r="AZ233" s="2">
        <f t="shared" ca="1" si="39"/>
        <v>0</v>
      </c>
      <c r="BA233" s="2">
        <f t="shared" ca="1" si="39"/>
        <v>0</v>
      </c>
      <c r="BB233" s="2">
        <f t="shared" ca="1" si="39"/>
        <v>0</v>
      </c>
      <c r="BC233" s="2">
        <f t="shared" ca="1" si="39"/>
        <v>0</v>
      </c>
      <c r="BD233" s="2">
        <f t="shared" ca="1" si="39"/>
        <v>0</v>
      </c>
      <c r="BE233" s="2">
        <f t="shared" ca="1" si="39"/>
        <v>0</v>
      </c>
      <c r="BF233" s="2">
        <f t="shared" ca="1" si="39"/>
        <v>0</v>
      </c>
      <c r="BG233" s="2">
        <f t="shared" ca="1" si="39"/>
        <v>0</v>
      </c>
      <c r="BH233" s="2">
        <f t="shared" ca="1" si="39"/>
        <v>0</v>
      </c>
      <c r="BI233" s="2">
        <f t="shared" ca="1" si="39"/>
        <v>0</v>
      </c>
    </row>
    <row r="234" spans="1:61" hidden="1" x14ac:dyDescent="0.25">
      <c r="A234" s="175"/>
      <c r="B234" s="171"/>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1">
        <v>18</v>
      </c>
      <c r="AC234" s="2">
        <f t="shared" ca="1" si="38"/>
        <v>0</v>
      </c>
      <c r="AD234" s="2">
        <f t="shared" ca="1" si="38"/>
        <v>0</v>
      </c>
      <c r="AE234" s="2">
        <f t="shared" ca="1" si="38"/>
        <v>0</v>
      </c>
      <c r="AF234" s="2">
        <f t="shared" ca="1" si="38"/>
        <v>0</v>
      </c>
      <c r="AG234" s="2">
        <f t="shared" ca="1" si="38"/>
        <v>0</v>
      </c>
      <c r="AH234" s="2">
        <f t="shared" ca="1" si="38"/>
        <v>0</v>
      </c>
      <c r="AI234" s="2">
        <f t="shared" ca="1" si="38"/>
        <v>0</v>
      </c>
      <c r="AJ234" s="2">
        <f t="shared" ca="1" si="38"/>
        <v>0</v>
      </c>
      <c r="AK234" s="2">
        <f t="shared" ca="1" si="38"/>
        <v>0</v>
      </c>
      <c r="AL234" s="2">
        <f t="shared" ca="1" si="38"/>
        <v>0</v>
      </c>
      <c r="AM234" s="2">
        <f t="shared" ca="1" si="38"/>
        <v>0</v>
      </c>
      <c r="AN234" s="2">
        <f t="shared" ca="1" si="38"/>
        <v>0</v>
      </c>
      <c r="AO234" s="2">
        <f t="shared" ca="1" si="38"/>
        <v>0</v>
      </c>
      <c r="AP234" s="2">
        <f t="shared" ca="1" si="38"/>
        <v>0</v>
      </c>
      <c r="AQ234" s="2" t="e">
        <f t="shared" ca="1" si="38"/>
        <v>#VALUE!</v>
      </c>
      <c r="AR234" s="2" t="e">
        <f t="shared" ca="1" si="38"/>
        <v>#VALUE!</v>
      </c>
      <c r="AS234" s="2" t="e">
        <f t="shared" ca="1" si="39"/>
        <v>#VALUE!</v>
      </c>
      <c r="AT234" s="2" t="e">
        <f t="shared" ca="1" si="39"/>
        <v>#VALUE!</v>
      </c>
      <c r="AU234" s="2" t="e">
        <f t="shared" ca="1" si="39"/>
        <v>#VALUE!</v>
      </c>
      <c r="AV234" s="2" t="e">
        <f t="shared" ca="1" si="39"/>
        <v>#VALUE!</v>
      </c>
      <c r="AW234" s="2">
        <f t="shared" ca="1" si="39"/>
        <v>0</v>
      </c>
      <c r="AX234" s="2">
        <f t="shared" ca="1" si="39"/>
        <v>0</v>
      </c>
      <c r="AY234" s="2">
        <f t="shared" ca="1" si="39"/>
        <v>0</v>
      </c>
      <c r="AZ234" s="2">
        <f t="shared" ca="1" si="39"/>
        <v>0</v>
      </c>
      <c r="BA234" s="2">
        <f t="shared" ca="1" si="39"/>
        <v>0</v>
      </c>
      <c r="BB234" s="2">
        <f t="shared" ca="1" si="39"/>
        <v>0</v>
      </c>
      <c r="BC234" s="2">
        <f t="shared" ca="1" si="39"/>
        <v>0</v>
      </c>
      <c r="BD234" s="2">
        <f t="shared" ca="1" si="39"/>
        <v>0</v>
      </c>
      <c r="BE234" s="2">
        <f t="shared" ca="1" si="39"/>
        <v>0</v>
      </c>
      <c r="BF234" s="2">
        <f t="shared" ca="1" si="39"/>
        <v>0</v>
      </c>
      <c r="BG234" s="2">
        <f t="shared" ca="1" si="39"/>
        <v>0</v>
      </c>
      <c r="BH234" s="2">
        <f t="shared" ca="1" si="39"/>
        <v>0</v>
      </c>
      <c r="BI234" s="2">
        <f t="shared" ref="AS234:BI249" ca="1" si="40">IF(ISNA(OR(MATCH(BI$51,OFFSET($D234,1-$AB234,0,6),0),MATCH($AB234,OFFSET($D234,1-$AB234,0,6),0))),0,INDEX(OFFSET($D234,1-$AB234,18,6,6),MATCH(BI$51,OFFSET($D234,1-$AB234,0,6),0),MATCH($AB234,OFFSET($D234,1-$AB234,0,6),0)))</f>
        <v>0</v>
      </c>
    </row>
    <row r="235" spans="1:61" hidden="1" x14ac:dyDescent="0.25">
      <c r="A235" s="175"/>
      <c r="B235" s="171"/>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1">
        <v>19</v>
      </c>
      <c r="AC235" s="2">
        <f t="shared" ca="1" si="38"/>
        <v>0</v>
      </c>
      <c r="AD235" s="2">
        <f t="shared" ca="1" si="38"/>
        <v>0</v>
      </c>
      <c r="AE235" s="2">
        <f t="shared" ca="1" si="38"/>
        <v>0</v>
      </c>
      <c r="AF235" s="2">
        <f t="shared" ca="1" si="38"/>
        <v>0</v>
      </c>
      <c r="AG235" s="2">
        <f t="shared" ca="1" si="38"/>
        <v>0</v>
      </c>
      <c r="AH235" s="2">
        <f t="shared" ca="1" si="38"/>
        <v>0</v>
      </c>
      <c r="AI235" s="2">
        <f t="shared" ca="1" si="38"/>
        <v>0</v>
      </c>
      <c r="AJ235" s="2">
        <f t="shared" ca="1" si="38"/>
        <v>0</v>
      </c>
      <c r="AK235" s="2">
        <f t="shared" ca="1" si="38"/>
        <v>0</v>
      </c>
      <c r="AL235" s="2">
        <f t="shared" ca="1" si="38"/>
        <v>0</v>
      </c>
      <c r="AM235" s="2">
        <f t="shared" ca="1" si="38"/>
        <v>0</v>
      </c>
      <c r="AN235" s="2">
        <f t="shared" ca="1" si="38"/>
        <v>0</v>
      </c>
      <c r="AO235" s="2">
        <f t="shared" ca="1" si="38"/>
        <v>0</v>
      </c>
      <c r="AP235" s="2">
        <f t="shared" ca="1" si="38"/>
        <v>0</v>
      </c>
      <c r="AQ235" s="2" t="e">
        <f t="shared" ca="1" si="38"/>
        <v>#VALUE!</v>
      </c>
      <c r="AR235" s="2" t="e">
        <f t="shared" ca="1" si="38"/>
        <v>#VALUE!</v>
      </c>
      <c r="AS235" s="2" t="e">
        <f t="shared" ca="1" si="40"/>
        <v>#VALUE!</v>
      </c>
      <c r="AT235" s="2" t="e">
        <f t="shared" ca="1" si="40"/>
        <v>#VALUE!</v>
      </c>
      <c r="AU235" s="2" t="e">
        <f t="shared" ca="1" si="40"/>
        <v>#VALUE!</v>
      </c>
      <c r="AV235" s="2" t="e">
        <f t="shared" ca="1" si="40"/>
        <v>#VALUE!</v>
      </c>
      <c r="AW235" s="2">
        <f t="shared" ca="1" si="40"/>
        <v>0</v>
      </c>
      <c r="AX235" s="2">
        <f t="shared" ca="1" si="40"/>
        <v>0</v>
      </c>
      <c r="AY235" s="2">
        <f t="shared" ca="1" si="40"/>
        <v>0</v>
      </c>
      <c r="AZ235" s="2">
        <f t="shared" ca="1" si="40"/>
        <v>0</v>
      </c>
      <c r="BA235" s="2">
        <f t="shared" ca="1" si="40"/>
        <v>0</v>
      </c>
      <c r="BB235" s="2">
        <f t="shared" ca="1" si="40"/>
        <v>0</v>
      </c>
      <c r="BC235" s="2">
        <f t="shared" ca="1" si="40"/>
        <v>0</v>
      </c>
      <c r="BD235" s="2">
        <f t="shared" ca="1" si="40"/>
        <v>0</v>
      </c>
      <c r="BE235" s="2">
        <f t="shared" ca="1" si="40"/>
        <v>0</v>
      </c>
      <c r="BF235" s="2">
        <f t="shared" ca="1" si="40"/>
        <v>0</v>
      </c>
      <c r="BG235" s="2">
        <f t="shared" ca="1" si="40"/>
        <v>0</v>
      </c>
      <c r="BH235" s="2">
        <f t="shared" ca="1" si="40"/>
        <v>0</v>
      </c>
      <c r="BI235" s="2">
        <f t="shared" ca="1" si="40"/>
        <v>0</v>
      </c>
    </row>
    <row r="236" spans="1:61" hidden="1" x14ac:dyDescent="0.25">
      <c r="A236" s="175"/>
      <c r="B236" s="171"/>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1">
        <v>20</v>
      </c>
      <c r="AC236" s="2">
        <f t="shared" ca="1" si="38"/>
        <v>0</v>
      </c>
      <c r="AD236" s="2">
        <f t="shared" ca="1" si="38"/>
        <v>0</v>
      </c>
      <c r="AE236" s="2">
        <f t="shared" ca="1" si="38"/>
        <v>0</v>
      </c>
      <c r="AF236" s="2">
        <f t="shared" ca="1" si="38"/>
        <v>0</v>
      </c>
      <c r="AG236" s="2">
        <f t="shared" ca="1" si="38"/>
        <v>0</v>
      </c>
      <c r="AH236" s="2">
        <f t="shared" ca="1" si="38"/>
        <v>0</v>
      </c>
      <c r="AI236" s="2">
        <f t="shared" ca="1" si="38"/>
        <v>0</v>
      </c>
      <c r="AJ236" s="2">
        <f t="shared" ca="1" si="38"/>
        <v>0</v>
      </c>
      <c r="AK236" s="2">
        <f t="shared" ca="1" si="38"/>
        <v>0</v>
      </c>
      <c r="AL236" s="2">
        <f t="shared" ca="1" si="38"/>
        <v>0</v>
      </c>
      <c r="AM236" s="2">
        <f t="shared" ca="1" si="38"/>
        <v>0</v>
      </c>
      <c r="AN236" s="2">
        <f t="shared" ca="1" si="38"/>
        <v>0</v>
      </c>
      <c r="AO236" s="2">
        <f t="shared" ca="1" si="38"/>
        <v>0</v>
      </c>
      <c r="AP236" s="2">
        <f t="shared" ca="1" si="38"/>
        <v>0</v>
      </c>
      <c r="AQ236" s="2" t="e">
        <f t="shared" ca="1" si="38"/>
        <v>#VALUE!</v>
      </c>
      <c r="AR236" s="2" t="e">
        <f t="shared" ca="1" si="38"/>
        <v>#VALUE!</v>
      </c>
      <c r="AS236" s="2" t="e">
        <f t="shared" ca="1" si="40"/>
        <v>#VALUE!</v>
      </c>
      <c r="AT236" s="2" t="e">
        <f t="shared" ca="1" si="40"/>
        <v>#VALUE!</v>
      </c>
      <c r="AU236" s="2" t="e">
        <f t="shared" ca="1" si="40"/>
        <v>#VALUE!</v>
      </c>
      <c r="AV236" s="2" t="e">
        <f t="shared" ca="1" si="40"/>
        <v>#VALUE!</v>
      </c>
      <c r="AW236" s="2">
        <f t="shared" ca="1" si="40"/>
        <v>0</v>
      </c>
      <c r="AX236" s="2">
        <f t="shared" ca="1" si="40"/>
        <v>0</v>
      </c>
      <c r="AY236" s="2">
        <f t="shared" ca="1" si="40"/>
        <v>0</v>
      </c>
      <c r="AZ236" s="2">
        <f t="shared" ca="1" si="40"/>
        <v>0</v>
      </c>
      <c r="BA236" s="2">
        <f t="shared" ca="1" si="40"/>
        <v>0</v>
      </c>
      <c r="BB236" s="2">
        <f t="shared" ca="1" si="40"/>
        <v>0</v>
      </c>
      <c r="BC236" s="2">
        <f t="shared" ca="1" si="40"/>
        <v>0</v>
      </c>
      <c r="BD236" s="2">
        <f t="shared" ca="1" si="40"/>
        <v>0</v>
      </c>
      <c r="BE236" s="2">
        <f t="shared" ca="1" si="40"/>
        <v>0</v>
      </c>
      <c r="BF236" s="2">
        <f t="shared" ca="1" si="40"/>
        <v>0</v>
      </c>
      <c r="BG236" s="2">
        <f t="shared" ca="1" si="40"/>
        <v>0</v>
      </c>
      <c r="BH236" s="2">
        <f t="shared" ca="1" si="40"/>
        <v>0</v>
      </c>
      <c r="BI236" s="2">
        <f t="shared" ca="1" si="40"/>
        <v>0</v>
      </c>
    </row>
    <row r="237" spans="1:61" hidden="1" x14ac:dyDescent="0.25">
      <c r="A237" s="175"/>
      <c r="B237" s="171"/>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1">
        <v>21</v>
      </c>
      <c r="AC237" s="2">
        <f t="shared" ca="1" si="38"/>
        <v>0</v>
      </c>
      <c r="AD237" s="2">
        <f t="shared" ca="1" si="38"/>
        <v>0</v>
      </c>
      <c r="AE237" s="2">
        <f t="shared" ca="1" si="38"/>
        <v>0</v>
      </c>
      <c r="AF237" s="2">
        <f t="shared" ca="1" si="38"/>
        <v>0</v>
      </c>
      <c r="AG237" s="2">
        <f t="shared" ca="1" si="38"/>
        <v>0</v>
      </c>
      <c r="AH237" s="2">
        <f t="shared" ca="1" si="38"/>
        <v>0</v>
      </c>
      <c r="AI237" s="2">
        <f t="shared" ca="1" si="38"/>
        <v>0</v>
      </c>
      <c r="AJ237" s="2">
        <f t="shared" ca="1" si="38"/>
        <v>0</v>
      </c>
      <c r="AK237" s="2">
        <f t="shared" ca="1" si="38"/>
        <v>0</v>
      </c>
      <c r="AL237" s="2">
        <f t="shared" ca="1" si="38"/>
        <v>0</v>
      </c>
      <c r="AM237" s="2">
        <f t="shared" ca="1" si="38"/>
        <v>0</v>
      </c>
      <c r="AN237" s="2">
        <f t="shared" ca="1" si="38"/>
        <v>0</v>
      </c>
      <c r="AO237" s="2">
        <f t="shared" ca="1" si="38"/>
        <v>0</v>
      </c>
      <c r="AP237" s="2">
        <f t="shared" ca="1" si="38"/>
        <v>0</v>
      </c>
      <c r="AQ237" s="2">
        <f t="shared" ca="1" si="38"/>
        <v>0</v>
      </c>
      <c r="AR237" s="2">
        <f t="shared" ca="1" si="38"/>
        <v>0</v>
      </c>
      <c r="AS237" s="2">
        <f t="shared" ca="1" si="40"/>
        <v>0</v>
      </c>
      <c r="AT237" s="2">
        <f t="shared" ca="1" si="40"/>
        <v>0</v>
      </c>
      <c r="AU237" s="2">
        <f t="shared" ca="1" si="40"/>
        <v>0</v>
      </c>
      <c r="AV237" s="2">
        <f t="shared" ca="1" si="40"/>
        <v>0</v>
      </c>
      <c r="AW237" s="2">
        <f t="shared" ca="1" si="40"/>
        <v>0</v>
      </c>
      <c r="AX237" s="2">
        <f t="shared" ca="1" si="40"/>
        <v>0</v>
      </c>
      <c r="AY237" s="2">
        <f t="shared" ca="1" si="40"/>
        <v>0</v>
      </c>
      <c r="AZ237" s="2">
        <f t="shared" ca="1" si="40"/>
        <v>0</v>
      </c>
      <c r="BA237" s="2">
        <f t="shared" ca="1" si="40"/>
        <v>0</v>
      </c>
      <c r="BB237" s="2">
        <f t="shared" ca="1" si="40"/>
        <v>0</v>
      </c>
      <c r="BC237" s="2">
        <f t="shared" ca="1" si="40"/>
        <v>0</v>
      </c>
      <c r="BD237" s="2">
        <f t="shared" ca="1" si="40"/>
        <v>0</v>
      </c>
      <c r="BE237" s="2">
        <f t="shared" ca="1" si="40"/>
        <v>0</v>
      </c>
      <c r="BF237" s="2">
        <f t="shared" ca="1" si="40"/>
        <v>0</v>
      </c>
      <c r="BG237" s="2">
        <f t="shared" ca="1" si="40"/>
        <v>0</v>
      </c>
      <c r="BH237" s="2">
        <f t="shared" ca="1" si="40"/>
        <v>0</v>
      </c>
      <c r="BI237" s="2">
        <f t="shared" ca="1" si="40"/>
        <v>0</v>
      </c>
    </row>
    <row r="238" spans="1:61" hidden="1" x14ac:dyDescent="0.25">
      <c r="A238" s="175"/>
      <c r="B238" s="171"/>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1">
        <v>22</v>
      </c>
      <c r="AC238" s="2">
        <f t="shared" ca="1" si="38"/>
        <v>0</v>
      </c>
      <c r="AD238" s="2">
        <f t="shared" ca="1" si="38"/>
        <v>0</v>
      </c>
      <c r="AE238" s="2">
        <f t="shared" ca="1" si="38"/>
        <v>0</v>
      </c>
      <c r="AF238" s="2">
        <f t="shared" ca="1" si="38"/>
        <v>0</v>
      </c>
      <c r="AG238" s="2">
        <f t="shared" ca="1" si="38"/>
        <v>0</v>
      </c>
      <c r="AH238" s="2">
        <f t="shared" ca="1" si="38"/>
        <v>0</v>
      </c>
      <c r="AI238" s="2">
        <f t="shared" ca="1" si="38"/>
        <v>0</v>
      </c>
      <c r="AJ238" s="2">
        <f t="shared" ca="1" si="38"/>
        <v>0</v>
      </c>
      <c r="AK238" s="2">
        <f t="shared" ca="1" si="38"/>
        <v>0</v>
      </c>
      <c r="AL238" s="2">
        <f t="shared" ca="1" si="38"/>
        <v>0</v>
      </c>
      <c r="AM238" s="2">
        <f t="shared" ref="AD238:AS253" ca="1" si="41">IF(ISNA(OR(MATCH(AM$51,OFFSET($D238,1-$AB238,0,6),0),MATCH($AB238,OFFSET($D238,1-$AB238,0,6),0))),0,INDEX(OFFSET($D238,1-$AB238,18,6,6),MATCH(AM$51,OFFSET($D238,1-$AB238,0,6),0),MATCH($AB238,OFFSET($D238,1-$AB238,0,6),0)))</f>
        <v>0</v>
      </c>
      <c r="AN238" s="2">
        <f t="shared" ca="1" si="41"/>
        <v>0</v>
      </c>
      <c r="AO238" s="2">
        <f t="shared" ca="1" si="41"/>
        <v>0</v>
      </c>
      <c r="AP238" s="2">
        <f t="shared" ca="1" si="41"/>
        <v>0</v>
      </c>
      <c r="AQ238" s="2">
        <f t="shared" ca="1" si="41"/>
        <v>0</v>
      </c>
      <c r="AR238" s="2">
        <f t="shared" ca="1" si="41"/>
        <v>0</v>
      </c>
      <c r="AS238" s="2">
        <f t="shared" ca="1" si="40"/>
        <v>0</v>
      </c>
      <c r="AT238" s="2">
        <f t="shared" ca="1" si="40"/>
        <v>0</v>
      </c>
      <c r="AU238" s="2">
        <f t="shared" ca="1" si="40"/>
        <v>0</v>
      </c>
      <c r="AV238" s="2">
        <f t="shared" ca="1" si="40"/>
        <v>0</v>
      </c>
      <c r="AW238" s="2">
        <f t="shared" ca="1" si="40"/>
        <v>0</v>
      </c>
      <c r="AX238" s="2">
        <f t="shared" ca="1" si="40"/>
        <v>0</v>
      </c>
      <c r="AY238" s="2">
        <f t="shared" ca="1" si="40"/>
        <v>0</v>
      </c>
      <c r="AZ238" s="2">
        <f t="shared" ca="1" si="40"/>
        <v>0</v>
      </c>
      <c r="BA238" s="2">
        <f t="shared" ca="1" si="40"/>
        <v>0</v>
      </c>
      <c r="BB238" s="2">
        <f t="shared" ca="1" si="40"/>
        <v>0</v>
      </c>
      <c r="BC238" s="2">
        <f t="shared" ca="1" si="40"/>
        <v>0</v>
      </c>
      <c r="BD238" s="2">
        <f t="shared" ca="1" si="40"/>
        <v>0</v>
      </c>
      <c r="BE238" s="2">
        <f t="shared" ca="1" si="40"/>
        <v>0</v>
      </c>
      <c r="BF238" s="2">
        <f t="shared" ca="1" si="40"/>
        <v>0</v>
      </c>
      <c r="BG238" s="2">
        <f t="shared" ca="1" si="40"/>
        <v>0</v>
      </c>
      <c r="BH238" s="2">
        <f t="shared" ca="1" si="40"/>
        <v>0</v>
      </c>
      <c r="BI238" s="2">
        <f t="shared" ca="1" si="40"/>
        <v>0</v>
      </c>
    </row>
    <row r="239" spans="1:61" hidden="1" x14ac:dyDescent="0.25">
      <c r="A239" s="175"/>
      <c r="B239" s="171"/>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1">
        <v>23</v>
      </c>
      <c r="AC239" s="2">
        <f t="shared" ref="AC239:AC249" ca="1" si="42">IF(ISNA(OR(MATCH(AC$51,OFFSET($D239,1-$AB239,0,6),0),MATCH($AB239,OFFSET($D239,1-$AB239,0,6),0))),0,INDEX(OFFSET($D239,1-$AB239,18,6,6),MATCH(AC$51,OFFSET($D239,1-$AB239,0,6),0),MATCH($AB239,OFFSET($D239,1-$AB239,0,6),0)))</f>
        <v>0</v>
      </c>
      <c r="AD239" s="2">
        <f t="shared" ca="1" si="41"/>
        <v>0</v>
      </c>
      <c r="AE239" s="2">
        <f t="shared" ca="1" si="41"/>
        <v>0</v>
      </c>
      <c r="AF239" s="2">
        <f t="shared" ca="1" si="41"/>
        <v>0</v>
      </c>
      <c r="AG239" s="2">
        <f t="shared" ca="1" si="41"/>
        <v>0</v>
      </c>
      <c r="AH239" s="2">
        <f t="shared" ca="1" si="41"/>
        <v>0</v>
      </c>
      <c r="AI239" s="2">
        <f t="shared" ca="1" si="41"/>
        <v>0</v>
      </c>
      <c r="AJ239" s="2">
        <f t="shared" ca="1" si="41"/>
        <v>0</v>
      </c>
      <c r="AK239" s="2">
        <f t="shared" ca="1" si="41"/>
        <v>0</v>
      </c>
      <c r="AL239" s="2">
        <f t="shared" ca="1" si="41"/>
        <v>0</v>
      </c>
      <c r="AM239" s="2">
        <f t="shared" ca="1" si="41"/>
        <v>0</v>
      </c>
      <c r="AN239" s="2">
        <f t="shared" ca="1" si="41"/>
        <v>0</v>
      </c>
      <c r="AO239" s="2">
        <f t="shared" ca="1" si="41"/>
        <v>0</v>
      </c>
      <c r="AP239" s="2">
        <f t="shared" ca="1" si="41"/>
        <v>0</v>
      </c>
      <c r="AQ239" s="2">
        <f t="shared" ca="1" si="41"/>
        <v>0</v>
      </c>
      <c r="AR239" s="2">
        <f t="shared" ca="1" si="41"/>
        <v>0</v>
      </c>
      <c r="AS239" s="2">
        <f t="shared" ca="1" si="40"/>
        <v>0</v>
      </c>
      <c r="AT239" s="2">
        <f t="shared" ca="1" si="40"/>
        <v>0</v>
      </c>
      <c r="AU239" s="2">
        <f t="shared" ca="1" si="40"/>
        <v>0</v>
      </c>
      <c r="AV239" s="2">
        <f t="shared" ca="1" si="40"/>
        <v>0</v>
      </c>
      <c r="AW239" s="2">
        <f t="shared" ca="1" si="40"/>
        <v>0</v>
      </c>
      <c r="AX239" s="2">
        <f t="shared" ca="1" si="40"/>
        <v>0</v>
      </c>
      <c r="AY239" s="2">
        <f t="shared" ca="1" si="40"/>
        <v>0</v>
      </c>
      <c r="AZ239" s="2">
        <f t="shared" ca="1" si="40"/>
        <v>0</v>
      </c>
      <c r="BA239" s="2">
        <f t="shared" ca="1" si="40"/>
        <v>0</v>
      </c>
      <c r="BB239" s="2">
        <f t="shared" ca="1" si="40"/>
        <v>0</v>
      </c>
      <c r="BC239" s="2">
        <f t="shared" ca="1" si="40"/>
        <v>0</v>
      </c>
      <c r="BD239" s="2">
        <f t="shared" ca="1" si="40"/>
        <v>0</v>
      </c>
      <c r="BE239" s="2">
        <f t="shared" ca="1" si="40"/>
        <v>0</v>
      </c>
      <c r="BF239" s="2">
        <f t="shared" ca="1" si="40"/>
        <v>0</v>
      </c>
      <c r="BG239" s="2">
        <f t="shared" ca="1" si="40"/>
        <v>0</v>
      </c>
      <c r="BH239" s="2">
        <f t="shared" ca="1" si="40"/>
        <v>0</v>
      </c>
      <c r="BI239" s="2">
        <f t="shared" ca="1" si="40"/>
        <v>0</v>
      </c>
    </row>
    <row r="240" spans="1:61" hidden="1" x14ac:dyDescent="0.25">
      <c r="A240" s="175"/>
      <c r="B240" s="171"/>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1">
        <v>24</v>
      </c>
      <c r="AC240" s="2">
        <f t="shared" ca="1" si="42"/>
        <v>0</v>
      </c>
      <c r="AD240" s="2">
        <f t="shared" ca="1" si="41"/>
        <v>0</v>
      </c>
      <c r="AE240" s="2">
        <f t="shared" ca="1" si="41"/>
        <v>0</v>
      </c>
      <c r="AF240" s="2">
        <f t="shared" ca="1" si="41"/>
        <v>0</v>
      </c>
      <c r="AG240" s="2">
        <f t="shared" ca="1" si="41"/>
        <v>0</v>
      </c>
      <c r="AH240" s="2">
        <f t="shared" ca="1" si="41"/>
        <v>0</v>
      </c>
      <c r="AI240" s="2">
        <f t="shared" ca="1" si="41"/>
        <v>0</v>
      </c>
      <c r="AJ240" s="2">
        <f t="shared" ca="1" si="41"/>
        <v>0</v>
      </c>
      <c r="AK240" s="2">
        <f t="shared" ca="1" si="41"/>
        <v>0</v>
      </c>
      <c r="AL240" s="2">
        <f t="shared" ca="1" si="41"/>
        <v>0</v>
      </c>
      <c r="AM240" s="2">
        <f t="shared" ca="1" si="41"/>
        <v>0</v>
      </c>
      <c r="AN240" s="2">
        <f t="shared" ca="1" si="41"/>
        <v>0</v>
      </c>
      <c r="AO240" s="2">
        <f t="shared" ca="1" si="41"/>
        <v>0</v>
      </c>
      <c r="AP240" s="2">
        <f t="shared" ca="1" si="41"/>
        <v>0</v>
      </c>
      <c r="AQ240" s="2">
        <f t="shared" ca="1" si="41"/>
        <v>0</v>
      </c>
      <c r="AR240" s="2">
        <f t="shared" ca="1" si="41"/>
        <v>0</v>
      </c>
      <c r="AS240" s="2">
        <f t="shared" ca="1" si="40"/>
        <v>0</v>
      </c>
      <c r="AT240" s="2">
        <f t="shared" ca="1" si="40"/>
        <v>0</v>
      </c>
      <c r="AU240" s="2">
        <f t="shared" ca="1" si="40"/>
        <v>0</v>
      </c>
      <c r="AV240" s="2">
        <f t="shared" ca="1" si="40"/>
        <v>0</v>
      </c>
      <c r="AW240" s="2">
        <f t="shared" ca="1" si="40"/>
        <v>0</v>
      </c>
      <c r="AX240" s="2">
        <f t="shared" ca="1" si="40"/>
        <v>0</v>
      </c>
      <c r="AY240" s="2">
        <f t="shared" ca="1" si="40"/>
        <v>0</v>
      </c>
      <c r="AZ240" s="2">
        <f t="shared" ca="1" si="40"/>
        <v>0</v>
      </c>
      <c r="BA240" s="2">
        <f t="shared" ca="1" si="40"/>
        <v>0</v>
      </c>
      <c r="BB240" s="2">
        <f t="shared" ca="1" si="40"/>
        <v>0</v>
      </c>
      <c r="BC240" s="2">
        <f t="shared" ca="1" si="40"/>
        <v>0</v>
      </c>
      <c r="BD240" s="2">
        <f t="shared" ca="1" si="40"/>
        <v>0</v>
      </c>
      <c r="BE240" s="2">
        <f t="shared" ca="1" si="40"/>
        <v>0</v>
      </c>
      <c r="BF240" s="2">
        <f t="shared" ca="1" si="40"/>
        <v>0</v>
      </c>
      <c r="BG240" s="2">
        <f t="shared" ca="1" si="40"/>
        <v>0</v>
      </c>
      <c r="BH240" s="2">
        <f t="shared" ca="1" si="40"/>
        <v>0</v>
      </c>
      <c r="BI240" s="2">
        <f t="shared" ca="1" si="40"/>
        <v>0</v>
      </c>
    </row>
    <row r="241" spans="1:61" hidden="1" x14ac:dyDescent="0.25">
      <c r="A241" s="175"/>
      <c r="B241" s="171"/>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1">
        <v>25</v>
      </c>
      <c r="AC241" s="2">
        <f t="shared" ca="1" si="42"/>
        <v>0</v>
      </c>
      <c r="AD241" s="2">
        <f t="shared" ca="1" si="41"/>
        <v>0</v>
      </c>
      <c r="AE241" s="2">
        <f t="shared" ca="1" si="41"/>
        <v>0</v>
      </c>
      <c r="AF241" s="2">
        <f t="shared" ca="1" si="41"/>
        <v>0</v>
      </c>
      <c r="AG241" s="2">
        <f t="shared" ca="1" si="41"/>
        <v>0</v>
      </c>
      <c r="AH241" s="2">
        <f t="shared" ca="1" si="41"/>
        <v>0</v>
      </c>
      <c r="AI241" s="2">
        <f t="shared" ca="1" si="41"/>
        <v>0</v>
      </c>
      <c r="AJ241" s="2">
        <f t="shared" ca="1" si="41"/>
        <v>0</v>
      </c>
      <c r="AK241" s="2">
        <f t="shared" ca="1" si="41"/>
        <v>0</v>
      </c>
      <c r="AL241" s="2">
        <f t="shared" ca="1" si="41"/>
        <v>0</v>
      </c>
      <c r="AM241" s="2">
        <f t="shared" ca="1" si="41"/>
        <v>0</v>
      </c>
      <c r="AN241" s="2">
        <f t="shared" ca="1" si="41"/>
        <v>0</v>
      </c>
      <c r="AO241" s="2">
        <f t="shared" ca="1" si="41"/>
        <v>0</v>
      </c>
      <c r="AP241" s="2">
        <f t="shared" ca="1" si="41"/>
        <v>0</v>
      </c>
      <c r="AQ241" s="2">
        <f t="shared" ca="1" si="41"/>
        <v>0</v>
      </c>
      <c r="AR241" s="2">
        <f t="shared" ca="1" si="41"/>
        <v>0</v>
      </c>
      <c r="AS241" s="2">
        <f t="shared" ca="1" si="40"/>
        <v>0</v>
      </c>
      <c r="AT241" s="2">
        <f t="shared" ca="1" si="40"/>
        <v>0</v>
      </c>
      <c r="AU241" s="2">
        <f t="shared" ca="1" si="40"/>
        <v>0</v>
      </c>
      <c r="AV241" s="2">
        <f t="shared" ca="1" si="40"/>
        <v>0</v>
      </c>
      <c r="AW241" s="2">
        <f t="shared" ca="1" si="40"/>
        <v>0</v>
      </c>
      <c r="AX241" s="2">
        <f t="shared" ca="1" si="40"/>
        <v>0</v>
      </c>
      <c r="AY241" s="2">
        <f t="shared" ca="1" si="40"/>
        <v>0</v>
      </c>
      <c r="AZ241" s="2">
        <f t="shared" ca="1" si="40"/>
        <v>0</v>
      </c>
      <c r="BA241" s="2">
        <f t="shared" ca="1" si="40"/>
        <v>0</v>
      </c>
      <c r="BB241" s="2">
        <f t="shared" ca="1" si="40"/>
        <v>0</v>
      </c>
      <c r="BC241" s="2">
        <f t="shared" ca="1" si="40"/>
        <v>0</v>
      </c>
      <c r="BD241" s="2">
        <f t="shared" ca="1" si="40"/>
        <v>0</v>
      </c>
      <c r="BE241" s="2">
        <f t="shared" ca="1" si="40"/>
        <v>0</v>
      </c>
      <c r="BF241" s="2">
        <f t="shared" ca="1" si="40"/>
        <v>0</v>
      </c>
      <c r="BG241" s="2">
        <f t="shared" ca="1" si="40"/>
        <v>0</v>
      </c>
      <c r="BH241" s="2">
        <f t="shared" ca="1" si="40"/>
        <v>0</v>
      </c>
      <c r="BI241" s="2">
        <f t="shared" ca="1" si="40"/>
        <v>0</v>
      </c>
    </row>
    <row r="242" spans="1:61" hidden="1" x14ac:dyDescent="0.25">
      <c r="A242" s="175"/>
      <c r="B242" s="171"/>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1">
        <v>26</v>
      </c>
      <c r="AC242" s="2">
        <f t="shared" ca="1" si="42"/>
        <v>0</v>
      </c>
      <c r="AD242" s="2">
        <f t="shared" ca="1" si="41"/>
        <v>0</v>
      </c>
      <c r="AE242" s="2">
        <f t="shared" ca="1" si="41"/>
        <v>0</v>
      </c>
      <c r="AF242" s="2">
        <f t="shared" ca="1" si="41"/>
        <v>0</v>
      </c>
      <c r="AG242" s="2">
        <f t="shared" ca="1" si="41"/>
        <v>0</v>
      </c>
      <c r="AH242" s="2">
        <f t="shared" ca="1" si="41"/>
        <v>0</v>
      </c>
      <c r="AI242" s="2">
        <f t="shared" ca="1" si="41"/>
        <v>0</v>
      </c>
      <c r="AJ242" s="2">
        <f t="shared" ca="1" si="41"/>
        <v>0</v>
      </c>
      <c r="AK242" s="2">
        <f t="shared" ca="1" si="41"/>
        <v>0</v>
      </c>
      <c r="AL242" s="2">
        <f t="shared" ca="1" si="41"/>
        <v>0</v>
      </c>
      <c r="AM242" s="2">
        <f t="shared" ca="1" si="41"/>
        <v>0</v>
      </c>
      <c r="AN242" s="2">
        <f t="shared" ca="1" si="41"/>
        <v>0</v>
      </c>
      <c r="AO242" s="2">
        <f t="shared" ca="1" si="41"/>
        <v>0</v>
      </c>
      <c r="AP242" s="2">
        <f t="shared" ca="1" si="41"/>
        <v>0</v>
      </c>
      <c r="AQ242" s="2">
        <f t="shared" ca="1" si="41"/>
        <v>0</v>
      </c>
      <c r="AR242" s="2">
        <f t="shared" ca="1" si="41"/>
        <v>0</v>
      </c>
      <c r="AS242" s="2">
        <f t="shared" ca="1" si="40"/>
        <v>0</v>
      </c>
      <c r="AT242" s="2">
        <f t="shared" ca="1" si="40"/>
        <v>0</v>
      </c>
      <c r="AU242" s="2">
        <f t="shared" ca="1" si="40"/>
        <v>0</v>
      </c>
      <c r="AV242" s="2">
        <f t="shared" ca="1" si="40"/>
        <v>0</v>
      </c>
      <c r="AW242" s="2">
        <f t="shared" ca="1" si="40"/>
        <v>0</v>
      </c>
      <c r="AX242" s="2">
        <f t="shared" ca="1" si="40"/>
        <v>0</v>
      </c>
      <c r="AY242" s="2">
        <f t="shared" ca="1" si="40"/>
        <v>0</v>
      </c>
      <c r="AZ242" s="2">
        <f t="shared" ca="1" si="40"/>
        <v>0</v>
      </c>
      <c r="BA242" s="2">
        <f t="shared" ca="1" si="40"/>
        <v>0</v>
      </c>
      <c r="BB242" s="2">
        <f t="shared" ca="1" si="40"/>
        <v>0</v>
      </c>
      <c r="BC242" s="2">
        <f t="shared" ca="1" si="40"/>
        <v>0</v>
      </c>
      <c r="BD242" s="2">
        <f t="shared" ca="1" si="40"/>
        <v>0</v>
      </c>
      <c r="BE242" s="2">
        <f t="shared" ca="1" si="40"/>
        <v>0</v>
      </c>
      <c r="BF242" s="2">
        <f t="shared" ca="1" si="40"/>
        <v>0</v>
      </c>
      <c r="BG242" s="2">
        <f t="shared" ca="1" si="40"/>
        <v>0</v>
      </c>
      <c r="BH242" s="2">
        <f t="shared" ca="1" si="40"/>
        <v>0</v>
      </c>
      <c r="BI242" s="2">
        <f t="shared" ca="1" si="40"/>
        <v>0</v>
      </c>
    </row>
    <row r="243" spans="1:61" hidden="1" x14ac:dyDescent="0.25">
      <c r="A243" s="175"/>
      <c r="B243" s="171"/>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1">
        <v>27</v>
      </c>
      <c r="AC243" s="2">
        <f t="shared" ca="1" si="42"/>
        <v>0</v>
      </c>
      <c r="AD243" s="2">
        <f t="shared" ca="1" si="41"/>
        <v>0</v>
      </c>
      <c r="AE243" s="2">
        <f t="shared" ca="1" si="41"/>
        <v>0</v>
      </c>
      <c r="AF243" s="2">
        <f t="shared" ca="1" si="41"/>
        <v>0</v>
      </c>
      <c r="AG243" s="2">
        <f t="shared" ca="1" si="41"/>
        <v>0</v>
      </c>
      <c r="AH243" s="2">
        <f t="shared" ca="1" si="41"/>
        <v>0</v>
      </c>
      <c r="AI243" s="2">
        <f t="shared" ca="1" si="41"/>
        <v>0</v>
      </c>
      <c r="AJ243" s="2">
        <f t="shared" ca="1" si="41"/>
        <v>0</v>
      </c>
      <c r="AK243" s="2">
        <f t="shared" ca="1" si="41"/>
        <v>0</v>
      </c>
      <c r="AL243" s="2">
        <f t="shared" ca="1" si="41"/>
        <v>0</v>
      </c>
      <c r="AM243" s="2">
        <f t="shared" ca="1" si="41"/>
        <v>0</v>
      </c>
      <c r="AN243" s="2">
        <f t="shared" ca="1" si="41"/>
        <v>0</v>
      </c>
      <c r="AO243" s="2">
        <f t="shared" ca="1" si="41"/>
        <v>0</v>
      </c>
      <c r="AP243" s="2">
        <f t="shared" ca="1" si="41"/>
        <v>0</v>
      </c>
      <c r="AQ243" s="2">
        <f t="shared" ca="1" si="41"/>
        <v>0</v>
      </c>
      <c r="AR243" s="2">
        <f t="shared" ca="1" si="41"/>
        <v>0</v>
      </c>
      <c r="AS243" s="2">
        <f t="shared" ca="1" si="40"/>
        <v>0</v>
      </c>
      <c r="AT243" s="2">
        <f t="shared" ca="1" si="40"/>
        <v>0</v>
      </c>
      <c r="AU243" s="2">
        <f t="shared" ca="1" si="40"/>
        <v>0</v>
      </c>
      <c r="AV243" s="2">
        <f t="shared" ca="1" si="40"/>
        <v>0</v>
      </c>
      <c r="AW243" s="2">
        <f t="shared" ca="1" si="40"/>
        <v>0</v>
      </c>
      <c r="AX243" s="2">
        <f t="shared" ca="1" si="40"/>
        <v>0</v>
      </c>
      <c r="AY243" s="2">
        <f t="shared" ca="1" si="40"/>
        <v>0</v>
      </c>
      <c r="AZ243" s="2">
        <f t="shared" ca="1" si="40"/>
        <v>0</v>
      </c>
      <c r="BA243" s="2">
        <f t="shared" ca="1" si="40"/>
        <v>0</v>
      </c>
      <c r="BB243" s="2">
        <f t="shared" ca="1" si="40"/>
        <v>0</v>
      </c>
      <c r="BC243" s="2">
        <f t="shared" ca="1" si="40"/>
        <v>0</v>
      </c>
      <c r="BD243" s="2">
        <f t="shared" ca="1" si="40"/>
        <v>0</v>
      </c>
      <c r="BE243" s="2">
        <f t="shared" ca="1" si="40"/>
        <v>0</v>
      </c>
      <c r="BF243" s="2">
        <f t="shared" ca="1" si="40"/>
        <v>0</v>
      </c>
      <c r="BG243" s="2">
        <f t="shared" ca="1" si="40"/>
        <v>0</v>
      </c>
      <c r="BH243" s="2">
        <f t="shared" ca="1" si="40"/>
        <v>0</v>
      </c>
      <c r="BI243" s="2">
        <f t="shared" ca="1" si="40"/>
        <v>0</v>
      </c>
    </row>
    <row r="244" spans="1:61" hidden="1" x14ac:dyDescent="0.25">
      <c r="A244" s="175"/>
      <c r="B244" s="171"/>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1">
        <v>28</v>
      </c>
      <c r="AC244" s="2">
        <f t="shared" ca="1" si="42"/>
        <v>0</v>
      </c>
      <c r="AD244" s="2">
        <f t="shared" ca="1" si="41"/>
        <v>0</v>
      </c>
      <c r="AE244" s="2">
        <f t="shared" ca="1" si="41"/>
        <v>0</v>
      </c>
      <c r="AF244" s="2">
        <f t="shared" ca="1" si="41"/>
        <v>0</v>
      </c>
      <c r="AG244" s="2">
        <f t="shared" ca="1" si="41"/>
        <v>0</v>
      </c>
      <c r="AH244" s="2">
        <f t="shared" ca="1" si="41"/>
        <v>0</v>
      </c>
      <c r="AI244" s="2">
        <f t="shared" ca="1" si="41"/>
        <v>0</v>
      </c>
      <c r="AJ244" s="2">
        <f t="shared" ca="1" si="41"/>
        <v>0</v>
      </c>
      <c r="AK244" s="2">
        <f t="shared" ca="1" si="41"/>
        <v>0</v>
      </c>
      <c r="AL244" s="2">
        <f t="shared" ca="1" si="41"/>
        <v>0</v>
      </c>
      <c r="AM244" s="2">
        <f t="shared" ca="1" si="41"/>
        <v>0</v>
      </c>
      <c r="AN244" s="2">
        <f t="shared" ca="1" si="41"/>
        <v>0</v>
      </c>
      <c r="AO244" s="2">
        <f t="shared" ca="1" si="41"/>
        <v>0</v>
      </c>
      <c r="AP244" s="2">
        <f t="shared" ca="1" si="41"/>
        <v>0</v>
      </c>
      <c r="AQ244" s="2">
        <f t="shared" ca="1" si="41"/>
        <v>0</v>
      </c>
      <c r="AR244" s="2">
        <f t="shared" ca="1" si="41"/>
        <v>0</v>
      </c>
      <c r="AS244" s="2">
        <f t="shared" ca="1" si="40"/>
        <v>0</v>
      </c>
      <c r="AT244" s="2">
        <f t="shared" ca="1" si="40"/>
        <v>0</v>
      </c>
      <c r="AU244" s="2">
        <f t="shared" ca="1" si="40"/>
        <v>0</v>
      </c>
      <c r="AV244" s="2">
        <f t="shared" ca="1" si="40"/>
        <v>0</v>
      </c>
      <c r="AW244" s="2">
        <f t="shared" ca="1" si="40"/>
        <v>0</v>
      </c>
      <c r="AX244" s="2">
        <f t="shared" ca="1" si="40"/>
        <v>0</v>
      </c>
      <c r="AY244" s="2">
        <f t="shared" ca="1" si="40"/>
        <v>0</v>
      </c>
      <c r="AZ244" s="2">
        <f t="shared" ca="1" si="40"/>
        <v>0</v>
      </c>
      <c r="BA244" s="2">
        <f t="shared" ca="1" si="40"/>
        <v>0</v>
      </c>
      <c r="BB244" s="2">
        <f t="shared" ca="1" si="40"/>
        <v>0</v>
      </c>
      <c r="BC244" s="2">
        <f t="shared" ca="1" si="40"/>
        <v>0</v>
      </c>
      <c r="BD244" s="2">
        <f t="shared" ca="1" si="40"/>
        <v>0</v>
      </c>
      <c r="BE244" s="2">
        <f t="shared" ca="1" si="40"/>
        <v>0</v>
      </c>
      <c r="BF244" s="2">
        <f t="shared" ca="1" si="40"/>
        <v>0</v>
      </c>
      <c r="BG244" s="2">
        <f t="shared" ca="1" si="40"/>
        <v>0</v>
      </c>
      <c r="BH244" s="2">
        <f t="shared" ca="1" si="40"/>
        <v>0</v>
      </c>
      <c r="BI244" s="2">
        <f t="shared" ca="1" si="40"/>
        <v>0</v>
      </c>
    </row>
    <row r="245" spans="1:61" hidden="1" x14ac:dyDescent="0.25">
      <c r="A245" s="175"/>
      <c r="B245" s="171"/>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1">
        <v>29</v>
      </c>
      <c r="AC245" s="2">
        <f t="shared" ca="1" si="42"/>
        <v>0</v>
      </c>
      <c r="AD245" s="2">
        <f t="shared" ca="1" si="41"/>
        <v>0</v>
      </c>
      <c r="AE245" s="2">
        <f t="shared" ca="1" si="41"/>
        <v>0</v>
      </c>
      <c r="AF245" s="2">
        <f t="shared" ca="1" si="41"/>
        <v>0</v>
      </c>
      <c r="AG245" s="2">
        <f t="shared" ca="1" si="41"/>
        <v>0</v>
      </c>
      <c r="AH245" s="2">
        <f t="shared" ca="1" si="41"/>
        <v>0</v>
      </c>
      <c r="AI245" s="2">
        <f t="shared" ca="1" si="41"/>
        <v>0</v>
      </c>
      <c r="AJ245" s="2">
        <f t="shared" ca="1" si="41"/>
        <v>0</v>
      </c>
      <c r="AK245" s="2">
        <f t="shared" ca="1" si="41"/>
        <v>0</v>
      </c>
      <c r="AL245" s="2">
        <f t="shared" ca="1" si="41"/>
        <v>0</v>
      </c>
      <c r="AM245" s="2">
        <f t="shared" ca="1" si="41"/>
        <v>0</v>
      </c>
      <c r="AN245" s="2">
        <f t="shared" ca="1" si="41"/>
        <v>0</v>
      </c>
      <c r="AO245" s="2">
        <f t="shared" ca="1" si="41"/>
        <v>0</v>
      </c>
      <c r="AP245" s="2">
        <f t="shared" ca="1" si="41"/>
        <v>0</v>
      </c>
      <c r="AQ245" s="2">
        <f t="shared" ca="1" si="41"/>
        <v>0</v>
      </c>
      <c r="AR245" s="2">
        <f t="shared" ca="1" si="41"/>
        <v>0</v>
      </c>
      <c r="AS245" s="2">
        <f t="shared" ca="1" si="40"/>
        <v>0</v>
      </c>
      <c r="AT245" s="2">
        <f t="shared" ca="1" si="40"/>
        <v>0</v>
      </c>
      <c r="AU245" s="2">
        <f t="shared" ca="1" si="40"/>
        <v>0</v>
      </c>
      <c r="AV245" s="2">
        <f t="shared" ca="1" si="40"/>
        <v>0</v>
      </c>
      <c r="AW245" s="2">
        <f t="shared" ca="1" si="40"/>
        <v>0</v>
      </c>
      <c r="AX245" s="2">
        <f t="shared" ca="1" si="40"/>
        <v>0</v>
      </c>
      <c r="AY245" s="2">
        <f t="shared" ca="1" si="40"/>
        <v>0</v>
      </c>
      <c r="AZ245" s="2">
        <f t="shared" ca="1" si="40"/>
        <v>0</v>
      </c>
      <c r="BA245" s="2">
        <f t="shared" ca="1" si="40"/>
        <v>0</v>
      </c>
      <c r="BB245" s="2">
        <f t="shared" ca="1" si="40"/>
        <v>0</v>
      </c>
      <c r="BC245" s="2">
        <f t="shared" ca="1" si="40"/>
        <v>0</v>
      </c>
      <c r="BD245" s="2">
        <f t="shared" ca="1" si="40"/>
        <v>0</v>
      </c>
      <c r="BE245" s="2">
        <f t="shared" ca="1" si="40"/>
        <v>0</v>
      </c>
      <c r="BF245" s="2">
        <f t="shared" ca="1" si="40"/>
        <v>0</v>
      </c>
      <c r="BG245" s="2">
        <f t="shared" ca="1" si="40"/>
        <v>0</v>
      </c>
      <c r="BH245" s="2">
        <f t="shared" ca="1" si="40"/>
        <v>0</v>
      </c>
      <c r="BI245" s="2">
        <f t="shared" ca="1" si="40"/>
        <v>0</v>
      </c>
    </row>
    <row r="246" spans="1:61" hidden="1" x14ac:dyDescent="0.25">
      <c r="A246" s="175"/>
      <c r="B246" s="171"/>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1">
        <v>30</v>
      </c>
      <c r="AC246" s="2">
        <f t="shared" ca="1" si="42"/>
        <v>0</v>
      </c>
      <c r="AD246" s="2">
        <f t="shared" ca="1" si="41"/>
        <v>0</v>
      </c>
      <c r="AE246" s="2">
        <f t="shared" ca="1" si="41"/>
        <v>0</v>
      </c>
      <c r="AF246" s="2">
        <f t="shared" ca="1" si="41"/>
        <v>0</v>
      </c>
      <c r="AG246" s="2">
        <f t="shared" ca="1" si="41"/>
        <v>0</v>
      </c>
      <c r="AH246" s="2">
        <f t="shared" ca="1" si="41"/>
        <v>0</v>
      </c>
      <c r="AI246" s="2">
        <f t="shared" ca="1" si="41"/>
        <v>0</v>
      </c>
      <c r="AJ246" s="2">
        <f t="shared" ca="1" si="41"/>
        <v>0</v>
      </c>
      <c r="AK246" s="2">
        <f t="shared" ca="1" si="41"/>
        <v>0</v>
      </c>
      <c r="AL246" s="2">
        <f t="shared" ca="1" si="41"/>
        <v>0</v>
      </c>
      <c r="AM246" s="2">
        <f t="shared" ca="1" si="41"/>
        <v>0</v>
      </c>
      <c r="AN246" s="2">
        <f t="shared" ca="1" si="41"/>
        <v>0</v>
      </c>
      <c r="AO246" s="2">
        <f t="shared" ca="1" si="41"/>
        <v>0</v>
      </c>
      <c r="AP246" s="2">
        <f t="shared" ca="1" si="41"/>
        <v>0</v>
      </c>
      <c r="AQ246" s="2">
        <f t="shared" ca="1" si="41"/>
        <v>0</v>
      </c>
      <c r="AR246" s="2">
        <f t="shared" ca="1" si="41"/>
        <v>0</v>
      </c>
      <c r="AS246" s="2">
        <f t="shared" ca="1" si="40"/>
        <v>0</v>
      </c>
      <c r="AT246" s="2">
        <f t="shared" ca="1" si="40"/>
        <v>0</v>
      </c>
      <c r="AU246" s="2">
        <f t="shared" ca="1" si="40"/>
        <v>0</v>
      </c>
      <c r="AV246" s="2">
        <f t="shared" ca="1" si="40"/>
        <v>0</v>
      </c>
      <c r="AW246" s="2">
        <f t="shared" ca="1" si="40"/>
        <v>0</v>
      </c>
      <c r="AX246" s="2">
        <f t="shared" ca="1" si="40"/>
        <v>0</v>
      </c>
      <c r="AY246" s="2">
        <f t="shared" ca="1" si="40"/>
        <v>0</v>
      </c>
      <c r="AZ246" s="2">
        <f t="shared" ca="1" si="40"/>
        <v>0</v>
      </c>
      <c r="BA246" s="2">
        <f t="shared" ca="1" si="40"/>
        <v>0</v>
      </c>
      <c r="BB246" s="2">
        <f t="shared" ca="1" si="40"/>
        <v>0</v>
      </c>
      <c r="BC246" s="2">
        <f t="shared" ca="1" si="40"/>
        <v>0</v>
      </c>
      <c r="BD246" s="2">
        <f t="shared" ca="1" si="40"/>
        <v>0</v>
      </c>
      <c r="BE246" s="2">
        <f t="shared" ca="1" si="40"/>
        <v>0</v>
      </c>
      <c r="BF246" s="2">
        <f t="shared" ca="1" si="40"/>
        <v>0</v>
      </c>
      <c r="BG246" s="2">
        <f t="shared" ca="1" si="40"/>
        <v>0</v>
      </c>
      <c r="BH246" s="2">
        <f t="shared" ca="1" si="40"/>
        <v>0</v>
      </c>
      <c r="BI246" s="2">
        <f t="shared" ca="1" si="40"/>
        <v>0</v>
      </c>
    </row>
    <row r="247" spans="1:61" hidden="1" x14ac:dyDescent="0.25">
      <c r="A247" s="175"/>
      <c r="B247" s="171"/>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1">
        <v>31</v>
      </c>
      <c r="AC247" s="2">
        <f t="shared" ca="1" si="42"/>
        <v>0</v>
      </c>
      <c r="AD247" s="2">
        <f t="shared" ca="1" si="41"/>
        <v>0</v>
      </c>
      <c r="AE247" s="2">
        <f t="shared" ca="1" si="41"/>
        <v>0</v>
      </c>
      <c r="AF247" s="2">
        <f t="shared" ca="1" si="41"/>
        <v>0</v>
      </c>
      <c r="AG247" s="2">
        <f t="shared" ca="1" si="41"/>
        <v>0</v>
      </c>
      <c r="AH247" s="2">
        <f t="shared" ca="1" si="41"/>
        <v>0</v>
      </c>
      <c r="AI247" s="2">
        <f t="shared" ca="1" si="41"/>
        <v>0</v>
      </c>
      <c r="AJ247" s="2">
        <f t="shared" ca="1" si="41"/>
        <v>0</v>
      </c>
      <c r="AK247" s="2">
        <f t="shared" ca="1" si="41"/>
        <v>0</v>
      </c>
      <c r="AL247" s="2">
        <f t="shared" ca="1" si="41"/>
        <v>0</v>
      </c>
      <c r="AM247" s="2">
        <f t="shared" ca="1" si="41"/>
        <v>0</v>
      </c>
      <c r="AN247" s="2">
        <f t="shared" ca="1" si="41"/>
        <v>0</v>
      </c>
      <c r="AO247" s="2">
        <f t="shared" ca="1" si="41"/>
        <v>0</v>
      </c>
      <c r="AP247" s="2">
        <f t="shared" ca="1" si="41"/>
        <v>0</v>
      </c>
      <c r="AQ247" s="2">
        <f t="shared" ca="1" si="41"/>
        <v>0</v>
      </c>
      <c r="AR247" s="2">
        <f t="shared" ca="1" si="41"/>
        <v>0</v>
      </c>
      <c r="AS247" s="2">
        <f t="shared" ca="1" si="40"/>
        <v>0</v>
      </c>
      <c r="AT247" s="2">
        <f t="shared" ca="1" si="40"/>
        <v>0</v>
      </c>
      <c r="AU247" s="2">
        <f t="shared" ca="1" si="40"/>
        <v>0</v>
      </c>
      <c r="AV247" s="2">
        <f t="shared" ca="1" si="40"/>
        <v>0</v>
      </c>
      <c r="AW247" s="2">
        <f t="shared" ca="1" si="40"/>
        <v>0</v>
      </c>
      <c r="AX247" s="2">
        <f t="shared" ca="1" si="40"/>
        <v>0</v>
      </c>
      <c r="AY247" s="2">
        <f t="shared" ca="1" si="40"/>
        <v>0</v>
      </c>
      <c r="AZ247" s="2">
        <f t="shared" ca="1" si="40"/>
        <v>0</v>
      </c>
      <c r="BA247" s="2">
        <f t="shared" ca="1" si="40"/>
        <v>0</v>
      </c>
      <c r="BB247" s="2">
        <f t="shared" ca="1" si="40"/>
        <v>0</v>
      </c>
      <c r="BC247" s="2">
        <f t="shared" ca="1" si="40"/>
        <v>0</v>
      </c>
      <c r="BD247" s="2">
        <f t="shared" ca="1" si="40"/>
        <v>0</v>
      </c>
      <c r="BE247" s="2">
        <f t="shared" ca="1" si="40"/>
        <v>0</v>
      </c>
      <c r="BF247" s="2">
        <f t="shared" ca="1" si="40"/>
        <v>0</v>
      </c>
      <c r="BG247" s="2">
        <f t="shared" ca="1" si="40"/>
        <v>0</v>
      </c>
      <c r="BH247" s="2">
        <f t="shared" ca="1" si="40"/>
        <v>0</v>
      </c>
      <c r="BI247" s="2">
        <f t="shared" ca="1" si="40"/>
        <v>0</v>
      </c>
    </row>
    <row r="248" spans="1:61" hidden="1" x14ac:dyDescent="0.25">
      <c r="A248" s="175"/>
      <c r="B248" s="171"/>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1">
        <v>32</v>
      </c>
      <c r="AC248" s="2">
        <f t="shared" ca="1" si="42"/>
        <v>0</v>
      </c>
      <c r="AD248" s="2">
        <f t="shared" ca="1" si="41"/>
        <v>0</v>
      </c>
      <c r="AE248" s="2">
        <f t="shared" ca="1" si="41"/>
        <v>0</v>
      </c>
      <c r="AF248" s="2">
        <f t="shared" ca="1" si="41"/>
        <v>0</v>
      </c>
      <c r="AG248" s="2">
        <f t="shared" ca="1" si="41"/>
        <v>0</v>
      </c>
      <c r="AH248" s="2">
        <f t="shared" ca="1" si="41"/>
        <v>0</v>
      </c>
      <c r="AI248" s="2">
        <f t="shared" ca="1" si="41"/>
        <v>0</v>
      </c>
      <c r="AJ248" s="2">
        <f t="shared" ca="1" si="41"/>
        <v>0</v>
      </c>
      <c r="AK248" s="2">
        <f t="shared" ca="1" si="41"/>
        <v>0</v>
      </c>
      <c r="AL248" s="2">
        <f t="shared" ca="1" si="41"/>
        <v>0</v>
      </c>
      <c r="AM248" s="2">
        <f t="shared" ca="1" si="41"/>
        <v>0</v>
      </c>
      <c r="AN248" s="2">
        <f t="shared" ca="1" si="41"/>
        <v>0</v>
      </c>
      <c r="AO248" s="2">
        <f t="shared" ca="1" si="41"/>
        <v>0</v>
      </c>
      <c r="AP248" s="2">
        <f t="shared" ca="1" si="41"/>
        <v>0</v>
      </c>
      <c r="AQ248" s="2">
        <f t="shared" ca="1" si="41"/>
        <v>0</v>
      </c>
      <c r="AR248" s="2">
        <f t="shared" ca="1" si="41"/>
        <v>0</v>
      </c>
      <c r="AS248" s="2">
        <f t="shared" ca="1" si="40"/>
        <v>0</v>
      </c>
      <c r="AT248" s="2">
        <f t="shared" ca="1" si="40"/>
        <v>0</v>
      </c>
      <c r="AU248" s="2">
        <f t="shared" ca="1" si="40"/>
        <v>0</v>
      </c>
      <c r="AV248" s="2">
        <f t="shared" ca="1" si="40"/>
        <v>0</v>
      </c>
      <c r="AW248" s="2">
        <f t="shared" ca="1" si="40"/>
        <v>0</v>
      </c>
      <c r="AX248" s="2">
        <f t="shared" ca="1" si="40"/>
        <v>0</v>
      </c>
      <c r="AY248" s="2">
        <f t="shared" ca="1" si="40"/>
        <v>0</v>
      </c>
      <c r="AZ248" s="2">
        <f t="shared" ca="1" si="40"/>
        <v>0</v>
      </c>
      <c r="BA248" s="2">
        <f t="shared" ca="1" si="40"/>
        <v>0</v>
      </c>
      <c r="BB248" s="2">
        <f t="shared" ca="1" si="40"/>
        <v>0</v>
      </c>
      <c r="BC248" s="2">
        <f t="shared" ca="1" si="40"/>
        <v>0</v>
      </c>
      <c r="BD248" s="2">
        <f t="shared" ca="1" si="40"/>
        <v>0</v>
      </c>
      <c r="BE248" s="2">
        <f t="shared" ca="1" si="40"/>
        <v>0</v>
      </c>
      <c r="BF248" s="2">
        <f t="shared" ca="1" si="40"/>
        <v>0</v>
      </c>
      <c r="BG248" s="2">
        <f t="shared" ca="1" si="40"/>
        <v>0</v>
      </c>
      <c r="BH248" s="2">
        <f t="shared" ca="1" si="40"/>
        <v>0</v>
      </c>
      <c r="BI248" s="2">
        <f t="shared" ca="1" si="40"/>
        <v>0</v>
      </c>
    </row>
    <row r="249" spans="1:61" hidden="1" x14ac:dyDescent="0.25">
      <c r="A249" s="175"/>
      <c r="B249" s="172"/>
      <c r="C249" s="96"/>
      <c r="D249" s="96"/>
      <c r="E249" s="96"/>
      <c r="F249" s="96"/>
      <c r="G249" s="96"/>
      <c r="H249" s="96"/>
      <c r="I249" s="96"/>
      <c r="J249" s="96"/>
      <c r="K249" s="96"/>
      <c r="L249" s="96"/>
      <c r="M249" s="96"/>
      <c r="N249" s="96"/>
      <c r="O249" s="96"/>
      <c r="P249" s="96"/>
      <c r="Q249" s="96"/>
      <c r="R249" s="96"/>
      <c r="S249" s="96"/>
      <c r="T249" s="96"/>
      <c r="U249" s="96"/>
      <c r="V249" s="96"/>
      <c r="W249" s="96"/>
      <c r="X249" s="96"/>
      <c r="Y249" s="96"/>
      <c r="Z249" s="96"/>
      <c r="AA249" s="96"/>
      <c r="AB249" s="94">
        <v>33</v>
      </c>
      <c r="AC249" s="95">
        <f t="shared" ca="1" si="42"/>
        <v>0</v>
      </c>
      <c r="AD249" s="95">
        <f t="shared" ca="1" si="41"/>
        <v>0</v>
      </c>
      <c r="AE249" s="95">
        <f t="shared" ca="1" si="41"/>
        <v>0</v>
      </c>
      <c r="AF249" s="95">
        <f t="shared" ca="1" si="41"/>
        <v>0</v>
      </c>
      <c r="AG249" s="95">
        <f t="shared" ca="1" si="41"/>
        <v>0</v>
      </c>
      <c r="AH249" s="95">
        <f t="shared" ca="1" si="41"/>
        <v>0</v>
      </c>
      <c r="AI249" s="95">
        <f t="shared" ca="1" si="41"/>
        <v>0</v>
      </c>
      <c r="AJ249" s="95">
        <f t="shared" ca="1" si="41"/>
        <v>0</v>
      </c>
      <c r="AK249" s="95">
        <f t="shared" ca="1" si="41"/>
        <v>0</v>
      </c>
      <c r="AL249" s="95">
        <f t="shared" ca="1" si="41"/>
        <v>0</v>
      </c>
      <c r="AM249" s="95">
        <f t="shared" ca="1" si="41"/>
        <v>0</v>
      </c>
      <c r="AN249" s="95">
        <f t="shared" ca="1" si="41"/>
        <v>0</v>
      </c>
      <c r="AO249" s="95">
        <f t="shared" ca="1" si="41"/>
        <v>0</v>
      </c>
      <c r="AP249" s="95">
        <f t="shared" ca="1" si="41"/>
        <v>0</v>
      </c>
      <c r="AQ249" s="95">
        <f t="shared" ca="1" si="41"/>
        <v>0</v>
      </c>
      <c r="AR249" s="95">
        <f t="shared" ca="1" si="41"/>
        <v>0</v>
      </c>
      <c r="AS249" s="95">
        <f t="shared" ca="1" si="40"/>
        <v>0</v>
      </c>
      <c r="AT249" s="95">
        <f t="shared" ca="1" si="40"/>
        <v>0</v>
      </c>
      <c r="AU249" s="95">
        <f t="shared" ca="1" si="40"/>
        <v>0</v>
      </c>
      <c r="AV249" s="95">
        <f t="shared" ca="1" si="40"/>
        <v>0</v>
      </c>
      <c r="AW249" s="95">
        <f t="shared" ca="1" si="40"/>
        <v>0</v>
      </c>
      <c r="AX249" s="95">
        <f t="shared" ca="1" si="40"/>
        <v>0</v>
      </c>
      <c r="AY249" s="95">
        <f t="shared" ca="1" si="40"/>
        <v>0</v>
      </c>
      <c r="AZ249" s="95">
        <f t="shared" ca="1" si="40"/>
        <v>0</v>
      </c>
      <c r="BA249" s="95">
        <f t="shared" ca="1" si="40"/>
        <v>0</v>
      </c>
      <c r="BB249" s="95">
        <f t="shared" ca="1" si="40"/>
        <v>0</v>
      </c>
      <c r="BC249" s="95">
        <f t="shared" ca="1" si="40"/>
        <v>0</v>
      </c>
      <c r="BD249" s="95">
        <f t="shared" ca="1" si="40"/>
        <v>0</v>
      </c>
      <c r="BE249" s="95">
        <f t="shared" ca="1" si="40"/>
        <v>0</v>
      </c>
      <c r="BF249" s="95">
        <f t="shared" ca="1" si="40"/>
        <v>0</v>
      </c>
      <c r="BG249" s="95">
        <f t="shared" ca="1" si="40"/>
        <v>0</v>
      </c>
      <c r="BH249" s="95">
        <f t="shared" ca="1" si="40"/>
        <v>0</v>
      </c>
      <c r="BI249" s="95">
        <f t="shared" ref="BI249:BI312" ca="1" si="43">IF(ISNA(OR(MATCH(BI$51,OFFSET($D249,1-$AB249,0,6),0),MATCH($AB249,OFFSET($D249,1-$AB249,0,6),0))),0,INDEX(OFFSET($D249,1-$AB249,18,6,6),MATCH(BI$51,OFFSET($D249,1-$AB249,0,6),0),MATCH($AB249,OFFSET($D249,1-$AB249,0,6),0)))</f>
        <v>0</v>
      </c>
    </row>
    <row r="250" spans="1:61" x14ac:dyDescent="0.25">
      <c r="A250" s="175"/>
      <c r="B250" s="170" t="s">
        <v>153</v>
      </c>
      <c r="C250" s="173" t="str">
        <f>INDEX(mem_Nb,MATCH(B250,MEMBERS,0))</f>
        <v>N7</v>
      </c>
      <c r="D250" s="92">
        <f>INDEX(LM,MATCH(C250,NODES,0),1)</f>
        <v>18</v>
      </c>
      <c r="E250" s="4" t="e">
        <f t="array" aca="1" ref="E250:E255" ca="1">d_m(D250:D255,P250:U255,Du,Dk)</f>
        <v>#VALUE!</v>
      </c>
      <c r="F250" s="4" t="e">
        <f t="array" ref="F250:F255">qf_m(B250)</f>
        <v>#VALUE!</v>
      </c>
      <c r="G250" s="4" t="e">
        <f t="array" ref="G250:G255">MMULT(TRANSPOSE(P250:U255),F250:F255)</f>
        <v>#VALUE!</v>
      </c>
      <c r="H250" s="4" t="e">
        <f t="array" ref="H250:H255">MMULT(J250:O255,E250:E255)+F250:F255</f>
        <v>#VALUE!</v>
      </c>
      <c r="I250" s="4" t="e">
        <f t="array" ref="I250:I255">MMULT(TRANSPOSE(P250:U255),H250:H255)</f>
        <v>#VALUE!</v>
      </c>
      <c r="J250" s="14" t="e">
        <f t="array" ref="J250:O255">kp_m(B250)</f>
        <v>#VALUE!</v>
      </c>
      <c r="K250" s="4" t="e">
        <v>#VALUE!</v>
      </c>
      <c r="L250" s="4" t="e">
        <v>#VALUE!</v>
      </c>
      <c r="M250" s="4" t="e">
        <v>#VALUE!</v>
      </c>
      <c r="N250" s="4" t="e">
        <v>#VALUE!</v>
      </c>
      <c r="O250" s="15" t="e">
        <v>#VALUE!</v>
      </c>
      <c r="P250" s="14" t="e">
        <f t="array" ref="P250:U255">T_m(B250)</f>
        <v>#VALUE!</v>
      </c>
      <c r="Q250" s="4" t="e">
        <v>#VALUE!</v>
      </c>
      <c r="R250" s="4" t="e">
        <v>#VALUE!</v>
      </c>
      <c r="S250" s="4" t="e">
        <v>#VALUE!</v>
      </c>
      <c r="T250" s="4" t="e">
        <v>#VALUE!</v>
      </c>
      <c r="U250" s="15" t="e">
        <v>#VALUE!</v>
      </c>
      <c r="V250" s="14" t="e">
        <f t="array" ref="V250:AA255">k_m(P250:U255,J250:O255)</f>
        <v>#VALUE!</v>
      </c>
      <c r="W250" s="4" t="e">
        <v>#VALUE!</v>
      </c>
      <c r="X250" s="4" t="e">
        <v>#VALUE!</v>
      </c>
      <c r="Y250" s="4" t="e">
        <v>#VALUE!</v>
      </c>
      <c r="Z250" s="4" t="e">
        <v>#VALUE!</v>
      </c>
      <c r="AA250" s="15" t="e">
        <v>#VALUE!</v>
      </c>
      <c r="AB250" s="5">
        <v>1</v>
      </c>
      <c r="AC250" s="4">
        <f ca="1">IF(ISNA(OR(MATCH(AC$51,OFFSET($D250,1-$AB250,0,6),0),MATCH($AB250,OFFSET($D250,1-$AB250,0,6),0))),0,INDEX(OFFSET($D250,1-$AB250,18,6,6),MATCH(AC$51,OFFSET($D250,1-$AB250,0,6),0),MATCH($AB250,OFFSET($D250,1-$AB250,0,6),0)))</f>
        <v>0</v>
      </c>
      <c r="AD250" s="4">
        <f t="shared" ca="1" si="41"/>
        <v>0</v>
      </c>
      <c r="AE250" s="4">
        <f t="shared" ca="1" si="41"/>
        <v>0</v>
      </c>
      <c r="AF250" s="4">
        <f t="shared" ca="1" si="41"/>
        <v>0</v>
      </c>
      <c r="AG250" s="4">
        <f t="shared" ca="1" si="41"/>
        <v>0</v>
      </c>
      <c r="AH250" s="4">
        <f t="shared" ca="1" si="41"/>
        <v>0</v>
      </c>
      <c r="AI250" s="4">
        <f t="shared" ca="1" si="41"/>
        <v>0</v>
      </c>
      <c r="AJ250" s="4">
        <f t="shared" ca="1" si="41"/>
        <v>0</v>
      </c>
      <c r="AK250" s="4">
        <f t="shared" ca="1" si="41"/>
        <v>0</v>
      </c>
      <c r="AL250" s="4">
        <f t="shared" ca="1" si="41"/>
        <v>0</v>
      </c>
      <c r="AM250" s="4">
        <f t="shared" ca="1" si="41"/>
        <v>0</v>
      </c>
      <c r="AN250" s="4">
        <f t="shared" ca="1" si="41"/>
        <v>0</v>
      </c>
      <c r="AO250" s="4">
        <f t="shared" ca="1" si="41"/>
        <v>0</v>
      </c>
      <c r="AP250" s="4">
        <f t="shared" ca="1" si="41"/>
        <v>0</v>
      </c>
      <c r="AQ250" s="4">
        <f t="shared" ca="1" si="41"/>
        <v>0</v>
      </c>
      <c r="AR250" s="4">
        <f t="shared" ca="1" si="41"/>
        <v>0</v>
      </c>
      <c r="AS250" s="4">
        <f t="shared" ca="1" si="41"/>
        <v>0</v>
      </c>
      <c r="AT250" s="4">
        <f t="shared" ref="AT250:BH265" ca="1" si="44">IF(ISNA(OR(MATCH(AT$51,OFFSET($D250,1-$AB250,0,6),0),MATCH($AB250,OFFSET($D250,1-$AB250,0,6),0))),0,INDEX(OFFSET($D250,1-$AB250,18,6,6),MATCH(AT$51,OFFSET($D250,1-$AB250,0,6),0),MATCH($AB250,OFFSET($D250,1-$AB250,0,6),0)))</f>
        <v>0</v>
      </c>
      <c r="AU250" s="4">
        <f t="shared" ca="1" si="44"/>
        <v>0</v>
      </c>
      <c r="AV250" s="4">
        <f t="shared" ca="1" si="44"/>
        <v>0</v>
      </c>
      <c r="AW250" s="4">
        <f t="shared" ca="1" si="44"/>
        <v>0</v>
      </c>
      <c r="AX250" s="4">
        <f t="shared" ca="1" si="44"/>
        <v>0</v>
      </c>
      <c r="AY250" s="4">
        <f t="shared" ca="1" si="44"/>
        <v>0</v>
      </c>
      <c r="AZ250" s="4">
        <f t="shared" ca="1" si="44"/>
        <v>0</v>
      </c>
      <c r="BA250" s="4">
        <f t="shared" ca="1" si="44"/>
        <v>0</v>
      </c>
      <c r="BB250" s="4">
        <f t="shared" ca="1" si="44"/>
        <v>0</v>
      </c>
      <c r="BC250" s="4">
        <f t="shared" ca="1" si="44"/>
        <v>0</v>
      </c>
      <c r="BD250" s="4">
        <f t="shared" ca="1" si="44"/>
        <v>0</v>
      </c>
      <c r="BE250" s="4">
        <f t="shared" ca="1" si="44"/>
        <v>0</v>
      </c>
      <c r="BF250" s="4">
        <f t="shared" ca="1" si="44"/>
        <v>0</v>
      </c>
      <c r="BG250" s="4">
        <f t="shared" ca="1" si="44"/>
        <v>0</v>
      </c>
      <c r="BH250" s="4">
        <f t="shared" ca="1" si="44"/>
        <v>0</v>
      </c>
      <c r="BI250" s="4">
        <f t="shared" ca="1" si="43"/>
        <v>0</v>
      </c>
    </row>
    <row r="251" spans="1:61" x14ac:dyDescent="0.25">
      <c r="A251" s="175"/>
      <c r="B251" s="171"/>
      <c r="C251" s="174"/>
      <c r="D251" s="91">
        <f>INDEX(LM,MATCH(C250,NODES,0),2)</f>
        <v>19</v>
      </c>
      <c r="E251" s="2" t="e">
        <f ca="1"/>
        <v>#VALUE!</v>
      </c>
      <c r="F251" s="2" t="e">
        <v>#VALUE!</v>
      </c>
      <c r="G251" s="2" t="e">
        <v>#VALUE!</v>
      </c>
      <c r="H251" s="2" t="e">
        <v>#VALUE!</v>
      </c>
      <c r="I251" s="2" t="e">
        <v>#VALUE!</v>
      </c>
      <c r="J251" s="12" t="e">
        <v>#VALUE!</v>
      </c>
      <c r="K251" s="2" t="e">
        <v>#VALUE!</v>
      </c>
      <c r="L251" s="2" t="e">
        <v>#VALUE!</v>
      </c>
      <c r="M251" s="2" t="e">
        <v>#VALUE!</v>
      </c>
      <c r="N251" s="2" t="e">
        <v>#VALUE!</v>
      </c>
      <c r="O251" s="13" t="e">
        <v>#VALUE!</v>
      </c>
      <c r="P251" s="12" t="e">
        <v>#VALUE!</v>
      </c>
      <c r="Q251" s="2" t="e">
        <v>#VALUE!</v>
      </c>
      <c r="R251" s="2" t="e">
        <v>#VALUE!</v>
      </c>
      <c r="S251" s="2" t="e">
        <v>#VALUE!</v>
      </c>
      <c r="T251" s="2" t="e">
        <v>#VALUE!</v>
      </c>
      <c r="U251" s="13" t="e">
        <v>#VALUE!</v>
      </c>
      <c r="V251" s="12" t="e">
        <v>#VALUE!</v>
      </c>
      <c r="W251" s="2" t="e">
        <v>#VALUE!</v>
      </c>
      <c r="X251" s="2" t="e">
        <v>#VALUE!</v>
      </c>
      <c r="Y251" s="2" t="e">
        <v>#VALUE!</v>
      </c>
      <c r="Z251" s="2" t="e">
        <v>#VALUE!</v>
      </c>
      <c r="AA251" s="13" t="e">
        <v>#VALUE!</v>
      </c>
      <c r="AB251" s="1">
        <v>2</v>
      </c>
      <c r="AC251" s="2">
        <f t="shared" ref="AC251:AR282" ca="1" si="45">IF(ISNA(OR(MATCH(AC$51,OFFSET($D251,1-$AB251,0,6),0),MATCH($AB251,OFFSET($D251,1-$AB251,0,6),0))),0,INDEX(OFFSET($D251,1-$AB251,18,6,6),MATCH(AC$51,OFFSET($D251,1-$AB251,0,6),0),MATCH($AB251,OFFSET($D251,1-$AB251,0,6),0)))</f>
        <v>0</v>
      </c>
      <c r="AD251" s="2">
        <f t="shared" ca="1" si="41"/>
        <v>0</v>
      </c>
      <c r="AE251" s="2">
        <f t="shared" ca="1" si="41"/>
        <v>0</v>
      </c>
      <c r="AF251" s="2">
        <f t="shared" ca="1" si="41"/>
        <v>0</v>
      </c>
      <c r="AG251" s="2">
        <f t="shared" ca="1" si="41"/>
        <v>0</v>
      </c>
      <c r="AH251" s="2">
        <f t="shared" ca="1" si="41"/>
        <v>0</v>
      </c>
      <c r="AI251" s="2">
        <f t="shared" ca="1" si="41"/>
        <v>0</v>
      </c>
      <c r="AJ251" s="2">
        <f t="shared" ca="1" si="41"/>
        <v>0</v>
      </c>
      <c r="AK251" s="2">
        <f t="shared" ca="1" si="41"/>
        <v>0</v>
      </c>
      <c r="AL251" s="2">
        <f t="shared" ca="1" si="41"/>
        <v>0</v>
      </c>
      <c r="AM251" s="2">
        <f t="shared" ca="1" si="41"/>
        <v>0</v>
      </c>
      <c r="AN251" s="2">
        <f t="shared" ca="1" si="41"/>
        <v>0</v>
      </c>
      <c r="AO251" s="2">
        <f t="shared" ca="1" si="41"/>
        <v>0</v>
      </c>
      <c r="AP251" s="2">
        <f t="shared" ca="1" si="41"/>
        <v>0</v>
      </c>
      <c r="AQ251" s="2">
        <f t="shared" ca="1" si="41"/>
        <v>0</v>
      </c>
      <c r="AR251" s="2">
        <f t="shared" ca="1" si="41"/>
        <v>0</v>
      </c>
      <c r="AS251" s="2">
        <f t="shared" ca="1" si="41"/>
        <v>0</v>
      </c>
      <c r="AT251" s="2">
        <f t="shared" ca="1" si="44"/>
        <v>0</v>
      </c>
      <c r="AU251" s="2">
        <f t="shared" ca="1" si="44"/>
        <v>0</v>
      </c>
      <c r="AV251" s="2">
        <f t="shared" ca="1" si="44"/>
        <v>0</v>
      </c>
      <c r="AW251" s="2">
        <f t="shared" ca="1" si="44"/>
        <v>0</v>
      </c>
      <c r="AX251" s="2">
        <f t="shared" ca="1" si="44"/>
        <v>0</v>
      </c>
      <c r="AY251" s="2">
        <f t="shared" ca="1" si="44"/>
        <v>0</v>
      </c>
      <c r="AZ251" s="2">
        <f t="shared" ca="1" si="44"/>
        <v>0</v>
      </c>
      <c r="BA251" s="2">
        <f t="shared" ca="1" si="44"/>
        <v>0</v>
      </c>
      <c r="BB251" s="2">
        <f t="shared" ca="1" si="44"/>
        <v>0</v>
      </c>
      <c r="BC251" s="2">
        <f t="shared" ca="1" si="44"/>
        <v>0</v>
      </c>
      <c r="BD251" s="2">
        <f t="shared" ca="1" si="44"/>
        <v>0</v>
      </c>
      <c r="BE251" s="2">
        <f t="shared" ca="1" si="44"/>
        <v>0</v>
      </c>
      <c r="BF251" s="2">
        <f t="shared" ca="1" si="44"/>
        <v>0</v>
      </c>
      <c r="BG251" s="2">
        <f t="shared" ca="1" si="44"/>
        <v>0</v>
      </c>
      <c r="BH251" s="2">
        <f t="shared" ca="1" si="44"/>
        <v>0</v>
      </c>
      <c r="BI251" s="2">
        <f t="shared" ca="1" si="43"/>
        <v>0</v>
      </c>
    </row>
    <row r="252" spans="1:61" x14ac:dyDescent="0.25">
      <c r="A252" s="175"/>
      <c r="B252" s="171"/>
      <c r="C252" s="174"/>
      <c r="D252" s="91">
        <f>INDEX(LM,MATCH(C250,NODES,0),3)</f>
        <v>20</v>
      </c>
      <c r="E252" s="2" t="e">
        <f ca="1"/>
        <v>#VALUE!</v>
      </c>
      <c r="F252" s="2" t="e">
        <v>#VALUE!</v>
      </c>
      <c r="G252" s="2" t="e">
        <v>#VALUE!</v>
      </c>
      <c r="H252" s="2" t="e">
        <v>#VALUE!</v>
      </c>
      <c r="I252" s="2" t="e">
        <v>#VALUE!</v>
      </c>
      <c r="J252" s="12" t="e">
        <v>#VALUE!</v>
      </c>
      <c r="K252" s="2" t="e">
        <v>#VALUE!</v>
      </c>
      <c r="L252" s="2" t="e">
        <v>#VALUE!</v>
      </c>
      <c r="M252" s="2" t="e">
        <v>#VALUE!</v>
      </c>
      <c r="N252" s="2" t="e">
        <v>#VALUE!</v>
      </c>
      <c r="O252" s="13" t="e">
        <v>#VALUE!</v>
      </c>
      <c r="P252" s="12" t="e">
        <v>#VALUE!</v>
      </c>
      <c r="Q252" s="2" t="e">
        <v>#VALUE!</v>
      </c>
      <c r="R252" s="2" t="e">
        <v>#VALUE!</v>
      </c>
      <c r="S252" s="2" t="e">
        <v>#VALUE!</v>
      </c>
      <c r="T252" s="2" t="e">
        <v>#VALUE!</v>
      </c>
      <c r="U252" s="13" t="e">
        <v>#VALUE!</v>
      </c>
      <c r="V252" s="12" t="e">
        <v>#VALUE!</v>
      </c>
      <c r="W252" s="2" t="e">
        <v>#VALUE!</v>
      </c>
      <c r="X252" s="2" t="e">
        <v>#VALUE!</v>
      </c>
      <c r="Y252" s="2" t="e">
        <v>#VALUE!</v>
      </c>
      <c r="Z252" s="2" t="e">
        <v>#VALUE!</v>
      </c>
      <c r="AA252" s="13" t="e">
        <v>#VALUE!</v>
      </c>
      <c r="AB252" s="1">
        <v>3</v>
      </c>
      <c r="AC252" s="2">
        <f t="shared" ca="1" si="45"/>
        <v>0</v>
      </c>
      <c r="AD252" s="2">
        <f t="shared" ca="1" si="41"/>
        <v>0</v>
      </c>
      <c r="AE252" s="2">
        <f t="shared" ca="1" si="41"/>
        <v>0</v>
      </c>
      <c r="AF252" s="2">
        <f t="shared" ca="1" si="41"/>
        <v>0</v>
      </c>
      <c r="AG252" s="2">
        <f t="shared" ca="1" si="41"/>
        <v>0</v>
      </c>
      <c r="AH252" s="2">
        <f t="shared" ca="1" si="41"/>
        <v>0</v>
      </c>
      <c r="AI252" s="2">
        <f t="shared" ca="1" si="41"/>
        <v>0</v>
      </c>
      <c r="AJ252" s="2">
        <f t="shared" ca="1" si="41"/>
        <v>0</v>
      </c>
      <c r="AK252" s="2">
        <f t="shared" ca="1" si="41"/>
        <v>0</v>
      </c>
      <c r="AL252" s="2">
        <f t="shared" ca="1" si="41"/>
        <v>0</v>
      </c>
      <c r="AM252" s="2">
        <f t="shared" ca="1" si="41"/>
        <v>0</v>
      </c>
      <c r="AN252" s="2">
        <f t="shared" ca="1" si="41"/>
        <v>0</v>
      </c>
      <c r="AO252" s="2">
        <f t="shared" ca="1" si="41"/>
        <v>0</v>
      </c>
      <c r="AP252" s="2">
        <f t="shared" ca="1" si="41"/>
        <v>0</v>
      </c>
      <c r="AQ252" s="2">
        <f t="shared" ca="1" si="41"/>
        <v>0</v>
      </c>
      <c r="AR252" s="2">
        <f t="shared" ca="1" si="41"/>
        <v>0</v>
      </c>
      <c r="AS252" s="2">
        <f t="shared" ca="1" si="41"/>
        <v>0</v>
      </c>
      <c r="AT252" s="2">
        <f t="shared" ca="1" si="44"/>
        <v>0</v>
      </c>
      <c r="AU252" s="2">
        <f t="shared" ca="1" si="44"/>
        <v>0</v>
      </c>
      <c r="AV252" s="2">
        <f t="shared" ca="1" si="44"/>
        <v>0</v>
      </c>
      <c r="AW252" s="2">
        <f t="shared" ca="1" si="44"/>
        <v>0</v>
      </c>
      <c r="AX252" s="2">
        <f t="shared" ca="1" si="44"/>
        <v>0</v>
      </c>
      <c r="AY252" s="2">
        <f t="shared" ca="1" si="44"/>
        <v>0</v>
      </c>
      <c r="AZ252" s="2">
        <f t="shared" ca="1" si="44"/>
        <v>0</v>
      </c>
      <c r="BA252" s="2">
        <f t="shared" ca="1" si="44"/>
        <v>0</v>
      </c>
      <c r="BB252" s="2">
        <f t="shared" ca="1" si="44"/>
        <v>0</v>
      </c>
      <c r="BC252" s="2">
        <f t="shared" ca="1" si="44"/>
        <v>0</v>
      </c>
      <c r="BD252" s="2">
        <f t="shared" ca="1" si="44"/>
        <v>0</v>
      </c>
      <c r="BE252" s="2">
        <f t="shared" ca="1" si="44"/>
        <v>0</v>
      </c>
      <c r="BF252" s="2">
        <f t="shared" ca="1" si="44"/>
        <v>0</v>
      </c>
      <c r="BG252" s="2">
        <f t="shared" ca="1" si="44"/>
        <v>0</v>
      </c>
      <c r="BH252" s="2">
        <f t="shared" ca="1" si="44"/>
        <v>0</v>
      </c>
      <c r="BI252" s="2">
        <f t="shared" ca="1" si="43"/>
        <v>0</v>
      </c>
    </row>
    <row r="253" spans="1:61" x14ac:dyDescent="0.25">
      <c r="A253" s="175"/>
      <c r="B253" s="171"/>
      <c r="C253" s="174" t="str">
        <f>INDEX(mem_Ne,MATCH(B250,MEMBERS,0))</f>
        <v>N8</v>
      </c>
      <c r="D253" s="91">
        <f>INDEX(LM,MATCH(C253,NODES,0),1)</f>
        <v>21</v>
      </c>
      <c r="E253" s="2" t="e">
        <f ca="1"/>
        <v>#VALUE!</v>
      </c>
      <c r="F253" s="2" t="e">
        <v>#VALUE!</v>
      </c>
      <c r="G253" s="2" t="e">
        <v>#VALUE!</v>
      </c>
      <c r="H253" s="2" t="e">
        <v>#VALUE!</v>
      </c>
      <c r="I253" s="2" t="e">
        <v>#VALUE!</v>
      </c>
      <c r="J253" s="12" t="e">
        <v>#VALUE!</v>
      </c>
      <c r="K253" s="2" t="e">
        <v>#VALUE!</v>
      </c>
      <c r="L253" s="2" t="e">
        <v>#VALUE!</v>
      </c>
      <c r="M253" s="2" t="e">
        <v>#VALUE!</v>
      </c>
      <c r="N253" s="2" t="e">
        <v>#VALUE!</v>
      </c>
      <c r="O253" s="13" t="e">
        <v>#VALUE!</v>
      </c>
      <c r="P253" s="12" t="e">
        <v>#VALUE!</v>
      </c>
      <c r="Q253" s="2" t="e">
        <v>#VALUE!</v>
      </c>
      <c r="R253" s="2" t="e">
        <v>#VALUE!</v>
      </c>
      <c r="S253" s="2" t="e">
        <v>#VALUE!</v>
      </c>
      <c r="T253" s="2" t="e">
        <v>#VALUE!</v>
      </c>
      <c r="U253" s="13" t="e">
        <v>#VALUE!</v>
      </c>
      <c r="V253" s="12" t="e">
        <v>#VALUE!</v>
      </c>
      <c r="W253" s="2" t="e">
        <v>#VALUE!</v>
      </c>
      <c r="X253" s="2" t="e">
        <v>#VALUE!</v>
      </c>
      <c r="Y253" s="2" t="e">
        <v>#VALUE!</v>
      </c>
      <c r="Z253" s="2" t="e">
        <v>#VALUE!</v>
      </c>
      <c r="AA253" s="13" t="e">
        <v>#VALUE!</v>
      </c>
      <c r="AB253" s="1">
        <v>4</v>
      </c>
      <c r="AC253" s="2">
        <f t="shared" ca="1" si="45"/>
        <v>0</v>
      </c>
      <c r="AD253" s="2">
        <f t="shared" ca="1" si="41"/>
        <v>0</v>
      </c>
      <c r="AE253" s="2">
        <f t="shared" ca="1" si="41"/>
        <v>0</v>
      </c>
      <c r="AF253" s="2">
        <f t="shared" ca="1" si="41"/>
        <v>0</v>
      </c>
      <c r="AG253" s="2">
        <f t="shared" ca="1" si="41"/>
        <v>0</v>
      </c>
      <c r="AH253" s="2">
        <f t="shared" ca="1" si="41"/>
        <v>0</v>
      </c>
      <c r="AI253" s="2">
        <f t="shared" ca="1" si="41"/>
        <v>0</v>
      </c>
      <c r="AJ253" s="2">
        <f t="shared" ca="1" si="41"/>
        <v>0</v>
      </c>
      <c r="AK253" s="2">
        <f t="shared" ca="1" si="41"/>
        <v>0</v>
      </c>
      <c r="AL253" s="2">
        <f t="shared" ca="1" si="41"/>
        <v>0</v>
      </c>
      <c r="AM253" s="2">
        <f t="shared" ca="1" si="41"/>
        <v>0</v>
      </c>
      <c r="AN253" s="2">
        <f t="shared" ca="1" si="41"/>
        <v>0</v>
      </c>
      <c r="AO253" s="2">
        <f t="shared" ca="1" si="41"/>
        <v>0</v>
      </c>
      <c r="AP253" s="2">
        <f t="shared" ca="1" si="41"/>
        <v>0</v>
      </c>
      <c r="AQ253" s="2">
        <f t="shared" ca="1" si="41"/>
        <v>0</v>
      </c>
      <c r="AR253" s="2">
        <f t="shared" ca="1" si="41"/>
        <v>0</v>
      </c>
      <c r="AS253" s="2">
        <f t="shared" ca="1" si="41"/>
        <v>0</v>
      </c>
      <c r="AT253" s="2">
        <f t="shared" ca="1" si="44"/>
        <v>0</v>
      </c>
      <c r="AU253" s="2">
        <f t="shared" ca="1" si="44"/>
        <v>0</v>
      </c>
      <c r="AV253" s="2">
        <f t="shared" ca="1" si="44"/>
        <v>0</v>
      </c>
      <c r="AW253" s="2">
        <f t="shared" ca="1" si="44"/>
        <v>0</v>
      </c>
      <c r="AX253" s="2">
        <f t="shared" ca="1" si="44"/>
        <v>0</v>
      </c>
      <c r="AY253" s="2">
        <f t="shared" ca="1" si="44"/>
        <v>0</v>
      </c>
      <c r="AZ253" s="2">
        <f t="shared" ca="1" si="44"/>
        <v>0</v>
      </c>
      <c r="BA253" s="2">
        <f t="shared" ca="1" si="44"/>
        <v>0</v>
      </c>
      <c r="BB253" s="2">
        <f t="shared" ca="1" si="44"/>
        <v>0</v>
      </c>
      <c r="BC253" s="2">
        <f t="shared" ca="1" si="44"/>
        <v>0</v>
      </c>
      <c r="BD253" s="2">
        <f t="shared" ca="1" si="44"/>
        <v>0</v>
      </c>
      <c r="BE253" s="2">
        <f t="shared" ca="1" si="44"/>
        <v>0</v>
      </c>
      <c r="BF253" s="2">
        <f t="shared" ca="1" si="44"/>
        <v>0</v>
      </c>
      <c r="BG253" s="2">
        <f t="shared" ca="1" si="44"/>
        <v>0</v>
      </c>
      <c r="BH253" s="2">
        <f t="shared" ca="1" si="44"/>
        <v>0</v>
      </c>
      <c r="BI253" s="2">
        <f t="shared" ca="1" si="43"/>
        <v>0</v>
      </c>
    </row>
    <row r="254" spans="1:61" x14ac:dyDescent="0.25">
      <c r="A254" s="175"/>
      <c r="B254" s="171"/>
      <c r="C254" s="174"/>
      <c r="D254" s="91">
        <f>INDEX(LM,MATCH(C253,NODES,0),2)</f>
        <v>22</v>
      </c>
      <c r="E254" s="2" t="e">
        <f ca="1"/>
        <v>#VALUE!</v>
      </c>
      <c r="F254" s="2" t="e">
        <v>#VALUE!</v>
      </c>
      <c r="G254" s="2" t="e">
        <v>#VALUE!</v>
      </c>
      <c r="H254" s="2" t="e">
        <v>#VALUE!</v>
      </c>
      <c r="I254" s="2" t="e">
        <v>#VALUE!</v>
      </c>
      <c r="J254" s="12" t="e">
        <v>#VALUE!</v>
      </c>
      <c r="K254" s="2" t="e">
        <v>#VALUE!</v>
      </c>
      <c r="L254" s="2" t="e">
        <v>#VALUE!</v>
      </c>
      <c r="M254" s="2" t="e">
        <v>#VALUE!</v>
      </c>
      <c r="N254" s="2" t="e">
        <v>#VALUE!</v>
      </c>
      <c r="O254" s="13" t="e">
        <v>#VALUE!</v>
      </c>
      <c r="P254" s="12" t="e">
        <v>#VALUE!</v>
      </c>
      <c r="Q254" s="2" t="e">
        <v>#VALUE!</v>
      </c>
      <c r="R254" s="2" t="e">
        <v>#VALUE!</v>
      </c>
      <c r="S254" s="2" t="e">
        <v>#VALUE!</v>
      </c>
      <c r="T254" s="2" t="e">
        <v>#VALUE!</v>
      </c>
      <c r="U254" s="13" t="e">
        <v>#VALUE!</v>
      </c>
      <c r="V254" s="12" t="e">
        <v>#VALUE!</v>
      </c>
      <c r="W254" s="2" t="e">
        <v>#VALUE!</v>
      </c>
      <c r="X254" s="2" t="e">
        <v>#VALUE!</v>
      </c>
      <c r="Y254" s="2" t="e">
        <v>#VALUE!</v>
      </c>
      <c r="Z254" s="2" t="e">
        <v>#VALUE!</v>
      </c>
      <c r="AA254" s="13" t="e">
        <v>#VALUE!</v>
      </c>
      <c r="AB254" s="1">
        <v>5</v>
      </c>
      <c r="AC254" s="2">
        <f t="shared" ca="1" si="45"/>
        <v>0</v>
      </c>
      <c r="AD254" s="2">
        <f t="shared" ca="1" si="45"/>
        <v>0</v>
      </c>
      <c r="AE254" s="2">
        <f t="shared" ca="1" si="45"/>
        <v>0</v>
      </c>
      <c r="AF254" s="2">
        <f t="shared" ca="1" si="45"/>
        <v>0</v>
      </c>
      <c r="AG254" s="2">
        <f t="shared" ca="1" si="45"/>
        <v>0</v>
      </c>
      <c r="AH254" s="2">
        <f t="shared" ca="1" si="45"/>
        <v>0</v>
      </c>
      <c r="AI254" s="2">
        <f t="shared" ca="1" si="45"/>
        <v>0</v>
      </c>
      <c r="AJ254" s="2">
        <f t="shared" ca="1" si="45"/>
        <v>0</v>
      </c>
      <c r="AK254" s="2">
        <f t="shared" ca="1" si="45"/>
        <v>0</v>
      </c>
      <c r="AL254" s="2">
        <f t="shared" ca="1" si="45"/>
        <v>0</v>
      </c>
      <c r="AM254" s="2">
        <f t="shared" ca="1" si="45"/>
        <v>0</v>
      </c>
      <c r="AN254" s="2">
        <f t="shared" ca="1" si="45"/>
        <v>0</v>
      </c>
      <c r="AO254" s="2">
        <f t="shared" ca="1" si="45"/>
        <v>0</v>
      </c>
      <c r="AP254" s="2">
        <f t="shared" ca="1" si="45"/>
        <v>0</v>
      </c>
      <c r="AQ254" s="2">
        <f t="shared" ca="1" si="45"/>
        <v>0</v>
      </c>
      <c r="AR254" s="2">
        <f t="shared" ca="1" si="45"/>
        <v>0</v>
      </c>
      <c r="AS254" s="2">
        <f t="shared" ref="AD254:AS270" ca="1" si="46">IF(ISNA(OR(MATCH(AS$51,OFFSET($D254,1-$AB254,0,6),0),MATCH($AB254,OFFSET($D254,1-$AB254,0,6),0))),0,INDEX(OFFSET($D254,1-$AB254,18,6,6),MATCH(AS$51,OFFSET($D254,1-$AB254,0,6),0),MATCH($AB254,OFFSET($D254,1-$AB254,0,6),0)))</f>
        <v>0</v>
      </c>
      <c r="AT254" s="2">
        <f t="shared" ca="1" si="44"/>
        <v>0</v>
      </c>
      <c r="AU254" s="2">
        <f t="shared" ca="1" si="44"/>
        <v>0</v>
      </c>
      <c r="AV254" s="2">
        <f t="shared" ca="1" si="44"/>
        <v>0</v>
      </c>
      <c r="AW254" s="2">
        <f t="shared" ca="1" si="44"/>
        <v>0</v>
      </c>
      <c r="AX254" s="2">
        <f t="shared" ca="1" si="44"/>
        <v>0</v>
      </c>
      <c r="AY254" s="2">
        <f t="shared" ca="1" si="44"/>
        <v>0</v>
      </c>
      <c r="AZ254" s="2">
        <f t="shared" ca="1" si="44"/>
        <v>0</v>
      </c>
      <c r="BA254" s="2">
        <f t="shared" ca="1" si="44"/>
        <v>0</v>
      </c>
      <c r="BB254" s="2">
        <f t="shared" ca="1" si="44"/>
        <v>0</v>
      </c>
      <c r="BC254" s="2">
        <f t="shared" ca="1" si="44"/>
        <v>0</v>
      </c>
      <c r="BD254" s="2">
        <f t="shared" ca="1" si="44"/>
        <v>0</v>
      </c>
      <c r="BE254" s="2">
        <f t="shared" ca="1" si="44"/>
        <v>0</v>
      </c>
      <c r="BF254" s="2">
        <f t="shared" ca="1" si="44"/>
        <v>0</v>
      </c>
      <c r="BG254" s="2">
        <f t="shared" ca="1" si="44"/>
        <v>0</v>
      </c>
      <c r="BH254" s="2">
        <f t="shared" ca="1" si="44"/>
        <v>0</v>
      </c>
      <c r="BI254" s="2">
        <f t="shared" ca="1" si="43"/>
        <v>0</v>
      </c>
    </row>
    <row r="255" spans="1:61" x14ac:dyDescent="0.25">
      <c r="A255" s="175"/>
      <c r="B255" s="171"/>
      <c r="C255" s="174"/>
      <c r="D255" s="91">
        <f>INDEX(LM,MATCH(C253,NODES,0),3)</f>
        <v>23</v>
      </c>
      <c r="E255" s="2" t="e">
        <f ca="1"/>
        <v>#VALUE!</v>
      </c>
      <c r="F255" s="2" t="e">
        <v>#VALUE!</v>
      </c>
      <c r="G255" s="2" t="e">
        <v>#VALUE!</v>
      </c>
      <c r="H255" s="2" t="e">
        <v>#VALUE!</v>
      </c>
      <c r="I255" s="2" t="e">
        <v>#VALUE!</v>
      </c>
      <c r="J255" s="12" t="e">
        <v>#VALUE!</v>
      </c>
      <c r="K255" s="2" t="e">
        <v>#VALUE!</v>
      </c>
      <c r="L255" s="2" t="e">
        <v>#VALUE!</v>
      </c>
      <c r="M255" s="2" t="e">
        <v>#VALUE!</v>
      </c>
      <c r="N255" s="2" t="e">
        <v>#VALUE!</v>
      </c>
      <c r="O255" s="13" t="e">
        <v>#VALUE!</v>
      </c>
      <c r="P255" s="12" t="e">
        <v>#VALUE!</v>
      </c>
      <c r="Q255" s="2" t="e">
        <v>#VALUE!</v>
      </c>
      <c r="R255" s="2" t="e">
        <v>#VALUE!</v>
      </c>
      <c r="S255" s="2" t="e">
        <v>#VALUE!</v>
      </c>
      <c r="T255" s="2" t="e">
        <v>#VALUE!</v>
      </c>
      <c r="U255" s="13" t="e">
        <v>#VALUE!</v>
      </c>
      <c r="V255" s="12" t="e">
        <v>#VALUE!</v>
      </c>
      <c r="W255" s="2" t="e">
        <v>#VALUE!</v>
      </c>
      <c r="X255" s="2" t="e">
        <v>#VALUE!</v>
      </c>
      <c r="Y255" s="2" t="e">
        <v>#VALUE!</v>
      </c>
      <c r="Z255" s="2" t="e">
        <v>#VALUE!</v>
      </c>
      <c r="AA255" s="13" t="e">
        <v>#VALUE!</v>
      </c>
      <c r="AB255" s="1">
        <v>6</v>
      </c>
      <c r="AC255" s="2">
        <f t="shared" ca="1" si="45"/>
        <v>0</v>
      </c>
      <c r="AD255" s="2">
        <f t="shared" ca="1" si="46"/>
        <v>0</v>
      </c>
      <c r="AE255" s="2">
        <f t="shared" ca="1" si="46"/>
        <v>0</v>
      </c>
      <c r="AF255" s="2">
        <f t="shared" ca="1" si="46"/>
        <v>0</v>
      </c>
      <c r="AG255" s="2">
        <f t="shared" ca="1" si="46"/>
        <v>0</v>
      </c>
      <c r="AH255" s="2">
        <f t="shared" ca="1" si="46"/>
        <v>0</v>
      </c>
      <c r="AI255" s="2">
        <f t="shared" ca="1" si="46"/>
        <v>0</v>
      </c>
      <c r="AJ255" s="2">
        <f t="shared" ca="1" si="46"/>
        <v>0</v>
      </c>
      <c r="AK255" s="2">
        <f t="shared" ca="1" si="46"/>
        <v>0</v>
      </c>
      <c r="AL255" s="2">
        <f t="shared" ca="1" si="46"/>
        <v>0</v>
      </c>
      <c r="AM255" s="2">
        <f t="shared" ca="1" si="46"/>
        <v>0</v>
      </c>
      <c r="AN255" s="2">
        <f t="shared" ca="1" si="46"/>
        <v>0</v>
      </c>
      <c r="AO255" s="2">
        <f t="shared" ca="1" si="46"/>
        <v>0</v>
      </c>
      <c r="AP255" s="2">
        <f t="shared" ca="1" si="46"/>
        <v>0</v>
      </c>
      <c r="AQ255" s="2">
        <f t="shared" ca="1" si="46"/>
        <v>0</v>
      </c>
      <c r="AR255" s="2">
        <f t="shared" ca="1" si="46"/>
        <v>0</v>
      </c>
      <c r="AS255" s="2">
        <f t="shared" ca="1" si="46"/>
        <v>0</v>
      </c>
      <c r="AT255" s="2">
        <f t="shared" ca="1" si="44"/>
        <v>0</v>
      </c>
      <c r="AU255" s="2">
        <f t="shared" ca="1" si="44"/>
        <v>0</v>
      </c>
      <c r="AV255" s="2">
        <f t="shared" ca="1" si="44"/>
        <v>0</v>
      </c>
      <c r="AW255" s="2">
        <f t="shared" ca="1" si="44"/>
        <v>0</v>
      </c>
      <c r="AX255" s="2">
        <f t="shared" ca="1" si="44"/>
        <v>0</v>
      </c>
      <c r="AY255" s="2">
        <f t="shared" ca="1" si="44"/>
        <v>0</v>
      </c>
      <c r="AZ255" s="2">
        <f t="shared" ca="1" si="44"/>
        <v>0</v>
      </c>
      <c r="BA255" s="2">
        <f t="shared" ca="1" si="44"/>
        <v>0</v>
      </c>
      <c r="BB255" s="2">
        <f t="shared" ca="1" si="44"/>
        <v>0</v>
      </c>
      <c r="BC255" s="2">
        <f t="shared" ca="1" si="44"/>
        <v>0</v>
      </c>
      <c r="BD255" s="2">
        <f t="shared" ca="1" si="44"/>
        <v>0</v>
      </c>
      <c r="BE255" s="2">
        <f t="shared" ca="1" si="44"/>
        <v>0</v>
      </c>
      <c r="BF255" s="2">
        <f t="shared" ca="1" si="44"/>
        <v>0</v>
      </c>
      <c r="BG255" s="2">
        <f t="shared" ca="1" si="44"/>
        <v>0</v>
      </c>
      <c r="BH255" s="2">
        <f t="shared" ca="1" si="44"/>
        <v>0</v>
      </c>
      <c r="BI255" s="2">
        <f t="shared" ca="1" si="43"/>
        <v>0</v>
      </c>
    </row>
    <row r="256" spans="1:61" hidden="1" x14ac:dyDescent="0.25">
      <c r="A256" s="175"/>
      <c r="B256" s="171"/>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1">
        <v>7</v>
      </c>
      <c r="AC256" s="2">
        <f t="shared" ca="1" si="45"/>
        <v>0</v>
      </c>
      <c r="AD256" s="2">
        <f t="shared" ca="1" si="46"/>
        <v>0</v>
      </c>
      <c r="AE256" s="2">
        <f t="shared" ca="1" si="46"/>
        <v>0</v>
      </c>
      <c r="AF256" s="2">
        <f t="shared" ca="1" si="46"/>
        <v>0</v>
      </c>
      <c r="AG256" s="2">
        <f t="shared" ca="1" si="46"/>
        <v>0</v>
      </c>
      <c r="AH256" s="2">
        <f t="shared" ca="1" si="46"/>
        <v>0</v>
      </c>
      <c r="AI256" s="2">
        <f t="shared" ca="1" si="46"/>
        <v>0</v>
      </c>
      <c r="AJ256" s="2">
        <f t="shared" ca="1" si="46"/>
        <v>0</v>
      </c>
      <c r="AK256" s="2">
        <f t="shared" ca="1" si="46"/>
        <v>0</v>
      </c>
      <c r="AL256" s="2">
        <f t="shared" ca="1" si="46"/>
        <v>0</v>
      </c>
      <c r="AM256" s="2">
        <f t="shared" ca="1" si="46"/>
        <v>0</v>
      </c>
      <c r="AN256" s="2">
        <f t="shared" ca="1" si="46"/>
        <v>0</v>
      </c>
      <c r="AO256" s="2">
        <f t="shared" ca="1" si="46"/>
        <v>0</v>
      </c>
      <c r="AP256" s="2">
        <f t="shared" ca="1" si="46"/>
        <v>0</v>
      </c>
      <c r="AQ256" s="2">
        <f t="shared" ca="1" si="46"/>
        <v>0</v>
      </c>
      <c r="AR256" s="2">
        <f t="shared" ca="1" si="46"/>
        <v>0</v>
      </c>
      <c r="AS256" s="2">
        <f t="shared" ca="1" si="46"/>
        <v>0</v>
      </c>
      <c r="AT256" s="2">
        <f t="shared" ca="1" si="44"/>
        <v>0</v>
      </c>
      <c r="AU256" s="2">
        <f t="shared" ca="1" si="44"/>
        <v>0</v>
      </c>
      <c r="AV256" s="2">
        <f t="shared" ca="1" si="44"/>
        <v>0</v>
      </c>
      <c r="AW256" s="2">
        <f t="shared" ca="1" si="44"/>
        <v>0</v>
      </c>
      <c r="AX256" s="2">
        <f t="shared" ca="1" si="44"/>
        <v>0</v>
      </c>
      <c r="AY256" s="2">
        <f t="shared" ca="1" si="44"/>
        <v>0</v>
      </c>
      <c r="AZ256" s="2">
        <f t="shared" ca="1" si="44"/>
        <v>0</v>
      </c>
      <c r="BA256" s="2">
        <f t="shared" ca="1" si="44"/>
        <v>0</v>
      </c>
      <c r="BB256" s="2">
        <f t="shared" ca="1" si="44"/>
        <v>0</v>
      </c>
      <c r="BC256" s="2">
        <f t="shared" ca="1" si="44"/>
        <v>0</v>
      </c>
      <c r="BD256" s="2">
        <f t="shared" ca="1" si="44"/>
        <v>0</v>
      </c>
      <c r="BE256" s="2">
        <f t="shared" ca="1" si="44"/>
        <v>0</v>
      </c>
      <c r="BF256" s="2">
        <f t="shared" ca="1" si="44"/>
        <v>0</v>
      </c>
      <c r="BG256" s="2">
        <f t="shared" ca="1" si="44"/>
        <v>0</v>
      </c>
      <c r="BH256" s="2">
        <f t="shared" ca="1" si="44"/>
        <v>0</v>
      </c>
      <c r="BI256" s="2">
        <f t="shared" ca="1" si="43"/>
        <v>0</v>
      </c>
    </row>
    <row r="257" spans="1:61" hidden="1" x14ac:dyDescent="0.25">
      <c r="A257" s="175"/>
      <c r="B257" s="171"/>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1">
        <v>8</v>
      </c>
      <c r="AC257" s="2">
        <f t="shared" ca="1" si="45"/>
        <v>0</v>
      </c>
      <c r="AD257" s="2">
        <f t="shared" ca="1" si="46"/>
        <v>0</v>
      </c>
      <c r="AE257" s="2">
        <f t="shared" ca="1" si="46"/>
        <v>0</v>
      </c>
      <c r="AF257" s="2">
        <f t="shared" ca="1" si="46"/>
        <v>0</v>
      </c>
      <c r="AG257" s="2">
        <f t="shared" ca="1" si="46"/>
        <v>0</v>
      </c>
      <c r="AH257" s="2">
        <f t="shared" ca="1" si="46"/>
        <v>0</v>
      </c>
      <c r="AI257" s="2">
        <f t="shared" ca="1" si="46"/>
        <v>0</v>
      </c>
      <c r="AJ257" s="2">
        <f t="shared" ca="1" si="46"/>
        <v>0</v>
      </c>
      <c r="AK257" s="2">
        <f t="shared" ca="1" si="46"/>
        <v>0</v>
      </c>
      <c r="AL257" s="2">
        <f t="shared" ca="1" si="46"/>
        <v>0</v>
      </c>
      <c r="AM257" s="2">
        <f t="shared" ca="1" si="46"/>
        <v>0</v>
      </c>
      <c r="AN257" s="2">
        <f t="shared" ca="1" si="46"/>
        <v>0</v>
      </c>
      <c r="AO257" s="2">
        <f t="shared" ca="1" si="46"/>
        <v>0</v>
      </c>
      <c r="AP257" s="2">
        <f t="shared" ca="1" si="46"/>
        <v>0</v>
      </c>
      <c r="AQ257" s="2">
        <f t="shared" ca="1" si="46"/>
        <v>0</v>
      </c>
      <c r="AR257" s="2">
        <f t="shared" ca="1" si="46"/>
        <v>0</v>
      </c>
      <c r="AS257" s="2">
        <f t="shared" ca="1" si="46"/>
        <v>0</v>
      </c>
      <c r="AT257" s="2">
        <f t="shared" ca="1" si="44"/>
        <v>0</v>
      </c>
      <c r="AU257" s="2">
        <f t="shared" ca="1" si="44"/>
        <v>0</v>
      </c>
      <c r="AV257" s="2">
        <f t="shared" ca="1" si="44"/>
        <v>0</v>
      </c>
      <c r="AW257" s="2">
        <f t="shared" ca="1" si="44"/>
        <v>0</v>
      </c>
      <c r="AX257" s="2">
        <f t="shared" ca="1" si="44"/>
        <v>0</v>
      </c>
      <c r="AY257" s="2">
        <f t="shared" ca="1" si="44"/>
        <v>0</v>
      </c>
      <c r="AZ257" s="2">
        <f t="shared" ca="1" si="44"/>
        <v>0</v>
      </c>
      <c r="BA257" s="2">
        <f t="shared" ca="1" si="44"/>
        <v>0</v>
      </c>
      <c r="BB257" s="2">
        <f t="shared" ca="1" si="44"/>
        <v>0</v>
      </c>
      <c r="BC257" s="2">
        <f t="shared" ca="1" si="44"/>
        <v>0</v>
      </c>
      <c r="BD257" s="2">
        <f t="shared" ca="1" si="44"/>
        <v>0</v>
      </c>
      <c r="BE257" s="2">
        <f t="shared" ca="1" si="44"/>
        <v>0</v>
      </c>
      <c r="BF257" s="2">
        <f t="shared" ca="1" si="44"/>
        <v>0</v>
      </c>
      <c r="BG257" s="2">
        <f t="shared" ca="1" si="44"/>
        <v>0</v>
      </c>
      <c r="BH257" s="2">
        <f t="shared" ca="1" si="44"/>
        <v>0</v>
      </c>
      <c r="BI257" s="2">
        <f t="shared" ca="1" si="43"/>
        <v>0</v>
      </c>
    </row>
    <row r="258" spans="1:61" hidden="1" x14ac:dyDescent="0.25">
      <c r="A258" s="175"/>
      <c r="B258" s="171"/>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1">
        <v>9</v>
      </c>
      <c r="AC258" s="2">
        <f t="shared" ca="1" si="45"/>
        <v>0</v>
      </c>
      <c r="AD258" s="2">
        <f t="shared" ca="1" si="46"/>
        <v>0</v>
      </c>
      <c r="AE258" s="2">
        <f t="shared" ca="1" si="46"/>
        <v>0</v>
      </c>
      <c r="AF258" s="2">
        <f t="shared" ca="1" si="46"/>
        <v>0</v>
      </c>
      <c r="AG258" s="2">
        <f t="shared" ca="1" si="46"/>
        <v>0</v>
      </c>
      <c r="AH258" s="2">
        <f t="shared" ca="1" si="46"/>
        <v>0</v>
      </c>
      <c r="AI258" s="2">
        <f t="shared" ca="1" si="46"/>
        <v>0</v>
      </c>
      <c r="AJ258" s="2">
        <f t="shared" ca="1" si="46"/>
        <v>0</v>
      </c>
      <c r="AK258" s="2">
        <f t="shared" ca="1" si="46"/>
        <v>0</v>
      </c>
      <c r="AL258" s="2">
        <f t="shared" ca="1" si="46"/>
        <v>0</v>
      </c>
      <c r="AM258" s="2">
        <f t="shared" ca="1" si="46"/>
        <v>0</v>
      </c>
      <c r="AN258" s="2">
        <f t="shared" ca="1" si="46"/>
        <v>0</v>
      </c>
      <c r="AO258" s="2">
        <f t="shared" ca="1" si="46"/>
        <v>0</v>
      </c>
      <c r="AP258" s="2">
        <f t="shared" ca="1" si="46"/>
        <v>0</v>
      </c>
      <c r="AQ258" s="2">
        <f t="shared" ca="1" si="46"/>
        <v>0</v>
      </c>
      <c r="AR258" s="2">
        <f t="shared" ca="1" si="46"/>
        <v>0</v>
      </c>
      <c r="AS258" s="2">
        <f t="shared" ca="1" si="46"/>
        <v>0</v>
      </c>
      <c r="AT258" s="2">
        <f t="shared" ca="1" si="44"/>
        <v>0</v>
      </c>
      <c r="AU258" s="2">
        <f t="shared" ca="1" si="44"/>
        <v>0</v>
      </c>
      <c r="AV258" s="2">
        <f t="shared" ca="1" si="44"/>
        <v>0</v>
      </c>
      <c r="AW258" s="2">
        <f t="shared" ca="1" si="44"/>
        <v>0</v>
      </c>
      <c r="AX258" s="2">
        <f t="shared" ca="1" si="44"/>
        <v>0</v>
      </c>
      <c r="AY258" s="2">
        <f t="shared" ca="1" si="44"/>
        <v>0</v>
      </c>
      <c r="AZ258" s="2">
        <f t="shared" ca="1" si="44"/>
        <v>0</v>
      </c>
      <c r="BA258" s="2">
        <f t="shared" ca="1" si="44"/>
        <v>0</v>
      </c>
      <c r="BB258" s="2">
        <f t="shared" ca="1" si="44"/>
        <v>0</v>
      </c>
      <c r="BC258" s="2">
        <f t="shared" ca="1" si="44"/>
        <v>0</v>
      </c>
      <c r="BD258" s="2">
        <f t="shared" ca="1" si="44"/>
        <v>0</v>
      </c>
      <c r="BE258" s="2">
        <f t="shared" ca="1" si="44"/>
        <v>0</v>
      </c>
      <c r="BF258" s="2">
        <f t="shared" ca="1" si="44"/>
        <v>0</v>
      </c>
      <c r="BG258" s="2">
        <f t="shared" ca="1" si="44"/>
        <v>0</v>
      </c>
      <c r="BH258" s="2">
        <f t="shared" ca="1" si="44"/>
        <v>0</v>
      </c>
      <c r="BI258" s="2">
        <f t="shared" ca="1" si="43"/>
        <v>0</v>
      </c>
    </row>
    <row r="259" spans="1:61" hidden="1" x14ac:dyDescent="0.25">
      <c r="A259" s="175"/>
      <c r="B259" s="171"/>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1">
        <v>10</v>
      </c>
      <c r="AC259" s="2">
        <f t="shared" ca="1" si="45"/>
        <v>0</v>
      </c>
      <c r="AD259" s="2">
        <f t="shared" ca="1" si="46"/>
        <v>0</v>
      </c>
      <c r="AE259" s="2">
        <f t="shared" ca="1" si="46"/>
        <v>0</v>
      </c>
      <c r="AF259" s="2">
        <f t="shared" ca="1" si="46"/>
        <v>0</v>
      </c>
      <c r="AG259" s="2">
        <f t="shared" ca="1" si="46"/>
        <v>0</v>
      </c>
      <c r="AH259" s="2">
        <f t="shared" ca="1" si="46"/>
        <v>0</v>
      </c>
      <c r="AI259" s="2">
        <f t="shared" ca="1" si="46"/>
        <v>0</v>
      </c>
      <c r="AJ259" s="2">
        <f t="shared" ca="1" si="46"/>
        <v>0</v>
      </c>
      <c r="AK259" s="2">
        <f t="shared" ca="1" si="46"/>
        <v>0</v>
      </c>
      <c r="AL259" s="2">
        <f t="shared" ca="1" si="46"/>
        <v>0</v>
      </c>
      <c r="AM259" s="2">
        <f t="shared" ca="1" si="46"/>
        <v>0</v>
      </c>
      <c r="AN259" s="2">
        <f t="shared" ca="1" si="46"/>
        <v>0</v>
      </c>
      <c r="AO259" s="2">
        <f t="shared" ca="1" si="46"/>
        <v>0</v>
      </c>
      <c r="AP259" s="2">
        <f t="shared" ca="1" si="46"/>
        <v>0</v>
      </c>
      <c r="AQ259" s="2">
        <f t="shared" ca="1" si="46"/>
        <v>0</v>
      </c>
      <c r="AR259" s="2">
        <f t="shared" ca="1" si="46"/>
        <v>0</v>
      </c>
      <c r="AS259" s="2">
        <f t="shared" ca="1" si="46"/>
        <v>0</v>
      </c>
      <c r="AT259" s="2">
        <f t="shared" ca="1" si="44"/>
        <v>0</v>
      </c>
      <c r="AU259" s="2">
        <f t="shared" ca="1" si="44"/>
        <v>0</v>
      </c>
      <c r="AV259" s="2">
        <f t="shared" ca="1" si="44"/>
        <v>0</v>
      </c>
      <c r="AW259" s="2">
        <f t="shared" ca="1" si="44"/>
        <v>0</v>
      </c>
      <c r="AX259" s="2">
        <f t="shared" ca="1" si="44"/>
        <v>0</v>
      </c>
      <c r="AY259" s="2">
        <f t="shared" ca="1" si="44"/>
        <v>0</v>
      </c>
      <c r="AZ259" s="2">
        <f t="shared" ca="1" si="44"/>
        <v>0</v>
      </c>
      <c r="BA259" s="2">
        <f t="shared" ca="1" si="44"/>
        <v>0</v>
      </c>
      <c r="BB259" s="2">
        <f t="shared" ca="1" si="44"/>
        <v>0</v>
      </c>
      <c r="BC259" s="2">
        <f t="shared" ca="1" si="44"/>
        <v>0</v>
      </c>
      <c r="BD259" s="2">
        <f t="shared" ca="1" si="44"/>
        <v>0</v>
      </c>
      <c r="BE259" s="2">
        <f t="shared" ca="1" si="44"/>
        <v>0</v>
      </c>
      <c r="BF259" s="2">
        <f t="shared" ca="1" si="44"/>
        <v>0</v>
      </c>
      <c r="BG259" s="2">
        <f t="shared" ca="1" si="44"/>
        <v>0</v>
      </c>
      <c r="BH259" s="2">
        <f t="shared" ca="1" si="44"/>
        <v>0</v>
      </c>
      <c r="BI259" s="2">
        <f t="shared" ca="1" si="43"/>
        <v>0</v>
      </c>
    </row>
    <row r="260" spans="1:61" hidden="1" x14ac:dyDescent="0.25">
      <c r="A260" s="175"/>
      <c r="B260" s="171"/>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1">
        <v>11</v>
      </c>
      <c r="AC260" s="2">
        <f t="shared" ca="1" si="45"/>
        <v>0</v>
      </c>
      <c r="AD260" s="2">
        <f t="shared" ca="1" si="46"/>
        <v>0</v>
      </c>
      <c r="AE260" s="2">
        <f t="shared" ca="1" si="46"/>
        <v>0</v>
      </c>
      <c r="AF260" s="2">
        <f t="shared" ca="1" si="46"/>
        <v>0</v>
      </c>
      <c r="AG260" s="2">
        <f t="shared" ca="1" si="46"/>
        <v>0</v>
      </c>
      <c r="AH260" s="2">
        <f t="shared" ca="1" si="46"/>
        <v>0</v>
      </c>
      <c r="AI260" s="2">
        <f t="shared" ca="1" si="46"/>
        <v>0</v>
      </c>
      <c r="AJ260" s="2">
        <f t="shared" ca="1" si="46"/>
        <v>0</v>
      </c>
      <c r="AK260" s="2">
        <f t="shared" ca="1" si="46"/>
        <v>0</v>
      </c>
      <c r="AL260" s="2">
        <f t="shared" ca="1" si="46"/>
        <v>0</v>
      </c>
      <c r="AM260" s="2">
        <f t="shared" ca="1" si="46"/>
        <v>0</v>
      </c>
      <c r="AN260" s="2">
        <f t="shared" ca="1" si="46"/>
        <v>0</v>
      </c>
      <c r="AO260" s="2">
        <f t="shared" ca="1" si="46"/>
        <v>0</v>
      </c>
      <c r="AP260" s="2">
        <f t="shared" ca="1" si="46"/>
        <v>0</v>
      </c>
      <c r="AQ260" s="2">
        <f t="shared" ca="1" si="46"/>
        <v>0</v>
      </c>
      <c r="AR260" s="2">
        <f t="shared" ca="1" si="46"/>
        <v>0</v>
      </c>
      <c r="AS260" s="2">
        <f t="shared" ca="1" si="46"/>
        <v>0</v>
      </c>
      <c r="AT260" s="2">
        <f t="shared" ca="1" si="44"/>
        <v>0</v>
      </c>
      <c r="AU260" s="2">
        <f t="shared" ca="1" si="44"/>
        <v>0</v>
      </c>
      <c r="AV260" s="2">
        <f t="shared" ca="1" si="44"/>
        <v>0</v>
      </c>
      <c r="AW260" s="2">
        <f t="shared" ca="1" si="44"/>
        <v>0</v>
      </c>
      <c r="AX260" s="2">
        <f t="shared" ca="1" si="44"/>
        <v>0</v>
      </c>
      <c r="AY260" s="2">
        <f t="shared" ca="1" si="44"/>
        <v>0</v>
      </c>
      <c r="AZ260" s="2">
        <f t="shared" ca="1" si="44"/>
        <v>0</v>
      </c>
      <c r="BA260" s="2">
        <f t="shared" ca="1" si="44"/>
        <v>0</v>
      </c>
      <c r="BB260" s="2">
        <f t="shared" ca="1" si="44"/>
        <v>0</v>
      </c>
      <c r="BC260" s="2">
        <f t="shared" ca="1" si="44"/>
        <v>0</v>
      </c>
      <c r="BD260" s="2">
        <f t="shared" ca="1" si="44"/>
        <v>0</v>
      </c>
      <c r="BE260" s="2">
        <f t="shared" ca="1" si="44"/>
        <v>0</v>
      </c>
      <c r="BF260" s="2">
        <f t="shared" ca="1" si="44"/>
        <v>0</v>
      </c>
      <c r="BG260" s="2">
        <f t="shared" ca="1" si="44"/>
        <v>0</v>
      </c>
      <c r="BH260" s="2">
        <f t="shared" ca="1" si="44"/>
        <v>0</v>
      </c>
      <c r="BI260" s="2">
        <f t="shared" ca="1" si="43"/>
        <v>0</v>
      </c>
    </row>
    <row r="261" spans="1:61" hidden="1" x14ac:dyDescent="0.25">
      <c r="A261" s="175"/>
      <c r="B261" s="171"/>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1">
        <v>12</v>
      </c>
      <c r="AC261" s="2">
        <f t="shared" ca="1" si="45"/>
        <v>0</v>
      </c>
      <c r="AD261" s="2">
        <f t="shared" ca="1" si="46"/>
        <v>0</v>
      </c>
      <c r="AE261" s="2">
        <f t="shared" ca="1" si="46"/>
        <v>0</v>
      </c>
      <c r="AF261" s="2">
        <f t="shared" ca="1" si="46"/>
        <v>0</v>
      </c>
      <c r="AG261" s="2">
        <f t="shared" ca="1" si="46"/>
        <v>0</v>
      </c>
      <c r="AH261" s="2">
        <f t="shared" ca="1" si="46"/>
        <v>0</v>
      </c>
      <c r="AI261" s="2">
        <f t="shared" ca="1" si="46"/>
        <v>0</v>
      </c>
      <c r="AJ261" s="2">
        <f t="shared" ca="1" si="46"/>
        <v>0</v>
      </c>
      <c r="AK261" s="2">
        <f t="shared" ca="1" si="46"/>
        <v>0</v>
      </c>
      <c r="AL261" s="2">
        <f t="shared" ca="1" si="46"/>
        <v>0</v>
      </c>
      <c r="AM261" s="2">
        <f t="shared" ca="1" si="46"/>
        <v>0</v>
      </c>
      <c r="AN261" s="2">
        <f t="shared" ca="1" si="46"/>
        <v>0</v>
      </c>
      <c r="AO261" s="2">
        <f t="shared" ca="1" si="46"/>
        <v>0</v>
      </c>
      <c r="AP261" s="2">
        <f t="shared" ca="1" si="46"/>
        <v>0</v>
      </c>
      <c r="AQ261" s="2">
        <f t="shared" ca="1" si="46"/>
        <v>0</v>
      </c>
      <c r="AR261" s="2">
        <f t="shared" ca="1" si="46"/>
        <v>0</v>
      </c>
      <c r="AS261" s="2">
        <f t="shared" ca="1" si="46"/>
        <v>0</v>
      </c>
      <c r="AT261" s="2">
        <f t="shared" ca="1" si="44"/>
        <v>0</v>
      </c>
      <c r="AU261" s="2">
        <f t="shared" ca="1" si="44"/>
        <v>0</v>
      </c>
      <c r="AV261" s="2">
        <f t="shared" ca="1" si="44"/>
        <v>0</v>
      </c>
      <c r="AW261" s="2">
        <f t="shared" ca="1" si="44"/>
        <v>0</v>
      </c>
      <c r="AX261" s="2">
        <f t="shared" ca="1" si="44"/>
        <v>0</v>
      </c>
      <c r="AY261" s="2">
        <f t="shared" ca="1" si="44"/>
        <v>0</v>
      </c>
      <c r="AZ261" s="2">
        <f t="shared" ca="1" si="44"/>
        <v>0</v>
      </c>
      <c r="BA261" s="2">
        <f t="shared" ca="1" si="44"/>
        <v>0</v>
      </c>
      <c r="BB261" s="2">
        <f t="shared" ca="1" si="44"/>
        <v>0</v>
      </c>
      <c r="BC261" s="2">
        <f t="shared" ca="1" si="44"/>
        <v>0</v>
      </c>
      <c r="BD261" s="2">
        <f t="shared" ca="1" si="44"/>
        <v>0</v>
      </c>
      <c r="BE261" s="2">
        <f t="shared" ca="1" si="44"/>
        <v>0</v>
      </c>
      <c r="BF261" s="2">
        <f t="shared" ca="1" si="44"/>
        <v>0</v>
      </c>
      <c r="BG261" s="2">
        <f t="shared" ca="1" si="44"/>
        <v>0</v>
      </c>
      <c r="BH261" s="2">
        <f t="shared" ca="1" si="44"/>
        <v>0</v>
      </c>
      <c r="BI261" s="2">
        <f t="shared" ca="1" si="43"/>
        <v>0</v>
      </c>
    </row>
    <row r="262" spans="1:61" hidden="1" x14ac:dyDescent="0.25">
      <c r="A262" s="175"/>
      <c r="B262" s="171"/>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1">
        <v>13</v>
      </c>
      <c r="AC262" s="2">
        <f t="shared" ca="1" si="45"/>
        <v>0</v>
      </c>
      <c r="AD262" s="2">
        <f t="shared" ca="1" si="46"/>
        <v>0</v>
      </c>
      <c r="AE262" s="2">
        <f t="shared" ca="1" si="46"/>
        <v>0</v>
      </c>
      <c r="AF262" s="2">
        <f t="shared" ca="1" si="46"/>
        <v>0</v>
      </c>
      <c r="AG262" s="2">
        <f t="shared" ca="1" si="46"/>
        <v>0</v>
      </c>
      <c r="AH262" s="2">
        <f t="shared" ca="1" si="46"/>
        <v>0</v>
      </c>
      <c r="AI262" s="2">
        <f t="shared" ca="1" si="46"/>
        <v>0</v>
      </c>
      <c r="AJ262" s="2">
        <f t="shared" ca="1" si="46"/>
        <v>0</v>
      </c>
      <c r="AK262" s="2">
        <f t="shared" ca="1" si="46"/>
        <v>0</v>
      </c>
      <c r="AL262" s="2">
        <f t="shared" ca="1" si="46"/>
        <v>0</v>
      </c>
      <c r="AM262" s="2">
        <f t="shared" ca="1" si="46"/>
        <v>0</v>
      </c>
      <c r="AN262" s="2">
        <f t="shared" ca="1" si="46"/>
        <v>0</v>
      </c>
      <c r="AO262" s="2">
        <f t="shared" ca="1" si="46"/>
        <v>0</v>
      </c>
      <c r="AP262" s="2">
        <f t="shared" ca="1" si="46"/>
        <v>0</v>
      </c>
      <c r="AQ262" s="2">
        <f t="shared" ca="1" si="46"/>
        <v>0</v>
      </c>
      <c r="AR262" s="2">
        <f t="shared" ca="1" si="46"/>
        <v>0</v>
      </c>
      <c r="AS262" s="2">
        <f t="shared" ca="1" si="46"/>
        <v>0</v>
      </c>
      <c r="AT262" s="2">
        <f t="shared" ca="1" si="44"/>
        <v>0</v>
      </c>
      <c r="AU262" s="2">
        <f t="shared" ca="1" si="44"/>
        <v>0</v>
      </c>
      <c r="AV262" s="2">
        <f t="shared" ca="1" si="44"/>
        <v>0</v>
      </c>
      <c r="AW262" s="2">
        <f t="shared" ca="1" si="44"/>
        <v>0</v>
      </c>
      <c r="AX262" s="2">
        <f t="shared" ca="1" si="44"/>
        <v>0</v>
      </c>
      <c r="AY262" s="2">
        <f t="shared" ca="1" si="44"/>
        <v>0</v>
      </c>
      <c r="AZ262" s="2">
        <f t="shared" ca="1" si="44"/>
        <v>0</v>
      </c>
      <c r="BA262" s="2">
        <f t="shared" ca="1" si="44"/>
        <v>0</v>
      </c>
      <c r="BB262" s="2">
        <f t="shared" ca="1" si="44"/>
        <v>0</v>
      </c>
      <c r="BC262" s="2">
        <f t="shared" ca="1" si="44"/>
        <v>0</v>
      </c>
      <c r="BD262" s="2">
        <f t="shared" ca="1" si="44"/>
        <v>0</v>
      </c>
      <c r="BE262" s="2">
        <f t="shared" ca="1" si="44"/>
        <v>0</v>
      </c>
      <c r="BF262" s="2">
        <f t="shared" ca="1" si="44"/>
        <v>0</v>
      </c>
      <c r="BG262" s="2">
        <f t="shared" ca="1" si="44"/>
        <v>0</v>
      </c>
      <c r="BH262" s="2">
        <f t="shared" ca="1" si="44"/>
        <v>0</v>
      </c>
      <c r="BI262" s="2">
        <f t="shared" ca="1" si="43"/>
        <v>0</v>
      </c>
    </row>
    <row r="263" spans="1:61" hidden="1" x14ac:dyDescent="0.25">
      <c r="A263" s="175"/>
      <c r="B263" s="171"/>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1">
        <v>14</v>
      </c>
      <c r="AC263" s="2">
        <f t="shared" ca="1" si="45"/>
        <v>0</v>
      </c>
      <c r="AD263" s="2">
        <f t="shared" ca="1" si="46"/>
        <v>0</v>
      </c>
      <c r="AE263" s="2">
        <f t="shared" ca="1" si="46"/>
        <v>0</v>
      </c>
      <c r="AF263" s="2">
        <f t="shared" ca="1" si="46"/>
        <v>0</v>
      </c>
      <c r="AG263" s="2">
        <f t="shared" ca="1" si="46"/>
        <v>0</v>
      </c>
      <c r="AH263" s="2">
        <f t="shared" ca="1" si="46"/>
        <v>0</v>
      </c>
      <c r="AI263" s="2">
        <f t="shared" ca="1" si="46"/>
        <v>0</v>
      </c>
      <c r="AJ263" s="2">
        <f t="shared" ca="1" si="46"/>
        <v>0</v>
      </c>
      <c r="AK263" s="2">
        <f t="shared" ca="1" si="46"/>
        <v>0</v>
      </c>
      <c r="AL263" s="2">
        <f t="shared" ca="1" si="46"/>
        <v>0</v>
      </c>
      <c r="AM263" s="2">
        <f t="shared" ca="1" si="46"/>
        <v>0</v>
      </c>
      <c r="AN263" s="2">
        <f t="shared" ca="1" si="46"/>
        <v>0</v>
      </c>
      <c r="AO263" s="2">
        <f t="shared" ca="1" si="46"/>
        <v>0</v>
      </c>
      <c r="AP263" s="2">
        <f t="shared" ca="1" si="46"/>
        <v>0</v>
      </c>
      <c r="AQ263" s="2">
        <f t="shared" ca="1" si="46"/>
        <v>0</v>
      </c>
      <c r="AR263" s="2">
        <f t="shared" ca="1" si="46"/>
        <v>0</v>
      </c>
      <c r="AS263" s="2">
        <f t="shared" ca="1" si="46"/>
        <v>0</v>
      </c>
      <c r="AT263" s="2">
        <f t="shared" ca="1" si="44"/>
        <v>0</v>
      </c>
      <c r="AU263" s="2">
        <f t="shared" ca="1" si="44"/>
        <v>0</v>
      </c>
      <c r="AV263" s="2">
        <f t="shared" ca="1" si="44"/>
        <v>0</v>
      </c>
      <c r="AW263" s="2">
        <f t="shared" ca="1" si="44"/>
        <v>0</v>
      </c>
      <c r="AX263" s="2">
        <f t="shared" ca="1" si="44"/>
        <v>0</v>
      </c>
      <c r="AY263" s="2">
        <f t="shared" ca="1" si="44"/>
        <v>0</v>
      </c>
      <c r="AZ263" s="2">
        <f t="shared" ca="1" si="44"/>
        <v>0</v>
      </c>
      <c r="BA263" s="2">
        <f t="shared" ca="1" si="44"/>
        <v>0</v>
      </c>
      <c r="BB263" s="2">
        <f t="shared" ca="1" si="44"/>
        <v>0</v>
      </c>
      <c r="BC263" s="2">
        <f t="shared" ca="1" si="44"/>
        <v>0</v>
      </c>
      <c r="BD263" s="2">
        <f t="shared" ca="1" si="44"/>
        <v>0</v>
      </c>
      <c r="BE263" s="2">
        <f t="shared" ca="1" si="44"/>
        <v>0</v>
      </c>
      <c r="BF263" s="2">
        <f t="shared" ca="1" si="44"/>
        <v>0</v>
      </c>
      <c r="BG263" s="2">
        <f t="shared" ca="1" si="44"/>
        <v>0</v>
      </c>
      <c r="BH263" s="2">
        <f t="shared" ca="1" si="44"/>
        <v>0</v>
      </c>
      <c r="BI263" s="2">
        <f t="shared" ca="1" si="43"/>
        <v>0</v>
      </c>
    </row>
    <row r="264" spans="1:61" hidden="1" x14ac:dyDescent="0.25">
      <c r="A264" s="175"/>
      <c r="B264" s="171"/>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1">
        <v>15</v>
      </c>
      <c r="AC264" s="2">
        <f t="shared" ca="1" si="45"/>
        <v>0</v>
      </c>
      <c r="AD264" s="2">
        <f t="shared" ca="1" si="46"/>
        <v>0</v>
      </c>
      <c r="AE264" s="2">
        <f t="shared" ca="1" si="46"/>
        <v>0</v>
      </c>
      <c r="AF264" s="2">
        <f t="shared" ca="1" si="46"/>
        <v>0</v>
      </c>
      <c r="AG264" s="2">
        <f t="shared" ca="1" si="46"/>
        <v>0</v>
      </c>
      <c r="AH264" s="2">
        <f t="shared" ca="1" si="46"/>
        <v>0</v>
      </c>
      <c r="AI264" s="2">
        <f t="shared" ca="1" si="46"/>
        <v>0</v>
      </c>
      <c r="AJ264" s="2">
        <f t="shared" ca="1" si="46"/>
        <v>0</v>
      </c>
      <c r="AK264" s="2">
        <f t="shared" ca="1" si="46"/>
        <v>0</v>
      </c>
      <c r="AL264" s="2">
        <f t="shared" ca="1" si="46"/>
        <v>0</v>
      </c>
      <c r="AM264" s="2">
        <f t="shared" ca="1" si="46"/>
        <v>0</v>
      </c>
      <c r="AN264" s="2">
        <f t="shared" ca="1" si="46"/>
        <v>0</v>
      </c>
      <c r="AO264" s="2">
        <f t="shared" ca="1" si="46"/>
        <v>0</v>
      </c>
      <c r="AP264" s="2">
        <f t="shared" ca="1" si="46"/>
        <v>0</v>
      </c>
      <c r="AQ264" s="2">
        <f t="shared" ca="1" si="46"/>
        <v>0</v>
      </c>
      <c r="AR264" s="2">
        <f t="shared" ca="1" si="46"/>
        <v>0</v>
      </c>
      <c r="AS264" s="2">
        <f t="shared" ca="1" si="46"/>
        <v>0</v>
      </c>
      <c r="AT264" s="2">
        <f t="shared" ca="1" si="44"/>
        <v>0</v>
      </c>
      <c r="AU264" s="2">
        <f t="shared" ca="1" si="44"/>
        <v>0</v>
      </c>
      <c r="AV264" s="2">
        <f t="shared" ca="1" si="44"/>
        <v>0</v>
      </c>
      <c r="AW264" s="2">
        <f t="shared" ca="1" si="44"/>
        <v>0</v>
      </c>
      <c r="AX264" s="2">
        <f t="shared" ca="1" si="44"/>
        <v>0</v>
      </c>
      <c r="AY264" s="2">
        <f t="shared" ca="1" si="44"/>
        <v>0</v>
      </c>
      <c r="AZ264" s="2">
        <f t="shared" ca="1" si="44"/>
        <v>0</v>
      </c>
      <c r="BA264" s="2">
        <f t="shared" ca="1" si="44"/>
        <v>0</v>
      </c>
      <c r="BB264" s="2">
        <f t="shared" ca="1" si="44"/>
        <v>0</v>
      </c>
      <c r="BC264" s="2">
        <f t="shared" ca="1" si="44"/>
        <v>0</v>
      </c>
      <c r="BD264" s="2">
        <f t="shared" ca="1" si="44"/>
        <v>0</v>
      </c>
      <c r="BE264" s="2">
        <f t="shared" ca="1" si="44"/>
        <v>0</v>
      </c>
      <c r="BF264" s="2">
        <f t="shared" ca="1" si="44"/>
        <v>0</v>
      </c>
      <c r="BG264" s="2">
        <f t="shared" ca="1" si="44"/>
        <v>0</v>
      </c>
      <c r="BH264" s="2">
        <f t="shared" ca="1" si="44"/>
        <v>0</v>
      </c>
      <c r="BI264" s="2">
        <f t="shared" ca="1" si="43"/>
        <v>0</v>
      </c>
    </row>
    <row r="265" spans="1:61" hidden="1" x14ac:dyDescent="0.25">
      <c r="A265" s="175"/>
      <c r="B265" s="171"/>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1">
        <v>16</v>
      </c>
      <c r="AC265" s="2">
        <f t="shared" ca="1" si="45"/>
        <v>0</v>
      </c>
      <c r="AD265" s="2">
        <f t="shared" ca="1" si="46"/>
        <v>0</v>
      </c>
      <c r="AE265" s="2">
        <f t="shared" ca="1" si="46"/>
        <v>0</v>
      </c>
      <c r="AF265" s="2">
        <f t="shared" ca="1" si="46"/>
        <v>0</v>
      </c>
      <c r="AG265" s="2">
        <f t="shared" ca="1" si="46"/>
        <v>0</v>
      </c>
      <c r="AH265" s="2">
        <f t="shared" ca="1" si="46"/>
        <v>0</v>
      </c>
      <c r="AI265" s="2">
        <f t="shared" ca="1" si="46"/>
        <v>0</v>
      </c>
      <c r="AJ265" s="2">
        <f t="shared" ca="1" si="46"/>
        <v>0</v>
      </c>
      <c r="AK265" s="2">
        <f t="shared" ca="1" si="46"/>
        <v>0</v>
      </c>
      <c r="AL265" s="2">
        <f t="shared" ca="1" si="46"/>
        <v>0</v>
      </c>
      <c r="AM265" s="2">
        <f t="shared" ca="1" si="46"/>
        <v>0</v>
      </c>
      <c r="AN265" s="2">
        <f t="shared" ca="1" si="46"/>
        <v>0</v>
      </c>
      <c r="AO265" s="2">
        <f t="shared" ca="1" si="46"/>
        <v>0</v>
      </c>
      <c r="AP265" s="2">
        <f t="shared" ca="1" si="46"/>
        <v>0</v>
      </c>
      <c r="AQ265" s="2">
        <f t="shared" ca="1" si="46"/>
        <v>0</v>
      </c>
      <c r="AR265" s="2">
        <f t="shared" ca="1" si="46"/>
        <v>0</v>
      </c>
      <c r="AS265" s="2">
        <f t="shared" ca="1" si="46"/>
        <v>0</v>
      </c>
      <c r="AT265" s="2">
        <f t="shared" ca="1" si="44"/>
        <v>0</v>
      </c>
      <c r="AU265" s="2">
        <f t="shared" ca="1" si="44"/>
        <v>0</v>
      </c>
      <c r="AV265" s="2">
        <f t="shared" ca="1" si="44"/>
        <v>0</v>
      </c>
      <c r="AW265" s="2">
        <f t="shared" ca="1" si="44"/>
        <v>0</v>
      </c>
      <c r="AX265" s="2">
        <f t="shared" ca="1" si="44"/>
        <v>0</v>
      </c>
      <c r="AY265" s="2">
        <f t="shared" ca="1" si="44"/>
        <v>0</v>
      </c>
      <c r="AZ265" s="2">
        <f t="shared" ca="1" si="44"/>
        <v>0</v>
      </c>
      <c r="BA265" s="2">
        <f t="shared" ca="1" si="44"/>
        <v>0</v>
      </c>
      <c r="BB265" s="2">
        <f t="shared" ca="1" si="44"/>
        <v>0</v>
      </c>
      <c r="BC265" s="2">
        <f t="shared" ca="1" si="44"/>
        <v>0</v>
      </c>
      <c r="BD265" s="2">
        <f t="shared" ca="1" si="44"/>
        <v>0</v>
      </c>
      <c r="BE265" s="2">
        <f t="shared" ca="1" si="44"/>
        <v>0</v>
      </c>
      <c r="BF265" s="2">
        <f t="shared" ca="1" si="44"/>
        <v>0</v>
      </c>
      <c r="BG265" s="2">
        <f t="shared" ca="1" si="44"/>
        <v>0</v>
      </c>
      <c r="BH265" s="2">
        <f t="shared" ca="1" si="44"/>
        <v>0</v>
      </c>
      <c r="BI265" s="2">
        <f t="shared" ca="1" si="43"/>
        <v>0</v>
      </c>
    </row>
    <row r="266" spans="1:61" hidden="1" x14ac:dyDescent="0.25">
      <c r="A266" s="175"/>
      <c r="B266" s="171"/>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1">
        <v>17</v>
      </c>
      <c r="AC266" s="2">
        <f t="shared" ca="1" si="45"/>
        <v>0</v>
      </c>
      <c r="AD266" s="2">
        <f t="shared" ca="1" si="46"/>
        <v>0</v>
      </c>
      <c r="AE266" s="2">
        <f t="shared" ca="1" si="46"/>
        <v>0</v>
      </c>
      <c r="AF266" s="2">
        <f t="shared" ca="1" si="46"/>
        <v>0</v>
      </c>
      <c r="AG266" s="2">
        <f t="shared" ca="1" si="46"/>
        <v>0</v>
      </c>
      <c r="AH266" s="2">
        <f t="shared" ca="1" si="46"/>
        <v>0</v>
      </c>
      <c r="AI266" s="2">
        <f t="shared" ca="1" si="46"/>
        <v>0</v>
      </c>
      <c r="AJ266" s="2">
        <f t="shared" ca="1" si="46"/>
        <v>0</v>
      </c>
      <c r="AK266" s="2">
        <f t="shared" ca="1" si="46"/>
        <v>0</v>
      </c>
      <c r="AL266" s="2">
        <f t="shared" ca="1" si="46"/>
        <v>0</v>
      </c>
      <c r="AM266" s="2">
        <f t="shared" ca="1" si="46"/>
        <v>0</v>
      </c>
      <c r="AN266" s="2">
        <f t="shared" ca="1" si="46"/>
        <v>0</v>
      </c>
      <c r="AO266" s="2">
        <f t="shared" ca="1" si="46"/>
        <v>0</v>
      </c>
      <c r="AP266" s="2">
        <f t="shared" ca="1" si="46"/>
        <v>0</v>
      </c>
      <c r="AQ266" s="2">
        <f t="shared" ca="1" si="46"/>
        <v>0</v>
      </c>
      <c r="AR266" s="2">
        <f t="shared" ca="1" si="46"/>
        <v>0</v>
      </c>
      <c r="AS266" s="2">
        <f t="shared" ca="1" si="46"/>
        <v>0</v>
      </c>
      <c r="AT266" s="2">
        <f t="shared" ref="AT266:BH282" ca="1" si="47">IF(ISNA(OR(MATCH(AT$51,OFFSET($D266,1-$AB266,0,6),0),MATCH($AB266,OFFSET($D266,1-$AB266,0,6),0))),0,INDEX(OFFSET($D266,1-$AB266,18,6,6),MATCH(AT$51,OFFSET($D266,1-$AB266,0,6),0),MATCH($AB266,OFFSET($D266,1-$AB266,0,6),0)))</f>
        <v>0</v>
      </c>
      <c r="AU266" s="2">
        <f t="shared" ca="1" si="47"/>
        <v>0</v>
      </c>
      <c r="AV266" s="2">
        <f t="shared" ca="1" si="47"/>
        <v>0</v>
      </c>
      <c r="AW266" s="2">
        <f t="shared" ca="1" si="47"/>
        <v>0</v>
      </c>
      <c r="AX266" s="2">
        <f t="shared" ca="1" si="47"/>
        <v>0</v>
      </c>
      <c r="AY266" s="2">
        <f t="shared" ca="1" si="47"/>
        <v>0</v>
      </c>
      <c r="AZ266" s="2">
        <f t="shared" ca="1" si="47"/>
        <v>0</v>
      </c>
      <c r="BA266" s="2">
        <f t="shared" ca="1" si="47"/>
        <v>0</v>
      </c>
      <c r="BB266" s="2">
        <f t="shared" ca="1" si="47"/>
        <v>0</v>
      </c>
      <c r="BC266" s="2">
        <f t="shared" ca="1" si="47"/>
        <v>0</v>
      </c>
      <c r="BD266" s="2">
        <f t="shared" ca="1" si="47"/>
        <v>0</v>
      </c>
      <c r="BE266" s="2">
        <f t="shared" ca="1" si="47"/>
        <v>0</v>
      </c>
      <c r="BF266" s="2">
        <f t="shared" ca="1" si="47"/>
        <v>0</v>
      </c>
      <c r="BG266" s="2">
        <f t="shared" ca="1" si="47"/>
        <v>0</v>
      </c>
      <c r="BH266" s="2">
        <f t="shared" ca="1" si="47"/>
        <v>0</v>
      </c>
      <c r="BI266" s="2">
        <f t="shared" ca="1" si="43"/>
        <v>0</v>
      </c>
    </row>
    <row r="267" spans="1:61" hidden="1" x14ac:dyDescent="0.25">
      <c r="A267" s="175"/>
      <c r="B267" s="171"/>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1">
        <v>18</v>
      </c>
      <c r="AC267" s="2">
        <f t="shared" ca="1" si="45"/>
        <v>0</v>
      </c>
      <c r="AD267" s="2">
        <f t="shared" ca="1" si="46"/>
        <v>0</v>
      </c>
      <c r="AE267" s="2">
        <f t="shared" ca="1" si="46"/>
        <v>0</v>
      </c>
      <c r="AF267" s="2">
        <f t="shared" ca="1" si="46"/>
        <v>0</v>
      </c>
      <c r="AG267" s="2">
        <f t="shared" ca="1" si="46"/>
        <v>0</v>
      </c>
      <c r="AH267" s="2">
        <f t="shared" ca="1" si="46"/>
        <v>0</v>
      </c>
      <c r="AI267" s="2">
        <f t="shared" ca="1" si="46"/>
        <v>0</v>
      </c>
      <c r="AJ267" s="2">
        <f t="shared" ca="1" si="46"/>
        <v>0</v>
      </c>
      <c r="AK267" s="2">
        <f t="shared" ca="1" si="46"/>
        <v>0</v>
      </c>
      <c r="AL267" s="2">
        <f t="shared" ca="1" si="46"/>
        <v>0</v>
      </c>
      <c r="AM267" s="2">
        <f t="shared" ca="1" si="46"/>
        <v>0</v>
      </c>
      <c r="AN267" s="2">
        <f t="shared" ca="1" si="46"/>
        <v>0</v>
      </c>
      <c r="AO267" s="2">
        <f t="shared" ca="1" si="46"/>
        <v>0</v>
      </c>
      <c r="AP267" s="2">
        <f t="shared" ca="1" si="46"/>
        <v>0</v>
      </c>
      <c r="AQ267" s="2">
        <f t="shared" ca="1" si="46"/>
        <v>0</v>
      </c>
      <c r="AR267" s="2">
        <f t="shared" ca="1" si="46"/>
        <v>0</v>
      </c>
      <c r="AS267" s="2">
        <f t="shared" ca="1" si="46"/>
        <v>0</v>
      </c>
      <c r="AT267" s="2" t="e">
        <f t="shared" ca="1" si="47"/>
        <v>#VALUE!</v>
      </c>
      <c r="AU267" s="2" t="e">
        <f t="shared" ca="1" si="47"/>
        <v>#VALUE!</v>
      </c>
      <c r="AV267" s="2" t="e">
        <f t="shared" ca="1" si="47"/>
        <v>#VALUE!</v>
      </c>
      <c r="AW267" s="2" t="e">
        <f t="shared" ca="1" si="47"/>
        <v>#VALUE!</v>
      </c>
      <c r="AX267" s="2" t="e">
        <f t="shared" ca="1" si="47"/>
        <v>#VALUE!</v>
      </c>
      <c r="AY267" s="2" t="e">
        <f t="shared" ca="1" si="47"/>
        <v>#VALUE!</v>
      </c>
      <c r="AZ267" s="2">
        <f t="shared" ca="1" si="47"/>
        <v>0</v>
      </c>
      <c r="BA267" s="2">
        <f t="shared" ca="1" si="47"/>
        <v>0</v>
      </c>
      <c r="BB267" s="2">
        <f t="shared" ca="1" si="47"/>
        <v>0</v>
      </c>
      <c r="BC267" s="2">
        <f t="shared" ca="1" si="47"/>
        <v>0</v>
      </c>
      <c r="BD267" s="2">
        <f t="shared" ca="1" si="47"/>
        <v>0</v>
      </c>
      <c r="BE267" s="2">
        <f t="shared" ca="1" si="47"/>
        <v>0</v>
      </c>
      <c r="BF267" s="2">
        <f t="shared" ca="1" si="47"/>
        <v>0</v>
      </c>
      <c r="BG267" s="2">
        <f t="shared" ca="1" si="47"/>
        <v>0</v>
      </c>
      <c r="BH267" s="2">
        <f t="shared" ca="1" si="47"/>
        <v>0</v>
      </c>
      <c r="BI267" s="2">
        <f t="shared" ca="1" si="43"/>
        <v>0</v>
      </c>
    </row>
    <row r="268" spans="1:61" hidden="1" x14ac:dyDescent="0.25">
      <c r="A268" s="175"/>
      <c r="B268" s="171"/>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1">
        <v>19</v>
      </c>
      <c r="AC268" s="2">
        <f t="shared" ca="1" si="45"/>
        <v>0</v>
      </c>
      <c r="AD268" s="2">
        <f t="shared" ca="1" si="46"/>
        <v>0</v>
      </c>
      <c r="AE268" s="2">
        <f t="shared" ca="1" si="46"/>
        <v>0</v>
      </c>
      <c r="AF268" s="2">
        <f t="shared" ca="1" si="46"/>
        <v>0</v>
      </c>
      <c r="AG268" s="2">
        <f t="shared" ca="1" si="46"/>
        <v>0</v>
      </c>
      <c r="AH268" s="2">
        <f t="shared" ca="1" si="46"/>
        <v>0</v>
      </c>
      <c r="AI268" s="2">
        <f t="shared" ca="1" si="46"/>
        <v>0</v>
      </c>
      <c r="AJ268" s="2">
        <f t="shared" ca="1" si="46"/>
        <v>0</v>
      </c>
      <c r="AK268" s="2">
        <f t="shared" ca="1" si="46"/>
        <v>0</v>
      </c>
      <c r="AL268" s="2">
        <f t="shared" ca="1" si="46"/>
        <v>0</v>
      </c>
      <c r="AM268" s="2">
        <f t="shared" ca="1" si="46"/>
        <v>0</v>
      </c>
      <c r="AN268" s="2">
        <f t="shared" ca="1" si="46"/>
        <v>0</v>
      </c>
      <c r="AO268" s="2">
        <f t="shared" ca="1" si="46"/>
        <v>0</v>
      </c>
      <c r="AP268" s="2">
        <f t="shared" ca="1" si="46"/>
        <v>0</v>
      </c>
      <c r="AQ268" s="2">
        <f t="shared" ca="1" si="46"/>
        <v>0</v>
      </c>
      <c r="AR268" s="2">
        <f t="shared" ca="1" si="46"/>
        <v>0</v>
      </c>
      <c r="AS268" s="2">
        <f t="shared" ca="1" si="46"/>
        <v>0</v>
      </c>
      <c r="AT268" s="2" t="e">
        <f t="shared" ca="1" si="47"/>
        <v>#VALUE!</v>
      </c>
      <c r="AU268" s="2" t="e">
        <f t="shared" ca="1" si="47"/>
        <v>#VALUE!</v>
      </c>
      <c r="AV268" s="2" t="e">
        <f t="shared" ca="1" si="47"/>
        <v>#VALUE!</v>
      </c>
      <c r="AW268" s="2" t="e">
        <f t="shared" ca="1" si="47"/>
        <v>#VALUE!</v>
      </c>
      <c r="AX268" s="2" t="e">
        <f t="shared" ca="1" si="47"/>
        <v>#VALUE!</v>
      </c>
      <c r="AY268" s="2" t="e">
        <f t="shared" ca="1" si="47"/>
        <v>#VALUE!</v>
      </c>
      <c r="AZ268" s="2">
        <f t="shared" ca="1" si="47"/>
        <v>0</v>
      </c>
      <c r="BA268" s="2">
        <f t="shared" ca="1" si="47"/>
        <v>0</v>
      </c>
      <c r="BB268" s="2">
        <f t="shared" ca="1" si="47"/>
        <v>0</v>
      </c>
      <c r="BC268" s="2">
        <f t="shared" ca="1" si="47"/>
        <v>0</v>
      </c>
      <c r="BD268" s="2">
        <f t="shared" ca="1" si="47"/>
        <v>0</v>
      </c>
      <c r="BE268" s="2">
        <f t="shared" ca="1" si="47"/>
        <v>0</v>
      </c>
      <c r="BF268" s="2">
        <f t="shared" ca="1" si="47"/>
        <v>0</v>
      </c>
      <c r="BG268" s="2">
        <f t="shared" ca="1" si="47"/>
        <v>0</v>
      </c>
      <c r="BH268" s="2">
        <f t="shared" ca="1" si="47"/>
        <v>0</v>
      </c>
      <c r="BI268" s="2">
        <f t="shared" ca="1" si="43"/>
        <v>0</v>
      </c>
    </row>
    <row r="269" spans="1:61" hidden="1" x14ac:dyDescent="0.25">
      <c r="A269" s="175"/>
      <c r="B269" s="171"/>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1">
        <v>20</v>
      </c>
      <c r="AC269" s="2">
        <f t="shared" ca="1" si="45"/>
        <v>0</v>
      </c>
      <c r="AD269" s="2">
        <f t="shared" ca="1" si="46"/>
        <v>0</v>
      </c>
      <c r="AE269" s="2">
        <f t="shared" ca="1" si="46"/>
        <v>0</v>
      </c>
      <c r="AF269" s="2">
        <f t="shared" ca="1" si="46"/>
        <v>0</v>
      </c>
      <c r="AG269" s="2">
        <f t="shared" ca="1" si="46"/>
        <v>0</v>
      </c>
      <c r="AH269" s="2">
        <f t="shared" ca="1" si="46"/>
        <v>0</v>
      </c>
      <c r="AI269" s="2">
        <f t="shared" ca="1" si="46"/>
        <v>0</v>
      </c>
      <c r="AJ269" s="2">
        <f t="shared" ca="1" si="46"/>
        <v>0</v>
      </c>
      <c r="AK269" s="2">
        <f t="shared" ca="1" si="46"/>
        <v>0</v>
      </c>
      <c r="AL269" s="2">
        <f t="shared" ca="1" si="46"/>
        <v>0</v>
      </c>
      <c r="AM269" s="2">
        <f t="shared" ca="1" si="46"/>
        <v>0</v>
      </c>
      <c r="AN269" s="2">
        <f t="shared" ca="1" si="46"/>
        <v>0</v>
      </c>
      <c r="AO269" s="2">
        <f t="shared" ca="1" si="46"/>
        <v>0</v>
      </c>
      <c r="AP269" s="2">
        <f t="shared" ca="1" si="46"/>
        <v>0</v>
      </c>
      <c r="AQ269" s="2">
        <f t="shared" ca="1" si="46"/>
        <v>0</v>
      </c>
      <c r="AR269" s="2">
        <f t="shared" ca="1" si="46"/>
        <v>0</v>
      </c>
      <c r="AS269" s="2">
        <f t="shared" ca="1" si="46"/>
        <v>0</v>
      </c>
      <c r="AT269" s="2" t="e">
        <f t="shared" ca="1" si="47"/>
        <v>#VALUE!</v>
      </c>
      <c r="AU269" s="2" t="e">
        <f t="shared" ca="1" si="47"/>
        <v>#VALUE!</v>
      </c>
      <c r="AV269" s="2" t="e">
        <f t="shared" ca="1" si="47"/>
        <v>#VALUE!</v>
      </c>
      <c r="AW269" s="2" t="e">
        <f t="shared" ca="1" si="47"/>
        <v>#VALUE!</v>
      </c>
      <c r="AX269" s="2" t="e">
        <f t="shared" ca="1" si="47"/>
        <v>#VALUE!</v>
      </c>
      <c r="AY269" s="2" t="e">
        <f t="shared" ca="1" si="47"/>
        <v>#VALUE!</v>
      </c>
      <c r="AZ269" s="2">
        <f t="shared" ca="1" si="47"/>
        <v>0</v>
      </c>
      <c r="BA269" s="2">
        <f t="shared" ca="1" si="47"/>
        <v>0</v>
      </c>
      <c r="BB269" s="2">
        <f t="shared" ca="1" si="47"/>
        <v>0</v>
      </c>
      <c r="BC269" s="2">
        <f t="shared" ca="1" si="47"/>
        <v>0</v>
      </c>
      <c r="BD269" s="2">
        <f t="shared" ca="1" si="47"/>
        <v>0</v>
      </c>
      <c r="BE269" s="2">
        <f t="shared" ca="1" si="47"/>
        <v>0</v>
      </c>
      <c r="BF269" s="2">
        <f t="shared" ca="1" si="47"/>
        <v>0</v>
      </c>
      <c r="BG269" s="2">
        <f t="shared" ca="1" si="47"/>
        <v>0</v>
      </c>
      <c r="BH269" s="2">
        <f t="shared" ca="1" si="47"/>
        <v>0</v>
      </c>
      <c r="BI269" s="2">
        <f t="shared" ca="1" si="43"/>
        <v>0</v>
      </c>
    </row>
    <row r="270" spans="1:61" hidden="1" x14ac:dyDescent="0.25">
      <c r="A270" s="175"/>
      <c r="B270" s="171"/>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1">
        <v>21</v>
      </c>
      <c r="AC270" s="2">
        <f t="shared" ca="1" si="45"/>
        <v>0</v>
      </c>
      <c r="AD270" s="2">
        <f t="shared" ca="1" si="46"/>
        <v>0</v>
      </c>
      <c r="AE270" s="2">
        <f t="shared" ca="1" si="46"/>
        <v>0</v>
      </c>
      <c r="AF270" s="2">
        <f t="shared" ca="1" si="46"/>
        <v>0</v>
      </c>
      <c r="AG270" s="2">
        <f t="shared" ca="1" si="46"/>
        <v>0</v>
      </c>
      <c r="AH270" s="2">
        <f t="shared" ca="1" si="46"/>
        <v>0</v>
      </c>
      <c r="AI270" s="2">
        <f t="shared" ca="1" si="46"/>
        <v>0</v>
      </c>
      <c r="AJ270" s="2">
        <f t="shared" ca="1" si="46"/>
        <v>0</v>
      </c>
      <c r="AK270" s="2">
        <f t="shared" ca="1" si="46"/>
        <v>0</v>
      </c>
      <c r="AL270" s="2">
        <f t="shared" ca="1" si="46"/>
        <v>0</v>
      </c>
      <c r="AM270" s="2">
        <f t="shared" ca="1" si="46"/>
        <v>0</v>
      </c>
      <c r="AN270" s="2">
        <f t="shared" ca="1" si="46"/>
        <v>0</v>
      </c>
      <c r="AO270" s="2">
        <f t="shared" ca="1" si="46"/>
        <v>0</v>
      </c>
      <c r="AP270" s="2">
        <f t="shared" ca="1" si="46"/>
        <v>0</v>
      </c>
      <c r="AQ270" s="2">
        <f t="shared" ca="1" si="46"/>
        <v>0</v>
      </c>
      <c r="AR270" s="2">
        <f t="shared" ref="AD270:AS285" ca="1" si="48">IF(ISNA(OR(MATCH(AR$51,OFFSET($D270,1-$AB270,0,6),0),MATCH($AB270,OFFSET($D270,1-$AB270,0,6),0))),0,INDEX(OFFSET($D270,1-$AB270,18,6,6),MATCH(AR$51,OFFSET($D270,1-$AB270,0,6),0),MATCH($AB270,OFFSET($D270,1-$AB270,0,6),0)))</f>
        <v>0</v>
      </c>
      <c r="AS270" s="2">
        <f t="shared" ca="1" si="48"/>
        <v>0</v>
      </c>
      <c r="AT270" s="2" t="e">
        <f t="shared" ca="1" si="47"/>
        <v>#VALUE!</v>
      </c>
      <c r="AU270" s="2" t="e">
        <f t="shared" ca="1" si="47"/>
        <v>#VALUE!</v>
      </c>
      <c r="AV270" s="2" t="e">
        <f t="shared" ca="1" si="47"/>
        <v>#VALUE!</v>
      </c>
      <c r="AW270" s="2" t="e">
        <f t="shared" ca="1" si="47"/>
        <v>#VALUE!</v>
      </c>
      <c r="AX270" s="2" t="e">
        <f t="shared" ca="1" si="47"/>
        <v>#VALUE!</v>
      </c>
      <c r="AY270" s="2" t="e">
        <f t="shared" ca="1" si="47"/>
        <v>#VALUE!</v>
      </c>
      <c r="AZ270" s="2">
        <f t="shared" ca="1" si="47"/>
        <v>0</v>
      </c>
      <c r="BA270" s="2">
        <f t="shared" ca="1" si="47"/>
        <v>0</v>
      </c>
      <c r="BB270" s="2">
        <f t="shared" ca="1" si="47"/>
        <v>0</v>
      </c>
      <c r="BC270" s="2">
        <f t="shared" ca="1" si="47"/>
        <v>0</v>
      </c>
      <c r="BD270" s="2">
        <f t="shared" ca="1" si="47"/>
        <v>0</v>
      </c>
      <c r="BE270" s="2">
        <f t="shared" ca="1" si="47"/>
        <v>0</v>
      </c>
      <c r="BF270" s="2">
        <f t="shared" ca="1" si="47"/>
        <v>0</v>
      </c>
      <c r="BG270" s="2">
        <f t="shared" ca="1" si="47"/>
        <v>0</v>
      </c>
      <c r="BH270" s="2">
        <f t="shared" ca="1" si="47"/>
        <v>0</v>
      </c>
      <c r="BI270" s="2">
        <f t="shared" ca="1" si="43"/>
        <v>0</v>
      </c>
    </row>
    <row r="271" spans="1:61" hidden="1" x14ac:dyDescent="0.25">
      <c r="A271" s="175"/>
      <c r="B271" s="171"/>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1">
        <v>22</v>
      </c>
      <c r="AC271" s="2">
        <f t="shared" ca="1" si="45"/>
        <v>0</v>
      </c>
      <c r="AD271" s="2">
        <f t="shared" ca="1" si="48"/>
        <v>0</v>
      </c>
      <c r="AE271" s="2">
        <f t="shared" ca="1" si="48"/>
        <v>0</v>
      </c>
      <c r="AF271" s="2">
        <f t="shared" ca="1" si="48"/>
        <v>0</v>
      </c>
      <c r="AG271" s="2">
        <f t="shared" ca="1" si="48"/>
        <v>0</v>
      </c>
      <c r="AH271" s="2">
        <f t="shared" ca="1" si="48"/>
        <v>0</v>
      </c>
      <c r="AI271" s="2">
        <f t="shared" ca="1" si="48"/>
        <v>0</v>
      </c>
      <c r="AJ271" s="2">
        <f t="shared" ca="1" si="48"/>
        <v>0</v>
      </c>
      <c r="AK271" s="2">
        <f t="shared" ca="1" si="48"/>
        <v>0</v>
      </c>
      <c r="AL271" s="2">
        <f t="shared" ca="1" si="48"/>
        <v>0</v>
      </c>
      <c r="AM271" s="2">
        <f t="shared" ca="1" si="48"/>
        <v>0</v>
      </c>
      <c r="AN271" s="2">
        <f t="shared" ca="1" si="48"/>
        <v>0</v>
      </c>
      <c r="AO271" s="2">
        <f t="shared" ca="1" si="48"/>
        <v>0</v>
      </c>
      <c r="AP271" s="2">
        <f t="shared" ca="1" si="48"/>
        <v>0</v>
      </c>
      <c r="AQ271" s="2">
        <f t="shared" ca="1" si="48"/>
        <v>0</v>
      </c>
      <c r="AR271" s="2">
        <f t="shared" ca="1" si="48"/>
        <v>0</v>
      </c>
      <c r="AS271" s="2">
        <f t="shared" ca="1" si="48"/>
        <v>0</v>
      </c>
      <c r="AT271" s="2" t="e">
        <f t="shared" ca="1" si="47"/>
        <v>#VALUE!</v>
      </c>
      <c r="AU271" s="2" t="e">
        <f t="shared" ca="1" si="47"/>
        <v>#VALUE!</v>
      </c>
      <c r="AV271" s="2" t="e">
        <f t="shared" ca="1" si="47"/>
        <v>#VALUE!</v>
      </c>
      <c r="AW271" s="2" t="e">
        <f t="shared" ca="1" si="47"/>
        <v>#VALUE!</v>
      </c>
      <c r="AX271" s="2" t="e">
        <f t="shared" ca="1" si="47"/>
        <v>#VALUE!</v>
      </c>
      <c r="AY271" s="2" t="e">
        <f t="shared" ca="1" si="47"/>
        <v>#VALUE!</v>
      </c>
      <c r="AZ271" s="2">
        <f t="shared" ca="1" si="47"/>
        <v>0</v>
      </c>
      <c r="BA271" s="2">
        <f t="shared" ca="1" si="47"/>
        <v>0</v>
      </c>
      <c r="BB271" s="2">
        <f t="shared" ca="1" si="47"/>
        <v>0</v>
      </c>
      <c r="BC271" s="2">
        <f t="shared" ca="1" si="47"/>
        <v>0</v>
      </c>
      <c r="BD271" s="2">
        <f t="shared" ca="1" si="47"/>
        <v>0</v>
      </c>
      <c r="BE271" s="2">
        <f t="shared" ca="1" si="47"/>
        <v>0</v>
      </c>
      <c r="BF271" s="2">
        <f t="shared" ca="1" si="47"/>
        <v>0</v>
      </c>
      <c r="BG271" s="2">
        <f t="shared" ca="1" si="47"/>
        <v>0</v>
      </c>
      <c r="BH271" s="2">
        <f t="shared" ca="1" si="47"/>
        <v>0</v>
      </c>
      <c r="BI271" s="2">
        <f t="shared" ca="1" si="43"/>
        <v>0</v>
      </c>
    </row>
    <row r="272" spans="1:61" hidden="1" x14ac:dyDescent="0.25">
      <c r="A272" s="175"/>
      <c r="B272" s="171"/>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1">
        <v>23</v>
      </c>
      <c r="AC272" s="2">
        <f t="shared" ca="1" si="45"/>
        <v>0</v>
      </c>
      <c r="AD272" s="2">
        <f t="shared" ca="1" si="48"/>
        <v>0</v>
      </c>
      <c r="AE272" s="2">
        <f t="shared" ca="1" si="48"/>
        <v>0</v>
      </c>
      <c r="AF272" s="2">
        <f t="shared" ca="1" si="48"/>
        <v>0</v>
      </c>
      <c r="AG272" s="2">
        <f t="shared" ca="1" si="48"/>
        <v>0</v>
      </c>
      <c r="AH272" s="2">
        <f t="shared" ca="1" si="48"/>
        <v>0</v>
      </c>
      <c r="AI272" s="2">
        <f t="shared" ca="1" si="48"/>
        <v>0</v>
      </c>
      <c r="AJ272" s="2">
        <f t="shared" ca="1" si="48"/>
        <v>0</v>
      </c>
      <c r="AK272" s="2">
        <f t="shared" ca="1" si="48"/>
        <v>0</v>
      </c>
      <c r="AL272" s="2">
        <f t="shared" ca="1" si="48"/>
        <v>0</v>
      </c>
      <c r="AM272" s="2">
        <f t="shared" ca="1" si="48"/>
        <v>0</v>
      </c>
      <c r="AN272" s="2">
        <f t="shared" ca="1" si="48"/>
        <v>0</v>
      </c>
      <c r="AO272" s="2">
        <f t="shared" ca="1" si="48"/>
        <v>0</v>
      </c>
      <c r="AP272" s="2">
        <f t="shared" ca="1" si="48"/>
        <v>0</v>
      </c>
      <c r="AQ272" s="2">
        <f t="shared" ca="1" si="48"/>
        <v>0</v>
      </c>
      <c r="AR272" s="2">
        <f t="shared" ca="1" si="48"/>
        <v>0</v>
      </c>
      <c r="AS272" s="2">
        <f t="shared" ca="1" si="48"/>
        <v>0</v>
      </c>
      <c r="AT272" s="2" t="e">
        <f t="shared" ca="1" si="47"/>
        <v>#VALUE!</v>
      </c>
      <c r="AU272" s="2" t="e">
        <f t="shared" ca="1" si="47"/>
        <v>#VALUE!</v>
      </c>
      <c r="AV272" s="2" t="e">
        <f t="shared" ca="1" si="47"/>
        <v>#VALUE!</v>
      </c>
      <c r="AW272" s="2" t="e">
        <f t="shared" ca="1" si="47"/>
        <v>#VALUE!</v>
      </c>
      <c r="AX272" s="2" t="e">
        <f t="shared" ca="1" si="47"/>
        <v>#VALUE!</v>
      </c>
      <c r="AY272" s="2" t="e">
        <f t="shared" ca="1" si="47"/>
        <v>#VALUE!</v>
      </c>
      <c r="AZ272" s="2">
        <f t="shared" ca="1" si="47"/>
        <v>0</v>
      </c>
      <c r="BA272" s="2">
        <f t="shared" ca="1" si="47"/>
        <v>0</v>
      </c>
      <c r="BB272" s="2">
        <f t="shared" ca="1" si="47"/>
        <v>0</v>
      </c>
      <c r="BC272" s="2">
        <f t="shared" ca="1" si="47"/>
        <v>0</v>
      </c>
      <c r="BD272" s="2">
        <f t="shared" ca="1" si="47"/>
        <v>0</v>
      </c>
      <c r="BE272" s="2">
        <f t="shared" ca="1" si="47"/>
        <v>0</v>
      </c>
      <c r="BF272" s="2">
        <f t="shared" ca="1" si="47"/>
        <v>0</v>
      </c>
      <c r="BG272" s="2">
        <f t="shared" ca="1" si="47"/>
        <v>0</v>
      </c>
      <c r="BH272" s="2">
        <f t="shared" ca="1" si="47"/>
        <v>0</v>
      </c>
      <c r="BI272" s="2">
        <f t="shared" ca="1" si="43"/>
        <v>0</v>
      </c>
    </row>
    <row r="273" spans="1:61" hidden="1" x14ac:dyDescent="0.25">
      <c r="A273" s="175"/>
      <c r="B273" s="171"/>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1">
        <v>24</v>
      </c>
      <c r="AC273" s="2">
        <f t="shared" ca="1" si="45"/>
        <v>0</v>
      </c>
      <c r="AD273" s="2">
        <f t="shared" ca="1" si="48"/>
        <v>0</v>
      </c>
      <c r="AE273" s="2">
        <f t="shared" ca="1" si="48"/>
        <v>0</v>
      </c>
      <c r="AF273" s="2">
        <f t="shared" ca="1" si="48"/>
        <v>0</v>
      </c>
      <c r="AG273" s="2">
        <f t="shared" ca="1" si="48"/>
        <v>0</v>
      </c>
      <c r="AH273" s="2">
        <f t="shared" ca="1" si="48"/>
        <v>0</v>
      </c>
      <c r="AI273" s="2">
        <f t="shared" ca="1" si="48"/>
        <v>0</v>
      </c>
      <c r="AJ273" s="2">
        <f t="shared" ca="1" si="48"/>
        <v>0</v>
      </c>
      <c r="AK273" s="2">
        <f t="shared" ca="1" si="48"/>
        <v>0</v>
      </c>
      <c r="AL273" s="2">
        <f t="shared" ca="1" si="48"/>
        <v>0</v>
      </c>
      <c r="AM273" s="2">
        <f t="shared" ca="1" si="48"/>
        <v>0</v>
      </c>
      <c r="AN273" s="2">
        <f t="shared" ca="1" si="48"/>
        <v>0</v>
      </c>
      <c r="AO273" s="2">
        <f t="shared" ca="1" si="48"/>
        <v>0</v>
      </c>
      <c r="AP273" s="2">
        <f t="shared" ca="1" si="48"/>
        <v>0</v>
      </c>
      <c r="AQ273" s="2">
        <f t="shared" ca="1" si="48"/>
        <v>0</v>
      </c>
      <c r="AR273" s="2">
        <f t="shared" ca="1" si="48"/>
        <v>0</v>
      </c>
      <c r="AS273" s="2">
        <f t="shared" ca="1" si="48"/>
        <v>0</v>
      </c>
      <c r="AT273" s="2">
        <f t="shared" ca="1" si="47"/>
        <v>0</v>
      </c>
      <c r="AU273" s="2">
        <f t="shared" ca="1" si="47"/>
        <v>0</v>
      </c>
      <c r="AV273" s="2">
        <f t="shared" ca="1" si="47"/>
        <v>0</v>
      </c>
      <c r="AW273" s="2">
        <f t="shared" ca="1" si="47"/>
        <v>0</v>
      </c>
      <c r="AX273" s="2">
        <f t="shared" ca="1" si="47"/>
        <v>0</v>
      </c>
      <c r="AY273" s="2">
        <f t="shared" ca="1" si="47"/>
        <v>0</v>
      </c>
      <c r="AZ273" s="2">
        <f t="shared" ca="1" si="47"/>
        <v>0</v>
      </c>
      <c r="BA273" s="2">
        <f t="shared" ca="1" si="47"/>
        <v>0</v>
      </c>
      <c r="BB273" s="2">
        <f t="shared" ca="1" si="47"/>
        <v>0</v>
      </c>
      <c r="BC273" s="2">
        <f t="shared" ca="1" si="47"/>
        <v>0</v>
      </c>
      <c r="BD273" s="2">
        <f t="shared" ca="1" si="47"/>
        <v>0</v>
      </c>
      <c r="BE273" s="2">
        <f t="shared" ca="1" si="47"/>
        <v>0</v>
      </c>
      <c r="BF273" s="2">
        <f t="shared" ca="1" si="47"/>
        <v>0</v>
      </c>
      <c r="BG273" s="2">
        <f t="shared" ca="1" si="47"/>
        <v>0</v>
      </c>
      <c r="BH273" s="2">
        <f t="shared" ca="1" si="47"/>
        <v>0</v>
      </c>
      <c r="BI273" s="2">
        <f t="shared" ca="1" si="43"/>
        <v>0</v>
      </c>
    </row>
    <row r="274" spans="1:61" hidden="1" x14ac:dyDescent="0.25">
      <c r="A274" s="175"/>
      <c r="B274" s="171"/>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1">
        <v>25</v>
      </c>
      <c r="AC274" s="2">
        <f t="shared" ca="1" si="45"/>
        <v>0</v>
      </c>
      <c r="AD274" s="2">
        <f t="shared" ca="1" si="48"/>
        <v>0</v>
      </c>
      <c r="AE274" s="2">
        <f t="shared" ca="1" si="48"/>
        <v>0</v>
      </c>
      <c r="AF274" s="2">
        <f t="shared" ca="1" si="48"/>
        <v>0</v>
      </c>
      <c r="AG274" s="2">
        <f t="shared" ca="1" si="48"/>
        <v>0</v>
      </c>
      <c r="AH274" s="2">
        <f t="shared" ca="1" si="48"/>
        <v>0</v>
      </c>
      <c r="AI274" s="2">
        <f t="shared" ca="1" si="48"/>
        <v>0</v>
      </c>
      <c r="AJ274" s="2">
        <f t="shared" ca="1" si="48"/>
        <v>0</v>
      </c>
      <c r="AK274" s="2">
        <f t="shared" ca="1" si="48"/>
        <v>0</v>
      </c>
      <c r="AL274" s="2">
        <f t="shared" ca="1" si="48"/>
        <v>0</v>
      </c>
      <c r="AM274" s="2">
        <f t="shared" ca="1" si="48"/>
        <v>0</v>
      </c>
      <c r="AN274" s="2">
        <f t="shared" ca="1" si="48"/>
        <v>0</v>
      </c>
      <c r="AO274" s="2">
        <f t="shared" ca="1" si="48"/>
        <v>0</v>
      </c>
      <c r="AP274" s="2">
        <f t="shared" ca="1" si="48"/>
        <v>0</v>
      </c>
      <c r="AQ274" s="2">
        <f t="shared" ca="1" si="48"/>
        <v>0</v>
      </c>
      <c r="AR274" s="2">
        <f t="shared" ca="1" si="48"/>
        <v>0</v>
      </c>
      <c r="AS274" s="2">
        <f t="shared" ca="1" si="48"/>
        <v>0</v>
      </c>
      <c r="AT274" s="2">
        <f t="shared" ca="1" si="47"/>
        <v>0</v>
      </c>
      <c r="AU274" s="2">
        <f t="shared" ca="1" si="47"/>
        <v>0</v>
      </c>
      <c r="AV274" s="2">
        <f t="shared" ca="1" si="47"/>
        <v>0</v>
      </c>
      <c r="AW274" s="2">
        <f t="shared" ca="1" si="47"/>
        <v>0</v>
      </c>
      <c r="AX274" s="2">
        <f t="shared" ca="1" si="47"/>
        <v>0</v>
      </c>
      <c r="AY274" s="2">
        <f t="shared" ca="1" si="47"/>
        <v>0</v>
      </c>
      <c r="AZ274" s="2">
        <f t="shared" ca="1" si="47"/>
        <v>0</v>
      </c>
      <c r="BA274" s="2">
        <f t="shared" ca="1" si="47"/>
        <v>0</v>
      </c>
      <c r="BB274" s="2">
        <f t="shared" ca="1" si="47"/>
        <v>0</v>
      </c>
      <c r="BC274" s="2">
        <f t="shared" ca="1" si="47"/>
        <v>0</v>
      </c>
      <c r="BD274" s="2">
        <f t="shared" ca="1" si="47"/>
        <v>0</v>
      </c>
      <c r="BE274" s="2">
        <f t="shared" ca="1" si="47"/>
        <v>0</v>
      </c>
      <c r="BF274" s="2">
        <f t="shared" ca="1" si="47"/>
        <v>0</v>
      </c>
      <c r="BG274" s="2">
        <f t="shared" ca="1" si="47"/>
        <v>0</v>
      </c>
      <c r="BH274" s="2">
        <f t="shared" ca="1" si="47"/>
        <v>0</v>
      </c>
      <c r="BI274" s="2">
        <f t="shared" ca="1" si="43"/>
        <v>0</v>
      </c>
    </row>
    <row r="275" spans="1:61" hidden="1" x14ac:dyDescent="0.25">
      <c r="A275" s="175"/>
      <c r="B275" s="171"/>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1">
        <v>26</v>
      </c>
      <c r="AC275" s="2">
        <f t="shared" ca="1" si="45"/>
        <v>0</v>
      </c>
      <c r="AD275" s="2">
        <f t="shared" ca="1" si="48"/>
        <v>0</v>
      </c>
      <c r="AE275" s="2">
        <f t="shared" ca="1" si="48"/>
        <v>0</v>
      </c>
      <c r="AF275" s="2">
        <f t="shared" ca="1" si="48"/>
        <v>0</v>
      </c>
      <c r="AG275" s="2">
        <f t="shared" ca="1" si="48"/>
        <v>0</v>
      </c>
      <c r="AH275" s="2">
        <f t="shared" ca="1" si="48"/>
        <v>0</v>
      </c>
      <c r="AI275" s="2">
        <f t="shared" ca="1" si="48"/>
        <v>0</v>
      </c>
      <c r="AJ275" s="2">
        <f t="shared" ca="1" si="48"/>
        <v>0</v>
      </c>
      <c r="AK275" s="2">
        <f t="shared" ca="1" si="48"/>
        <v>0</v>
      </c>
      <c r="AL275" s="2">
        <f t="shared" ca="1" si="48"/>
        <v>0</v>
      </c>
      <c r="AM275" s="2">
        <f t="shared" ca="1" si="48"/>
        <v>0</v>
      </c>
      <c r="AN275" s="2">
        <f t="shared" ca="1" si="48"/>
        <v>0</v>
      </c>
      <c r="AO275" s="2">
        <f t="shared" ca="1" si="48"/>
        <v>0</v>
      </c>
      <c r="AP275" s="2">
        <f t="shared" ca="1" si="48"/>
        <v>0</v>
      </c>
      <c r="AQ275" s="2">
        <f t="shared" ca="1" si="48"/>
        <v>0</v>
      </c>
      <c r="AR275" s="2">
        <f t="shared" ca="1" si="48"/>
        <v>0</v>
      </c>
      <c r="AS275" s="2">
        <f t="shared" ca="1" si="48"/>
        <v>0</v>
      </c>
      <c r="AT275" s="2">
        <f t="shared" ca="1" si="47"/>
        <v>0</v>
      </c>
      <c r="AU275" s="2">
        <f t="shared" ca="1" si="47"/>
        <v>0</v>
      </c>
      <c r="AV275" s="2">
        <f t="shared" ca="1" si="47"/>
        <v>0</v>
      </c>
      <c r="AW275" s="2">
        <f t="shared" ca="1" si="47"/>
        <v>0</v>
      </c>
      <c r="AX275" s="2">
        <f t="shared" ca="1" si="47"/>
        <v>0</v>
      </c>
      <c r="AY275" s="2">
        <f t="shared" ca="1" si="47"/>
        <v>0</v>
      </c>
      <c r="AZ275" s="2">
        <f t="shared" ca="1" si="47"/>
        <v>0</v>
      </c>
      <c r="BA275" s="2">
        <f t="shared" ca="1" si="47"/>
        <v>0</v>
      </c>
      <c r="BB275" s="2">
        <f t="shared" ca="1" si="47"/>
        <v>0</v>
      </c>
      <c r="BC275" s="2">
        <f t="shared" ca="1" si="47"/>
        <v>0</v>
      </c>
      <c r="BD275" s="2">
        <f t="shared" ca="1" si="47"/>
        <v>0</v>
      </c>
      <c r="BE275" s="2">
        <f t="shared" ca="1" si="47"/>
        <v>0</v>
      </c>
      <c r="BF275" s="2">
        <f t="shared" ca="1" si="47"/>
        <v>0</v>
      </c>
      <c r="BG275" s="2">
        <f t="shared" ca="1" si="47"/>
        <v>0</v>
      </c>
      <c r="BH275" s="2">
        <f t="shared" ca="1" si="47"/>
        <v>0</v>
      </c>
      <c r="BI275" s="2">
        <f t="shared" ca="1" si="43"/>
        <v>0</v>
      </c>
    </row>
    <row r="276" spans="1:61" hidden="1" x14ac:dyDescent="0.25">
      <c r="A276" s="175"/>
      <c r="B276" s="171"/>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1">
        <v>27</v>
      </c>
      <c r="AC276" s="2">
        <f t="shared" ca="1" si="45"/>
        <v>0</v>
      </c>
      <c r="AD276" s="2">
        <f t="shared" ca="1" si="48"/>
        <v>0</v>
      </c>
      <c r="AE276" s="2">
        <f t="shared" ca="1" si="48"/>
        <v>0</v>
      </c>
      <c r="AF276" s="2">
        <f t="shared" ca="1" si="48"/>
        <v>0</v>
      </c>
      <c r="AG276" s="2">
        <f t="shared" ca="1" si="48"/>
        <v>0</v>
      </c>
      <c r="AH276" s="2">
        <f t="shared" ca="1" si="48"/>
        <v>0</v>
      </c>
      <c r="AI276" s="2">
        <f t="shared" ca="1" si="48"/>
        <v>0</v>
      </c>
      <c r="AJ276" s="2">
        <f t="shared" ca="1" si="48"/>
        <v>0</v>
      </c>
      <c r="AK276" s="2">
        <f t="shared" ca="1" si="48"/>
        <v>0</v>
      </c>
      <c r="AL276" s="2">
        <f t="shared" ca="1" si="48"/>
        <v>0</v>
      </c>
      <c r="AM276" s="2">
        <f t="shared" ca="1" si="48"/>
        <v>0</v>
      </c>
      <c r="AN276" s="2">
        <f t="shared" ca="1" si="48"/>
        <v>0</v>
      </c>
      <c r="AO276" s="2">
        <f t="shared" ca="1" si="48"/>
        <v>0</v>
      </c>
      <c r="AP276" s="2">
        <f t="shared" ca="1" si="48"/>
        <v>0</v>
      </c>
      <c r="AQ276" s="2">
        <f t="shared" ca="1" si="48"/>
        <v>0</v>
      </c>
      <c r="AR276" s="2">
        <f t="shared" ca="1" si="48"/>
        <v>0</v>
      </c>
      <c r="AS276" s="2">
        <f t="shared" ca="1" si="48"/>
        <v>0</v>
      </c>
      <c r="AT276" s="2">
        <f t="shared" ca="1" si="47"/>
        <v>0</v>
      </c>
      <c r="AU276" s="2">
        <f t="shared" ca="1" si="47"/>
        <v>0</v>
      </c>
      <c r="AV276" s="2">
        <f t="shared" ca="1" si="47"/>
        <v>0</v>
      </c>
      <c r="AW276" s="2">
        <f t="shared" ca="1" si="47"/>
        <v>0</v>
      </c>
      <c r="AX276" s="2">
        <f t="shared" ca="1" si="47"/>
        <v>0</v>
      </c>
      <c r="AY276" s="2">
        <f t="shared" ca="1" si="47"/>
        <v>0</v>
      </c>
      <c r="AZ276" s="2">
        <f t="shared" ca="1" si="47"/>
        <v>0</v>
      </c>
      <c r="BA276" s="2">
        <f t="shared" ca="1" si="47"/>
        <v>0</v>
      </c>
      <c r="BB276" s="2">
        <f t="shared" ca="1" si="47"/>
        <v>0</v>
      </c>
      <c r="BC276" s="2">
        <f t="shared" ca="1" si="47"/>
        <v>0</v>
      </c>
      <c r="BD276" s="2">
        <f t="shared" ca="1" si="47"/>
        <v>0</v>
      </c>
      <c r="BE276" s="2">
        <f t="shared" ca="1" si="47"/>
        <v>0</v>
      </c>
      <c r="BF276" s="2">
        <f t="shared" ca="1" si="47"/>
        <v>0</v>
      </c>
      <c r="BG276" s="2">
        <f t="shared" ca="1" si="47"/>
        <v>0</v>
      </c>
      <c r="BH276" s="2">
        <f t="shared" ca="1" si="47"/>
        <v>0</v>
      </c>
      <c r="BI276" s="2">
        <f t="shared" ca="1" si="43"/>
        <v>0</v>
      </c>
    </row>
    <row r="277" spans="1:61" hidden="1" x14ac:dyDescent="0.25">
      <c r="A277" s="175"/>
      <c r="B277" s="171"/>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1">
        <v>28</v>
      </c>
      <c r="AC277" s="2">
        <f t="shared" ca="1" si="45"/>
        <v>0</v>
      </c>
      <c r="AD277" s="2">
        <f t="shared" ca="1" si="48"/>
        <v>0</v>
      </c>
      <c r="AE277" s="2">
        <f t="shared" ca="1" si="48"/>
        <v>0</v>
      </c>
      <c r="AF277" s="2">
        <f t="shared" ca="1" si="48"/>
        <v>0</v>
      </c>
      <c r="AG277" s="2">
        <f t="shared" ca="1" si="48"/>
        <v>0</v>
      </c>
      <c r="AH277" s="2">
        <f t="shared" ca="1" si="48"/>
        <v>0</v>
      </c>
      <c r="AI277" s="2">
        <f t="shared" ca="1" si="48"/>
        <v>0</v>
      </c>
      <c r="AJ277" s="2">
        <f t="shared" ca="1" si="48"/>
        <v>0</v>
      </c>
      <c r="AK277" s="2">
        <f t="shared" ca="1" si="48"/>
        <v>0</v>
      </c>
      <c r="AL277" s="2">
        <f t="shared" ca="1" si="48"/>
        <v>0</v>
      </c>
      <c r="AM277" s="2">
        <f t="shared" ca="1" si="48"/>
        <v>0</v>
      </c>
      <c r="AN277" s="2">
        <f t="shared" ca="1" si="48"/>
        <v>0</v>
      </c>
      <c r="AO277" s="2">
        <f t="shared" ca="1" si="48"/>
        <v>0</v>
      </c>
      <c r="AP277" s="2">
        <f t="shared" ca="1" si="48"/>
        <v>0</v>
      </c>
      <c r="AQ277" s="2">
        <f t="shared" ca="1" si="48"/>
        <v>0</v>
      </c>
      <c r="AR277" s="2">
        <f t="shared" ca="1" si="48"/>
        <v>0</v>
      </c>
      <c r="AS277" s="2">
        <f t="shared" ca="1" si="48"/>
        <v>0</v>
      </c>
      <c r="AT277" s="2">
        <f t="shared" ca="1" si="47"/>
        <v>0</v>
      </c>
      <c r="AU277" s="2">
        <f t="shared" ca="1" si="47"/>
        <v>0</v>
      </c>
      <c r="AV277" s="2">
        <f t="shared" ca="1" si="47"/>
        <v>0</v>
      </c>
      <c r="AW277" s="2">
        <f t="shared" ca="1" si="47"/>
        <v>0</v>
      </c>
      <c r="AX277" s="2">
        <f t="shared" ca="1" si="47"/>
        <v>0</v>
      </c>
      <c r="AY277" s="2">
        <f t="shared" ca="1" si="47"/>
        <v>0</v>
      </c>
      <c r="AZ277" s="2">
        <f t="shared" ca="1" si="47"/>
        <v>0</v>
      </c>
      <c r="BA277" s="2">
        <f t="shared" ca="1" si="47"/>
        <v>0</v>
      </c>
      <c r="BB277" s="2">
        <f t="shared" ca="1" si="47"/>
        <v>0</v>
      </c>
      <c r="BC277" s="2">
        <f t="shared" ca="1" si="47"/>
        <v>0</v>
      </c>
      <c r="BD277" s="2">
        <f t="shared" ca="1" si="47"/>
        <v>0</v>
      </c>
      <c r="BE277" s="2">
        <f t="shared" ca="1" si="47"/>
        <v>0</v>
      </c>
      <c r="BF277" s="2">
        <f t="shared" ca="1" si="47"/>
        <v>0</v>
      </c>
      <c r="BG277" s="2">
        <f t="shared" ca="1" si="47"/>
        <v>0</v>
      </c>
      <c r="BH277" s="2">
        <f t="shared" ca="1" si="47"/>
        <v>0</v>
      </c>
      <c r="BI277" s="2">
        <f t="shared" ca="1" si="43"/>
        <v>0</v>
      </c>
    </row>
    <row r="278" spans="1:61" hidden="1" x14ac:dyDescent="0.25">
      <c r="A278" s="175"/>
      <c r="B278" s="171"/>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1">
        <v>29</v>
      </c>
      <c r="AC278" s="2">
        <f t="shared" ca="1" si="45"/>
        <v>0</v>
      </c>
      <c r="AD278" s="2">
        <f t="shared" ca="1" si="48"/>
        <v>0</v>
      </c>
      <c r="AE278" s="2">
        <f t="shared" ca="1" si="48"/>
        <v>0</v>
      </c>
      <c r="AF278" s="2">
        <f t="shared" ca="1" si="48"/>
        <v>0</v>
      </c>
      <c r="AG278" s="2">
        <f t="shared" ca="1" si="48"/>
        <v>0</v>
      </c>
      <c r="AH278" s="2">
        <f t="shared" ca="1" si="48"/>
        <v>0</v>
      </c>
      <c r="AI278" s="2">
        <f t="shared" ca="1" si="48"/>
        <v>0</v>
      </c>
      <c r="AJ278" s="2">
        <f t="shared" ca="1" si="48"/>
        <v>0</v>
      </c>
      <c r="AK278" s="2">
        <f t="shared" ca="1" si="48"/>
        <v>0</v>
      </c>
      <c r="AL278" s="2">
        <f t="shared" ca="1" si="48"/>
        <v>0</v>
      </c>
      <c r="AM278" s="2">
        <f t="shared" ca="1" si="48"/>
        <v>0</v>
      </c>
      <c r="AN278" s="2">
        <f t="shared" ca="1" si="48"/>
        <v>0</v>
      </c>
      <c r="AO278" s="2">
        <f t="shared" ca="1" si="48"/>
        <v>0</v>
      </c>
      <c r="AP278" s="2">
        <f t="shared" ca="1" si="48"/>
        <v>0</v>
      </c>
      <c r="AQ278" s="2">
        <f t="shared" ca="1" si="48"/>
        <v>0</v>
      </c>
      <c r="AR278" s="2">
        <f t="shared" ca="1" si="48"/>
        <v>0</v>
      </c>
      <c r="AS278" s="2">
        <f t="shared" ca="1" si="48"/>
        <v>0</v>
      </c>
      <c r="AT278" s="2">
        <f t="shared" ca="1" si="47"/>
        <v>0</v>
      </c>
      <c r="AU278" s="2">
        <f t="shared" ca="1" si="47"/>
        <v>0</v>
      </c>
      <c r="AV278" s="2">
        <f t="shared" ca="1" si="47"/>
        <v>0</v>
      </c>
      <c r="AW278" s="2">
        <f t="shared" ca="1" si="47"/>
        <v>0</v>
      </c>
      <c r="AX278" s="2">
        <f t="shared" ca="1" si="47"/>
        <v>0</v>
      </c>
      <c r="AY278" s="2">
        <f t="shared" ca="1" si="47"/>
        <v>0</v>
      </c>
      <c r="AZ278" s="2">
        <f t="shared" ca="1" si="47"/>
        <v>0</v>
      </c>
      <c r="BA278" s="2">
        <f t="shared" ca="1" si="47"/>
        <v>0</v>
      </c>
      <c r="BB278" s="2">
        <f t="shared" ca="1" si="47"/>
        <v>0</v>
      </c>
      <c r="BC278" s="2">
        <f t="shared" ca="1" si="47"/>
        <v>0</v>
      </c>
      <c r="BD278" s="2">
        <f t="shared" ca="1" si="47"/>
        <v>0</v>
      </c>
      <c r="BE278" s="2">
        <f t="shared" ca="1" si="47"/>
        <v>0</v>
      </c>
      <c r="BF278" s="2">
        <f t="shared" ca="1" si="47"/>
        <v>0</v>
      </c>
      <c r="BG278" s="2">
        <f t="shared" ca="1" si="47"/>
        <v>0</v>
      </c>
      <c r="BH278" s="2">
        <f t="shared" ca="1" si="47"/>
        <v>0</v>
      </c>
      <c r="BI278" s="2">
        <f t="shared" ca="1" si="43"/>
        <v>0</v>
      </c>
    </row>
    <row r="279" spans="1:61" hidden="1" x14ac:dyDescent="0.25">
      <c r="A279" s="175"/>
      <c r="B279" s="171"/>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1">
        <v>30</v>
      </c>
      <c r="AC279" s="2">
        <f t="shared" ca="1" si="45"/>
        <v>0</v>
      </c>
      <c r="AD279" s="2">
        <f t="shared" ca="1" si="48"/>
        <v>0</v>
      </c>
      <c r="AE279" s="2">
        <f t="shared" ca="1" si="48"/>
        <v>0</v>
      </c>
      <c r="AF279" s="2">
        <f t="shared" ca="1" si="48"/>
        <v>0</v>
      </c>
      <c r="AG279" s="2">
        <f t="shared" ca="1" si="48"/>
        <v>0</v>
      </c>
      <c r="AH279" s="2">
        <f t="shared" ca="1" si="48"/>
        <v>0</v>
      </c>
      <c r="AI279" s="2">
        <f t="shared" ca="1" si="48"/>
        <v>0</v>
      </c>
      <c r="AJ279" s="2">
        <f t="shared" ca="1" si="48"/>
        <v>0</v>
      </c>
      <c r="AK279" s="2">
        <f t="shared" ca="1" si="48"/>
        <v>0</v>
      </c>
      <c r="AL279" s="2">
        <f t="shared" ca="1" si="48"/>
        <v>0</v>
      </c>
      <c r="AM279" s="2">
        <f t="shared" ca="1" si="48"/>
        <v>0</v>
      </c>
      <c r="AN279" s="2">
        <f t="shared" ca="1" si="48"/>
        <v>0</v>
      </c>
      <c r="AO279" s="2">
        <f t="shared" ca="1" si="48"/>
        <v>0</v>
      </c>
      <c r="AP279" s="2">
        <f t="shared" ca="1" si="48"/>
        <v>0</v>
      </c>
      <c r="AQ279" s="2">
        <f t="shared" ca="1" si="48"/>
        <v>0</v>
      </c>
      <c r="AR279" s="2">
        <f t="shared" ca="1" si="48"/>
        <v>0</v>
      </c>
      <c r="AS279" s="2">
        <f t="shared" ca="1" si="48"/>
        <v>0</v>
      </c>
      <c r="AT279" s="2">
        <f t="shared" ca="1" si="47"/>
        <v>0</v>
      </c>
      <c r="AU279" s="2">
        <f t="shared" ca="1" si="47"/>
        <v>0</v>
      </c>
      <c r="AV279" s="2">
        <f t="shared" ca="1" si="47"/>
        <v>0</v>
      </c>
      <c r="AW279" s="2">
        <f t="shared" ca="1" si="47"/>
        <v>0</v>
      </c>
      <c r="AX279" s="2">
        <f t="shared" ca="1" si="47"/>
        <v>0</v>
      </c>
      <c r="AY279" s="2">
        <f t="shared" ca="1" si="47"/>
        <v>0</v>
      </c>
      <c r="AZ279" s="2">
        <f t="shared" ca="1" si="47"/>
        <v>0</v>
      </c>
      <c r="BA279" s="2">
        <f t="shared" ca="1" si="47"/>
        <v>0</v>
      </c>
      <c r="BB279" s="2">
        <f t="shared" ca="1" si="47"/>
        <v>0</v>
      </c>
      <c r="BC279" s="2">
        <f t="shared" ca="1" si="47"/>
        <v>0</v>
      </c>
      <c r="BD279" s="2">
        <f t="shared" ca="1" si="47"/>
        <v>0</v>
      </c>
      <c r="BE279" s="2">
        <f t="shared" ca="1" si="47"/>
        <v>0</v>
      </c>
      <c r="BF279" s="2">
        <f t="shared" ca="1" si="47"/>
        <v>0</v>
      </c>
      <c r="BG279" s="2">
        <f t="shared" ca="1" si="47"/>
        <v>0</v>
      </c>
      <c r="BH279" s="2">
        <f t="shared" ca="1" si="47"/>
        <v>0</v>
      </c>
      <c r="BI279" s="2">
        <f t="shared" ca="1" si="43"/>
        <v>0</v>
      </c>
    </row>
    <row r="280" spans="1:61" hidden="1" x14ac:dyDescent="0.25">
      <c r="A280" s="175"/>
      <c r="B280" s="171"/>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1">
        <v>31</v>
      </c>
      <c r="AC280" s="2">
        <f t="shared" ca="1" si="45"/>
        <v>0</v>
      </c>
      <c r="AD280" s="2">
        <f t="shared" ca="1" si="48"/>
        <v>0</v>
      </c>
      <c r="AE280" s="2">
        <f t="shared" ca="1" si="48"/>
        <v>0</v>
      </c>
      <c r="AF280" s="2">
        <f t="shared" ca="1" si="48"/>
        <v>0</v>
      </c>
      <c r="AG280" s="2">
        <f t="shared" ca="1" si="48"/>
        <v>0</v>
      </c>
      <c r="AH280" s="2">
        <f t="shared" ca="1" si="48"/>
        <v>0</v>
      </c>
      <c r="AI280" s="2">
        <f t="shared" ca="1" si="48"/>
        <v>0</v>
      </c>
      <c r="AJ280" s="2">
        <f t="shared" ca="1" si="48"/>
        <v>0</v>
      </c>
      <c r="AK280" s="2">
        <f t="shared" ca="1" si="48"/>
        <v>0</v>
      </c>
      <c r="AL280" s="2">
        <f t="shared" ca="1" si="48"/>
        <v>0</v>
      </c>
      <c r="AM280" s="2">
        <f t="shared" ca="1" si="48"/>
        <v>0</v>
      </c>
      <c r="AN280" s="2">
        <f t="shared" ca="1" si="48"/>
        <v>0</v>
      </c>
      <c r="AO280" s="2">
        <f t="shared" ca="1" si="48"/>
        <v>0</v>
      </c>
      <c r="AP280" s="2">
        <f t="shared" ca="1" si="48"/>
        <v>0</v>
      </c>
      <c r="AQ280" s="2">
        <f t="shared" ca="1" si="48"/>
        <v>0</v>
      </c>
      <c r="AR280" s="2">
        <f t="shared" ca="1" si="48"/>
        <v>0</v>
      </c>
      <c r="AS280" s="2">
        <f t="shared" ca="1" si="48"/>
        <v>0</v>
      </c>
      <c r="AT280" s="2">
        <f t="shared" ca="1" si="47"/>
        <v>0</v>
      </c>
      <c r="AU280" s="2">
        <f t="shared" ca="1" si="47"/>
        <v>0</v>
      </c>
      <c r="AV280" s="2">
        <f t="shared" ca="1" si="47"/>
        <v>0</v>
      </c>
      <c r="AW280" s="2">
        <f t="shared" ca="1" si="47"/>
        <v>0</v>
      </c>
      <c r="AX280" s="2">
        <f t="shared" ca="1" si="47"/>
        <v>0</v>
      </c>
      <c r="AY280" s="2">
        <f t="shared" ca="1" si="47"/>
        <v>0</v>
      </c>
      <c r="AZ280" s="2">
        <f t="shared" ca="1" si="47"/>
        <v>0</v>
      </c>
      <c r="BA280" s="2">
        <f t="shared" ca="1" si="47"/>
        <v>0</v>
      </c>
      <c r="BB280" s="2">
        <f t="shared" ca="1" si="47"/>
        <v>0</v>
      </c>
      <c r="BC280" s="2">
        <f t="shared" ca="1" si="47"/>
        <v>0</v>
      </c>
      <c r="BD280" s="2">
        <f t="shared" ca="1" si="47"/>
        <v>0</v>
      </c>
      <c r="BE280" s="2">
        <f t="shared" ca="1" si="47"/>
        <v>0</v>
      </c>
      <c r="BF280" s="2">
        <f t="shared" ca="1" si="47"/>
        <v>0</v>
      </c>
      <c r="BG280" s="2">
        <f t="shared" ca="1" si="47"/>
        <v>0</v>
      </c>
      <c r="BH280" s="2">
        <f t="shared" ca="1" si="47"/>
        <v>0</v>
      </c>
      <c r="BI280" s="2">
        <f t="shared" ca="1" si="43"/>
        <v>0</v>
      </c>
    </row>
    <row r="281" spans="1:61" hidden="1" x14ac:dyDescent="0.25">
      <c r="A281" s="175"/>
      <c r="B281" s="171"/>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1">
        <v>32</v>
      </c>
      <c r="AC281" s="2">
        <f t="shared" ca="1" si="45"/>
        <v>0</v>
      </c>
      <c r="AD281" s="2">
        <f t="shared" ca="1" si="48"/>
        <v>0</v>
      </c>
      <c r="AE281" s="2">
        <f t="shared" ca="1" si="48"/>
        <v>0</v>
      </c>
      <c r="AF281" s="2">
        <f t="shared" ca="1" si="48"/>
        <v>0</v>
      </c>
      <c r="AG281" s="2">
        <f t="shared" ca="1" si="48"/>
        <v>0</v>
      </c>
      <c r="AH281" s="2">
        <f t="shared" ca="1" si="48"/>
        <v>0</v>
      </c>
      <c r="AI281" s="2">
        <f t="shared" ca="1" si="48"/>
        <v>0</v>
      </c>
      <c r="AJ281" s="2">
        <f t="shared" ca="1" si="48"/>
        <v>0</v>
      </c>
      <c r="AK281" s="2">
        <f t="shared" ca="1" si="48"/>
        <v>0</v>
      </c>
      <c r="AL281" s="2">
        <f t="shared" ca="1" si="48"/>
        <v>0</v>
      </c>
      <c r="AM281" s="2">
        <f t="shared" ca="1" si="48"/>
        <v>0</v>
      </c>
      <c r="AN281" s="2">
        <f t="shared" ca="1" si="48"/>
        <v>0</v>
      </c>
      <c r="AO281" s="2">
        <f t="shared" ca="1" si="48"/>
        <v>0</v>
      </c>
      <c r="AP281" s="2">
        <f t="shared" ca="1" si="48"/>
        <v>0</v>
      </c>
      <c r="AQ281" s="2">
        <f t="shared" ca="1" si="48"/>
        <v>0</v>
      </c>
      <c r="AR281" s="2">
        <f t="shared" ca="1" si="48"/>
        <v>0</v>
      </c>
      <c r="AS281" s="2">
        <f t="shared" ca="1" si="48"/>
        <v>0</v>
      </c>
      <c r="AT281" s="2">
        <f t="shared" ca="1" si="47"/>
        <v>0</v>
      </c>
      <c r="AU281" s="2">
        <f t="shared" ca="1" si="47"/>
        <v>0</v>
      </c>
      <c r="AV281" s="2">
        <f t="shared" ca="1" si="47"/>
        <v>0</v>
      </c>
      <c r="AW281" s="2">
        <f t="shared" ca="1" si="47"/>
        <v>0</v>
      </c>
      <c r="AX281" s="2">
        <f t="shared" ca="1" si="47"/>
        <v>0</v>
      </c>
      <c r="AY281" s="2">
        <f t="shared" ca="1" si="47"/>
        <v>0</v>
      </c>
      <c r="AZ281" s="2">
        <f t="shared" ca="1" si="47"/>
        <v>0</v>
      </c>
      <c r="BA281" s="2">
        <f t="shared" ca="1" si="47"/>
        <v>0</v>
      </c>
      <c r="BB281" s="2">
        <f t="shared" ca="1" si="47"/>
        <v>0</v>
      </c>
      <c r="BC281" s="2">
        <f t="shared" ca="1" si="47"/>
        <v>0</v>
      </c>
      <c r="BD281" s="2">
        <f t="shared" ca="1" si="47"/>
        <v>0</v>
      </c>
      <c r="BE281" s="2">
        <f t="shared" ca="1" si="47"/>
        <v>0</v>
      </c>
      <c r="BF281" s="2">
        <f t="shared" ca="1" si="47"/>
        <v>0</v>
      </c>
      <c r="BG281" s="2">
        <f t="shared" ca="1" si="47"/>
        <v>0</v>
      </c>
      <c r="BH281" s="2">
        <f t="shared" ca="1" si="47"/>
        <v>0</v>
      </c>
      <c r="BI281" s="2">
        <f t="shared" ca="1" si="43"/>
        <v>0</v>
      </c>
    </row>
    <row r="282" spans="1:61" hidden="1" x14ac:dyDescent="0.25">
      <c r="A282" s="175"/>
      <c r="B282" s="172"/>
      <c r="C282" s="96"/>
      <c r="D282" s="96"/>
      <c r="E282" s="96"/>
      <c r="F282" s="96"/>
      <c r="G282" s="96"/>
      <c r="H282" s="96"/>
      <c r="I282" s="96"/>
      <c r="J282" s="96"/>
      <c r="K282" s="96"/>
      <c r="L282" s="96"/>
      <c r="M282" s="96"/>
      <c r="N282" s="96"/>
      <c r="O282" s="96"/>
      <c r="P282" s="96"/>
      <c r="Q282" s="96"/>
      <c r="R282" s="96"/>
      <c r="S282" s="96"/>
      <c r="T282" s="96"/>
      <c r="U282" s="96"/>
      <c r="V282" s="96"/>
      <c r="W282" s="96"/>
      <c r="X282" s="96"/>
      <c r="Y282" s="96"/>
      <c r="Z282" s="96"/>
      <c r="AA282" s="96"/>
      <c r="AB282" s="94">
        <v>33</v>
      </c>
      <c r="AC282" s="95">
        <f t="shared" ca="1" si="45"/>
        <v>0</v>
      </c>
      <c r="AD282" s="95">
        <f t="shared" ca="1" si="48"/>
        <v>0</v>
      </c>
      <c r="AE282" s="95">
        <f t="shared" ca="1" si="48"/>
        <v>0</v>
      </c>
      <c r="AF282" s="95">
        <f t="shared" ca="1" si="48"/>
        <v>0</v>
      </c>
      <c r="AG282" s="95">
        <f t="shared" ca="1" si="48"/>
        <v>0</v>
      </c>
      <c r="AH282" s="95">
        <f t="shared" ca="1" si="48"/>
        <v>0</v>
      </c>
      <c r="AI282" s="95">
        <f t="shared" ca="1" si="48"/>
        <v>0</v>
      </c>
      <c r="AJ282" s="95">
        <f t="shared" ca="1" si="48"/>
        <v>0</v>
      </c>
      <c r="AK282" s="95">
        <f t="shared" ca="1" si="48"/>
        <v>0</v>
      </c>
      <c r="AL282" s="95">
        <f t="shared" ca="1" si="48"/>
        <v>0</v>
      </c>
      <c r="AM282" s="95">
        <f t="shared" ca="1" si="48"/>
        <v>0</v>
      </c>
      <c r="AN282" s="95">
        <f t="shared" ca="1" si="48"/>
        <v>0</v>
      </c>
      <c r="AO282" s="95">
        <f t="shared" ca="1" si="48"/>
        <v>0</v>
      </c>
      <c r="AP282" s="95">
        <f t="shared" ca="1" si="48"/>
        <v>0</v>
      </c>
      <c r="AQ282" s="95">
        <f t="shared" ca="1" si="48"/>
        <v>0</v>
      </c>
      <c r="AR282" s="95">
        <f t="shared" ca="1" si="48"/>
        <v>0</v>
      </c>
      <c r="AS282" s="95">
        <f t="shared" ca="1" si="48"/>
        <v>0</v>
      </c>
      <c r="AT282" s="95">
        <f t="shared" ca="1" si="47"/>
        <v>0</v>
      </c>
      <c r="AU282" s="95">
        <f t="shared" ca="1" si="47"/>
        <v>0</v>
      </c>
      <c r="AV282" s="95">
        <f t="shared" ca="1" si="47"/>
        <v>0</v>
      </c>
      <c r="AW282" s="95">
        <f t="shared" ca="1" si="47"/>
        <v>0</v>
      </c>
      <c r="AX282" s="95">
        <f t="shared" ca="1" si="47"/>
        <v>0</v>
      </c>
      <c r="AY282" s="95">
        <f t="shared" ca="1" si="47"/>
        <v>0</v>
      </c>
      <c r="AZ282" s="95">
        <f t="shared" ca="1" si="47"/>
        <v>0</v>
      </c>
      <c r="BA282" s="95">
        <f t="shared" ca="1" si="47"/>
        <v>0</v>
      </c>
      <c r="BB282" s="95">
        <f t="shared" ca="1" si="47"/>
        <v>0</v>
      </c>
      <c r="BC282" s="95">
        <f t="shared" ca="1" si="47"/>
        <v>0</v>
      </c>
      <c r="BD282" s="95">
        <f t="shared" ca="1" si="47"/>
        <v>0</v>
      </c>
      <c r="BE282" s="95">
        <f t="shared" ca="1" si="47"/>
        <v>0</v>
      </c>
      <c r="BF282" s="95">
        <f t="shared" ca="1" si="47"/>
        <v>0</v>
      </c>
      <c r="BG282" s="95">
        <f t="shared" ca="1" si="47"/>
        <v>0</v>
      </c>
      <c r="BH282" s="95">
        <f t="shared" ca="1" si="47"/>
        <v>0</v>
      </c>
      <c r="BI282" s="95">
        <f t="shared" ca="1" si="43"/>
        <v>0</v>
      </c>
    </row>
    <row r="283" spans="1:61" x14ac:dyDescent="0.25">
      <c r="A283" s="175"/>
      <c r="B283" s="170" t="s">
        <v>154</v>
      </c>
      <c r="C283" s="173" t="str">
        <f>INDEX(mem_Nb,MATCH(B283,MEMBERS,0))</f>
        <v>N8</v>
      </c>
      <c r="D283" s="92">
        <f>INDEX(LM,MATCH(C283,NODES,0),1)</f>
        <v>21</v>
      </c>
      <c r="E283" s="4" t="e">
        <f t="array" aca="1" ref="E283:E288" ca="1">d_m(D283:D288,P283:U288,Du,Dk)</f>
        <v>#VALUE!</v>
      </c>
      <c r="F283" s="4" t="e">
        <f t="array" ref="F283:F288">qf_m(B283)</f>
        <v>#VALUE!</v>
      </c>
      <c r="G283" s="4" t="e">
        <f t="array" ref="G283:G288">MMULT(TRANSPOSE(P283:U288),F283:F288)</f>
        <v>#VALUE!</v>
      </c>
      <c r="H283" s="4" t="e">
        <f t="array" ref="H283:H288">MMULT(J283:O288,E283:E288)+F283:F288</f>
        <v>#VALUE!</v>
      </c>
      <c r="I283" s="4" t="e">
        <f t="array" ref="I283:I288">MMULT(TRANSPOSE(P283:U288),H283:H288)</f>
        <v>#VALUE!</v>
      </c>
      <c r="J283" s="14" t="e">
        <f t="array" ref="J283:O288">kp_m(B283)</f>
        <v>#VALUE!</v>
      </c>
      <c r="K283" s="4" t="e">
        <v>#VALUE!</v>
      </c>
      <c r="L283" s="4" t="e">
        <v>#VALUE!</v>
      </c>
      <c r="M283" s="4" t="e">
        <v>#VALUE!</v>
      </c>
      <c r="N283" s="4" t="e">
        <v>#VALUE!</v>
      </c>
      <c r="O283" s="15" t="e">
        <v>#VALUE!</v>
      </c>
      <c r="P283" s="14" t="e">
        <f t="array" ref="P283:U288">T_m(B283)</f>
        <v>#VALUE!</v>
      </c>
      <c r="Q283" s="4" t="e">
        <v>#VALUE!</v>
      </c>
      <c r="R283" s="4" t="e">
        <v>#VALUE!</v>
      </c>
      <c r="S283" s="4" t="e">
        <v>#VALUE!</v>
      </c>
      <c r="T283" s="4" t="e">
        <v>#VALUE!</v>
      </c>
      <c r="U283" s="15" t="e">
        <v>#VALUE!</v>
      </c>
      <c r="V283" s="14" t="e">
        <f t="array" ref="V283:AA288">k_m(P283:U288,J283:O288)</f>
        <v>#VALUE!</v>
      </c>
      <c r="W283" s="4" t="e">
        <v>#VALUE!</v>
      </c>
      <c r="X283" s="4" t="e">
        <v>#VALUE!</v>
      </c>
      <c r="Y283" s="4" t="e">
        <v>#VALUE!</v>
      </c>
      <c r="Z283" s="4" t="e">
        <v>#VALUE!</v>
      </c>
      <c r="AA283" s="15" t="e">
        <v>#VALUE!</v>
      </c>
      <c r="AB283" s="5">
        <v>1</v>
      </c>
      <c r="AC283" s="4">
        <f ca="1">IF(ISNA(OR(MATCH(AC$51,OFFSET($D283,1-$AB283,0,6),0),MATCH($AB283,OFFSET($D283,1-$AB283,0,6),0))),0,INDEX(OFFSET($D283,1-$AB283,18,6,6),MATCH(AC$51,OFFSET($D283,1-$AB283,0,6),0),MATCH($AB283,OFFSET($D283,1-$AB283,0,6),0)))</f>
        <v>0</v>
      </c>
      <c r="AD283" s="4">
        <f t="shared" ca="1" si="48"/>
        <v>0</v>
      </c>
      <c r="AE283" s="4">
        <f t="shared" ca="1" si="48"/>
        <v>0</v>
      </c>
      <c r="AF283" s="4">
        <f t="shared" ca="1" si="48"/>
        <v>0</v>
      </c>
      <c r="AG283" s="4">
        <f t="shared" ca="1" si="48"/>
        <v>0</v>
      </c>
      <c r="AH283" s="4">
        <f t="shared" ca="1" si="48"/>
        <v>0</v>
      </c>
      <c r="AI283" s="4">
        <f t="shared" ca="1" si="48"/>
        <v>0</v>
      </c>
      <c r="AJ283" s="4">
        <f t="shared" ca="1" si="48"/>
        <v>0</v>
      </c>
      <c r="AK283" s="4">
        <f t="shared" ca="1" si="48"/>
        <v>0</v>
      </c>
      <c r="AL283" s="4">
        <f t="shared" ca="1" si="48"/>
        <v>0</v>
      </c>
      <c r="AM283" s="4">
        <f t="shared" ca="1" si="48"/>
        <v>0</v>
      </c>
      <c r="AN283" s="4">
        <f t="shared" ca="1" si="48"/>
        <v>0</v>
      </c>
      <c r="AO283" s="4">
        <f t="shared" ca="1" si="48"/>
        <v>0</v>
      </c>
      <c r="AP283" s="4">
        <f t="shared" ca="1" si="48"/>
        <v>0</v>
      </c>
      <c r="AQ283" s="4">
        <f t="shared" ca="1" si="48"/>
        <v>0</v>
      </c>
      <c r="AR283" s="4">
        <f t="shared" ca="1" si="48"/>
        <v>0</v>
      </c>
      <c r="AS283" s="4">
        <f t="shared" ca="1" si="48"/>
        <v>0</v>
      </c>
      <c r="AT283" s="4">
        <f t="shared" ref="AT283:BH298" ca="1" si="49">IF(ISNA(OR(MATCH(AT$51,OFFSET($D283,1-$AB283,0,6),0),MATCH($AB283,OFFSET($D283,1-$AB283,0,6),0))),0,INDEX(OFFSET($D283,1-$AB283,18,6,6),MATCH(AT$51,OFFSET($D283,1-$AB283,0,6),0),MATCH($AB283,OFFSET($D283,1-$AB283,0,6),0)))</f>
        <v>0</v>
      </c>
      <c r="AU283" s="4">
        <f t="shared" ca="1" si="49"/>
        <v>0</v>
      </c>
      <c r="AV283" s="4">
        <f t="shared" ca="1" si="49"/>
        <v>0</v>
      </c>
      <c r="AW283" s="4">
        <f t="shared" ca="1" si="49"/>
        <v>0</v>
      </c>
      <c r="AX283" s="4">
        <f t="shared" ca="1" si="49"/>
        <v>0</v>
      </c>
      <c r="AY283" s="4">
        <f t="shared" ca="1" si="49"/>
        <v>0</v>
      </c>
      <c r="AZ283" s="4">
        <f t="shared" ca="1" si="49"/>
        <v>0</v>
      </c>
      <c r="BA283" s="4">
        <f t="shared" ca="1" si="49"/>
        <v>0</v>
      </c>
      <c r="BB283" s="4">
        <f t="shared" ca="1" si="49"/>
        <v>0</v>
      </c>
      <c r="BC283" s="4">
        <f t="shared" ca="1" si="49"/>
        <v>0</v>
      </c>
      <c r="BD283" s="4">
        <f t="shared" ca="1" si="49"/>
        <v>0</v>
      </c>
      <c r="BE283" s="4">
        <f t="shared" ca="1" si="49"/>
        <v>0</v>
      </c>
      <c r="BF283" s="4">
        <f t="shared" ca="1" si="49"/>
        <v>0</v>
      </c>
      <c r="BG283" s="4">
        <f t="shared" ca="1" si="49"/>
        <v>0</v>
      </c>
      <c r="BH283" s="4">
        <f t="shared" ca="1" si="49"/>
        <v>0</v>
      </c>
      <c r="BI283" s="4">
        <f t="shared" ca="1" si="43"/>
        <v>0</v>
      </c>
    </row>
    <row r="284" spans="1:61" x14ac:dyDescent="0.25">
      <c r="A284" s="175"/>
      <c r="B284" s="171"/>
      <c r="C284" s="174"/>
      <c r="D284" s="91">
        <f>INDEX(LM,MATCH(C283,NODES,0),2)</f>
        <v>22</v>
      </c>
      <c r="E284" s="2" t="e">
        <f ca="1"/>
        <v>#VALUE!</v>
      </c>
      <c r="F284" s="2" t="e">
        <v>#VALUE!</v>
      </c>
      <c r="G284" s="2" t="e">
        <v>#VALUE!</v>
      </c>
      <c r="H284" s="2" t="e">
        <v>#VALUE!</v>
      </c>
      <c r="I284" s="2" t="e">
        <v>#VALUE!</v>
      </c>
      <c r="J284" s="12" t="e">
        <v>#VALUE!</v>
      </c>
      <c r="K284" s="2" t="e">
        <v>#VALUE!</v>
      </c>
      <c r="L284" s="2" t="e">
        <v>#VALUE!</v>
      </c>
      <c r="M284" s="2" t="e">
        <v>#VALUE!</v>
      </c>
      <c r="N284" s="2" t="e">
        <v>#VALUE!</v>
      </c>
      <c r="O284" s="13" t="e">
        <v>#VALUE!</v>
      </c>
      <c r="P284" s="12" t="e">
        <v>#VALUE!</v>
      </c>
      <c r="Q284" s="2" t="e">
        <v>#VALUE!</v>
      </c>
      <c r="R284" s="2" t="e">
        <v>#VALUE!</v>
      </c>
      <c r="S284" s="2" t="e">
        <v>#VALUE!</v>
      </c>
      <c r="T284" s="2" t="e">
        <v>#VALUE!</v>
      </c>
      <c r="U284" s="13" t="e">
        <v>#VALUE!</v>
      </c>
      <c r="V284" s="12" t="e">
        <v>#VALUE!</v>
      </c>
      <c r="W284" s="2" t="e">
        <v>#VALUE!</v>
      </c>
      <c r="X284" s="2" t="e">
        <v>#VALUE!</v>
      </c>
      <c r="Y284" s="2" t="e">
        <v>#VALUE!</v>
      </c>
      <c r="Z284" s="2" t="e">
        <v>#VALUE!</v>
      </c>
      <c r="AA284" s="13" t="e">
        <v>#VALUE!</v>
      </c>
      <c r="AB284" s="1">
        <v>2</v>
      </c>
      <c r="AC284" s="2">
        <f t="shared" ref="AC284:AR315" ca="1" si="50">IF(ISNA(OR(MATCH(AC$51,OFFSET($D284,1-$AB284,0,6),0),MATCH($AB284,OFFSET($D284,1-$AB284,0,6),0))),0,INDEX(OFFSET($D284,1-$AB284,18,6,6),MATCH(AC$51,OFFSET($D284,1-$AB284,0,6),0),MATCH($AB284,OFFSET($D284,1-$AB284,0,6),0)))</f>
        <v>0</v>
      </c>
      <c r="AD284" s="2">
        <f t="shared" ca="1" si="48"/>
        <v>0</v>
      </c>
      <c r="AE284" s="2">
        <f t="shared" ca="1" si="48"/>
        <v>0</v>
      </c>
      <c r="AF284" s="2">
        <f t="shared" ca="1" si="48"/>
        <v>0</v>
      </c>
      <c r="AG284" s="2">
        <f t="shared" ca="1" si="48"/>
        <v>0</v>
      </c>
      <c r="AH284" s="2">
        <f t="shared" ca="1" si="48"/>
        <v>0</v>
      </c>
      <c r="AI284" s="2">
        <f t="shared" ca="1" si="48"/>
        <v>0</v>
      </c>
      <c r="AJ284" s="2">
        <f t="shared" ca="1" si="48"/>
        <v>0</v>
      </c>
      <c r="AK284" s="2">
        <f t="shared" ca="1" si="48"/>
        <v>0</v>
      </c>
      <c r="AL284" s="2">
        <f t="shared" ca="1" si="48"/>
        <v>0</v>
      </c>
      <c r="AM284" s="2">
        <f t="shared" ca="1" si="48"/>
        <v>0</v>
      </c>
      <c r="AN284" s="2">
        <f t="shared" ca="1" si="48"/>
        <v>0</v>
      </c>
      <c r="AO284" s="2">
        <f t="shared" ca="1" si="48"/>
        <v>0</v>
      </c>
      <c r="AP284" s="2">
        <f t="shared" ca="1" si="48"/>
        <v>0</v>
      </c>
      <c r="AQ284" s="2">
        <f t="shared" ca="1" si="48"/>
        <v>0</v>
      </c>
      <c r="AR284" s="2">
        <f t="shared" ca="1" si="48"/>
        <v>0</v>
      </c>
      <c r="AS284" s="2">
        <f t="shared" ca="1" si="48"/>
        <v>0</v>
      </c>
      <c r="AT284" s="2">
        <f t="shared" ca="1" si="49"/>
        <v>0</v>
      </c>
      <c r="AU284" s="2">
        <f t="shared" ca="1" si="49"/>
        <v>0</v>
      </c>
      <c r="AV284" s="2">
        <f t="shared" ca="1" si="49"/>
        <v>0</v>
      </c>
      <c r="AW284" s="2">
        <f t="shared" ca="1" si="49"/>
        <v>0</v>
      </c>
      <c r="AX284" s="2">
        <f t="shared" ca="1" si="49"/>
        <v>0</v>
      </c>
      <c r="AY284" s="2">
        <f t="shared" ca="1" si="49"/>
        <v>0</v>
      </c>
      <c r="AZ284" s="2">
        <f t="shared" ca="1" si="49"/>
        <v>0</v>
      </c>
      <c r="BA284" s="2">
        <f t="shared" ca="1" si="49"/>
        <v>0</v>
      </c>
      <c r="BB284" s="2">
        <f t="shared" ca="1" si="49"/>
        <v>0</v>
      </c>
      <c r="BC284" s="2">
        <f t="shared" ca="1" si="49"/>
        <v>0</v>
      </c>
      <c r="BD284" s="2">
        <f t="shared" ca="1" si="49"/>
        <v>0</v>
      </c>
      <c r="BE284" s="2">
        <f t="shared" ca="1" si="49"/>
        <v>0</v>
      </c>
      <c r="BF284" s="2">
        <f t="shared" ca="1" si="49"/>
        <v>0</v>
      </c>
      <c r="BG284" s="2">
        <f t="shared" ca="1" si="49"/>
        <v>0</v>
      </c>
      <c r="BH284" s="2">
        <f t="shared" ca="1" si="49"/>
        <v>0</v>
      </c>
      <c r="BI284" s="2">
        <f t="shared" ca="1" si="43"/>
        <v>0</v>
      </c>
    </row>
    <row r="285" spans="1:61" x14ac:dyDescent="0.25">
      <c r="A285" s="175"/>
      <c r="B285" s="171"/>
      <c r="C285" s="174"/>
      <c r="D285" s="91">
        <f>INDEX(LM,MATCH(C283,NODES,0),3)</f>
        <v>23</v>
      </c>
      <c r="E285" s="2" t="e">
        <f ca="1"/>
        <v>#VALUE!</v>
      </c>
      <c r="F285" s="2" t="e">
        <v>#VALUE!</v>
      </c>
      <c r="G285" s="2" t="e">
        <v>#VALUE!</v>
      </c>
      <c r="H285" s="2" t="e">
        <v>#VALUE!</v>
      </c>
      <c r="I285" s="2" t="e">
        <v>#VALUE!</v>
      </c>
      <c r="J285" s="12" t="e">
        <v>#VALUE!</v>
      </c>
      <c r="K285" s="2" t="e">
        <v>#VALUE!</v>
      </c>
      <c r="L285" s="2" t="e">
        <v>#VALUE!</v>
      </c>
      <c r="M285" s="2" t="e">
        <v>#VALUE!</v>
      </c>
      <c r="N285" s="2" t="e">
        <v>#VALUE!</v>
      </c>
      <c r="O285" s="13" t="e">
        <v>#VALUE!</v>
      </c>
      <c r="P285" s="12" t="e">
        <v>#VALUE!</v>
      </c>
      <c r="Q285" s="2" t="e">
        <v>#VALUE!</v>
      </c>
      <c r="R285" s="2" t="e">
        <v>#VALUE!</v>
      </c>
      <c r="S285" s="2" t="e">
        <v>#VALUE!</v>
      </c>
      <c r="T285" s="2" t="e">
        <v>#VALUE!</v>
      </c>
      <c r="U285" s="13" t="e">
        <v>#VALUE!</v>
      </c>
      <c r="V285" s="12" t="e">
        <v>#VALUE!</v>
      </c>
      <c r="W285" s="2" t="e">
        <v>#VALUE!</v>
      </c>
      <c r="X285" s="2" t="e">
        <v>#VALUE!</v>
      </c>
      <c r="Y285" s="2" t="e">
        <v>#VALUE!</v>
      </c>
      <c r="Z285" s="2" t="e">
        <v>#VALUE!</v>
      </c>
      <c r="AA285" s="13" t="e">
        <v>#VALUE!</v>
      </c>
      <c r="AB285" s="1">
        <v>3</v>
      </c>
      <c r="AC285" s="2">
        <f t="shared" ca="1" si="50"/>
        <v>0</v>
      </c>
      <c r="AD285" s="2">
        <f t="shared" ca="1" si="48"/>
        <v>0</v>
      </c>
      <c r="AE285" s="2">
        <f t="shared" ca="1" si="48"/>
        <v>0</v>
      </c>
      <c r="AF285" s="2">
        <f t="shared" ca="1" si="48"/>
        <v>0</v>
      </c>
      <c r="AG285" s="2">
        <f t="shared" ca="1" si="48"/>
        <v>0</v>
      </c>
      <c r="AH285" s="2">
        <f t="shared" ca="1" si="48"/>
        <v>0</v>
      </c>
      <c r="AI285" s="2">
        <f t="shared" ca="1" si="48"/>
        <v>0</v>
      </c>
      <c r="AJ285" s="2">
        <f t="shared" ca="1" si="48"/>
        <v>0</v>
      </c>
      <c r="AK285" s="2">
        <f t="shared" ca="1" si="48"/>
        <v>0</v>
      </c>
      <c r="AL285" s="2">
        <f t="shared" ca="1" si="48"/>
        <v>0</v>
      </c>
      <c r="AM285" s="2">
        <f t="shared" ca="1" si="48"/>
        <v>0</v>
      </c>
      <c r="AN285" s="2">
        <f t="shared" ca="1" si="48"/>
        <v>0</v>
      </c>
      <c r="AO285" s="2">
        <f t="shared" ca="1" si="48"/>
        <v>0</v>
      </c>
      <c r="AP285" s="2">
        <f t="shared" ca="1" si="48"/>
        <v>0</v>
      </c>
      <c r="AQ285" s="2">
        <f t="shared" ca="1" si="48"/>
        <v>0</v>
      </c>
      <c r="AR285" s="2">
        <f t="shared" ca="1" si="48"/>
        <v>0</v>
      </c>
      <c r="AS285" s="2">
        <f t="shared" ca="1" si="48"/>
        <v>0</v>
      </c>
      <c r="AT285" s="2">
        <f t="shared" ca="1" si="49"/>
        <v>0</v>
      </c>
      <c r="AU285" s="2">
        <f t="shared" ca="1" si="49"/>
        <v>0</v>
      </c>
      <c r="AV285" s="2">
        <f t="shared" ca="1" si="49"/>
        <v>0</v>
      </c>
      <c r="AW285" s="2">
        <f t="shared" ca="1" si="49"/>
        <v>0</v>
      </c>
      <c r="AX285" s="2">
        <f t="shared" ca="1" si="49"/>
        <v>0</v>
      </c>
      <c r="AY285" s="2">
        <f t="shared" ca="1" si="49"/>
        <v>0</v>
      </c>
      <c r="AZ285" s="2">
        <f t="shared" ca="1" si="49"/>
        <v>0</v>
      </c>
      <c r="BA285" s="2">
        <f t="shared" ca="1" si="49"/>
        <v>0</v>
      </c>
      <c r="BB285" s="2">
        <f t="shared" ca="1" si="49"/>
        <v>0</v>
      </c>
      <c r="BC285" s="2">
        <f t="shared" ca="1" si="49"/>
        <v>0</v>
      </c>
      <c r="BD285" s="2">
        <f t="shared" ca="1" si="49"/>
        <v>0</v>
      </c>
      <c r="BE285" s="2">
        <f t="shared" ca="1" si="49"/>
        <v>0</v>
      </c>
      <c r="BF285" s="2">
        <f t="shared" ca="1" si="49"/>
        <v>0</v>
      </c>
      <c r="BG285" s="2">
        <f t="shared" ca="1" si="49"/>
        <v>0</v>
      </c>
      <c r="BH285" s="2">
        <f t="shared" ca="1" si="49"/>
        <v>0</v>
      </c>
      <c r="BI285" s="2">
        <f t="shared" ca="1" si="43"/>
        <v>0</v>
      </c>
    </row>
    <row r="286" spans="1:61" x14ac:dyDescent="0.25">
      <c r="A286" s="175"/>
      <c r="B286" s="171"/>
      <c r="C286" s="174" t="str">
        <f>INDEX(mem_Ne,MATCH(B283,MEMBERS,0))</f>
        <v>N9</v>
      </c>
      <c r="D286" s="91">
        <f>INDEX(LM,MATCH(C286,NODES,0),1)</f>
        <v>24</v>
      </c>
      <c r="E286" s="2" t="e">
        <f ca="1"/>
        <v>#VALUE!</v>
      </c>
      <c r="F286" s="2" t="e">
        <v>#VALUE!</v>
      </c>
      <c r="G286" s="2" t="e">
        <v>#VALUE!</v>
      </c>
      <c r="H286" s="2" t="e">
        <v>#VALUE!</v>
      </c>
      <c r="I286" s="2" t="e">
        <v>#VALUE!</v>
      </c>
      <c r="J286" s="12" t="e">
        <v>#VALUE!</v>
      </c>
      <c r="K286" s="2" t="e">
        <v>#VALUE!</v>
      </c>
      <c r="L286" s="2" t="e">
        <v>#VALUE!</v>
      </c>
      <c r="M286" s="2" t="e">
        <v>#VALUE!</v>
      </c>
      <c r="N286" s="2" t="e">
        <v>#VALUE!</v>
      </c>
      <c r="O286" s="13" t="e">
        <v>#VALUE!</v>
      </c>
      <c r="P286" s="12" t="e">
        <v>#VALUE!</v>
      </c>
      <c r="Q286" s="2" t="e">
        <v>#VALUE!</v>
      </c>
      <c r="R286" s="2" t="e">
        <v>#VALUE!</v>
      </c>
      <c r="S286" s="2" t="e">
        <v>#VALUE!</v>
      </c>
      <c r="T286" s="2" t="e">
        <v>#VALUE!</v>
      </c>
      <c r="U286" s="13" t="e">
        <v>#VALUE!</v>
      </c>
      <c r="V286" s="12" t="e">
        <v>#VALUE!</v>
      </c>
      <c r="W286" s="2" t="e">
        <v>#VALUE!</v>
      </c>
      <c r="X286" s="2" t="e">
        <v>#VALUE!</v>
      </c>
      <c r="Y286" s="2" t="e">
        <v>#VALUE!</v>
      </c>
      <c r="Z286" s="2" t="e">
        <v>#VALUE!</v>
      </c>
      <c r="AA286" s="13" t="e">
        <v>#VALUE!</v>
      </c>
      <c r="AB286" s="1">
        <v>4</v>
      </c>
      <c r="AC286" s="2">
        <f t="shared" ca="1" si="50"/>
        <v>0</v>
      </c>
      <c r="AD286" s="2">
        <f t="shared" ca="1" si="50"/>
        <v>0</v>
      </c>
      <c r="AE286" s="2">
        <f t="shared" ca="1" si="50"/>
        <v>0</v>
      </c>
      <c r="AF286" s="2">
        <f t="shared" ca="1" si="50"/>
        <v>0</v>
      </c>
      <c r="AG286" s="2">
        <f t="shared" ca="1" si="50"/>
        <v>0</v>
      </c>
      <c r="AH286" s="2">
        <f t="shared" ca="1" si="50"/>
        <v>0</v>
      </c>
      <c r="AI286" s="2">
        <f t="shared" ca="1" si="50"/>
        <v>0</v>
      </c>
      <c r="AJ286" s="2">
        <f t="shared" ca="1" si="50"/>
        <v>0</v>
      </c>
      <c r="AK286" s="2">
        <f t="shared" ca="1" si="50"/>
        <v>0</v>
      </c>
      <c r="AL286" s="2">
        <f t="shared" ca="1" si="50"/>
        <v>0</v>
      </c>
      <c r="AM286" s="2">
        <f t="shared" ca="1" si="50"/>
        <v>0</v>
      </c>
      <c r="AN286" s="2">
        <f t="shared" ca="1" si="50"/>
        <v>0</v>
      </c>
      <c r="AO286" s="2">
        <f t="shared" ca="1" si="50"/>
        <v>0</v>
      </c>
      <c r="AP286" s="2">
        <f t="shared" ca="1" si="50"/>
        <v>0</v>
      </c>
      <c r="AQ286" s="2">
        <f t="shared" ca="1" si="50"/>
        <v>0</v>
      </c>
      <c r="AR286" s="2">
        <f t="shared" ca="1" si="50"/>
        <v>0</v>
      </c>
      <c r="AS286" s="2">
        <f t="shared" ref="AD286:AS302" ca="1" si="51">IF(ISNA(OR(MATCH(AS$51,OFFSET($D286,1-$AB286,0,6),0),MATCH($AB286,OFFSET($D286,1-$AB286,0,6),0))),0,INDEX(OFFSET($D286,1-$AB286,18,6,6),MATCH(AS$51,OFFSET($D286,1-$AB286,0,6),0),MATCH($AB286,OFFSET($D286,1-$AB286,0,6),0)))</f>
        <v>0</v>
      </c>
      <c r="AT286" s="2">
        <f t="shared" ca="1" si="49"/>
        <v>0</v>
      </c>
      <c r="AU286" s="2">
        <f t="shared" ca="1" si="49"/>
        <v>0</v>
      </c>
      <c r="AV286" s="2">
        <f t="shared" ca="1" si="49"/>
        <v>0</v>
      </c>
      <c r="AW286" s="2">
        <f t="shared" ca="1" si="49"/>
        <v>0</v>
      </c>
      <c r="AX286" s="2">
        <f t="shared" ca="1" si="49"/>
        <v>0</v>
      </c>
      <c r="AY286" s="2">
        <f t="shared" ca="1" si="49"/>
        <v>0</v>
      </c>
      <c r="AZ286" s="2">
        <f t="shared" ca="1" si="49"/>
        <v>0</v>
      </c>
      <c r="BA286" s="2">
        <f t="shared" ca="1" si="49"/>
        <v>0</v>
      </c>
      <c r="BB286" s="2">
        <f t="shared" ca="1" si="49"/>
        <v>0</v>
      </c>
      <c r="BC286" s="2">
        <f t="shared" ca="1" si="49"/>
        <v>0</v>
      </c>
      <c r="BD286" s="2">
        <f t="shared" ca="1" si="49"/>
        <v>0</v>
      </c>
      <c r="BE286" s="2">
        <f t="shared" ca="1" si="49"/>
        <v>0</v>
      </c>
      <c r="BF286" s="2">
        <f t="shared" ca="1" si="49"/>
        <v>0</v>
      </c>
      <c r="BG286" s="2">
        <f t="shared" ca="1" si="49"/>
        <v>0</v>
      </c>
      <c r="BH286" s="2">
        <f t="shared" ca="1" si="49"/>
        <v>0</v>
      </c>
      <c r="BI286" s="2">
        <f t="shared" ca="1" si="43"/>
        <v>0</v>
      </c>
    </row>
    <row r="287" spans="1:61" x14ac:dyDescent="0.25">
      <c r="A287" s="175"/>
      <c r="B287" s="171"/>
      <c r="C287" s="174"/>
      <c r="D287" s="91">
        <f>INDEX(LM,MATCH(C286,NODES,0),2)</f>
        <v>25</v>
      </c>
      <c r="E287" s="2" t="e">
        <f ca="1"/>
        <v>#VALUE!</v>
      </c>
      <c r="F287" s="2" t="e">
        <v>#VALUE!</v>
      </c>
      <c r="G287" s="2" t="e">
        <v>#VALUE!</v>
      </c>
      <c r="H287" s="2" t="e">
        <v>#VALUE!</v>
      </c>
      <c r="I287" s="2" t="e">
        <v>#VALUE!</v>
      </c>
      <c r="J287" s="12" t="e">
        <v>#VALUE!</v>
      </c>
      <c r="K287" s="2" t="e">
        <v>#VALUE!</v>
      </c>
      <c r="L287" s="2" t="e">
        <v>#VALUE!</v>
      </c>
      <c r="M287" s="2" t="e">
        <v>#VALUE!</v>
      </c>
      <c r="N287" s="2" t="e">
        <v>#VALUE!</v>
      </c>
      <c r="O287" s="13" t="e">
        <v>#VALUE!</v>
      </c>
      <c r="P287" s="12" t="e">
        <v>#VALUE!</v>
      </c>
      <c r="Q287" s="2" t="e">
        <v>#VALUE!</v>
      </c>
      <c r="R287" s="2" t="e">
        <v>#VALUE!</v>
      </c>
      <c r="S287" s="2" t="e">
        <v>#VALUE!</v>
      </c>
      <c r="T287" s="2" t="e">
        <v>#VALUE!</v>
      </c>
      <c r="U287" s="13" t="e">
        <v>#VALUE!</v>
      </c>
      <c r="V287" s="12" t="e">
        <v>#VALUE!</v>
      </c>
      <c r="W287" s="2" t="e">
        <v>#VALUE!</v>
      </c>
      <c r="X287" s="2" t="e">
        <v>#VALUE!</v>
      </c>
      <c r="Y287" s="2" t="e">
        <v>#VALUE!</v>
      </c>
      <c r="Z287" s="2" t="e">
        <v>#VALUE!</v>
      </c>
      <c r="AA287" s="13" t="e">
        <v>#VALUE!</v>
      </c>
      <c r="AB287" s="1">
        <v>5</v>
      </c>
      <c r="AC287" s="2">
        <f t="shared" ca="1" si="50"/>
        <v>0</v>
      </c>
      <c r="AD287" s="2">
        <f t="shared" ca="1" si="51"/>
        <v>0</v>
      </c>
      <c r="AE287" s="2">
        <f t="shared" ca="1" si="51"/>
        <v>0</v>
      </c>
      <c r="AF287" s="2">
        <f t="shared" ca="1" si="51"/>
        <v>0</v>
      </c>
      <c r="AG287" s="2">
        <f t="shared" ca="1" si="51"/>
        <v>0</v>
      </c>
      <c r="AH287" s="2">
        <f t="shared" ca="1" si="51"/>
        <v>0</v>
      </c>
      <c r="AI287" s="2">
        <f t="shared" ca="1" si="51"/>
        <v>0</v>
      </c>
      <c r="AJ287" s="2">
        <f t="shared" ca="1" si="51"/>
        <v>0</v>
      </c>
      <c r="AK287" s="2">
        <f t="shared" ca="1" si="51"/>
        <v>0</v>
      </c>
      <c r="AL287" s="2">
        <f t="shared" ca="1" si="51"/>
        <v>0</v>
      </c>
      <c r="AM287" s="2">
        <f t="shared" ca="1" si="51"/>
        <v>0</v>
      </c>
      <c r="AN287" s="2">
        <f t="shared" ca="1" si="51"/>
        <v>0</v>
      </c>
      <c r="AO287" s="2">
        <f t="shared" ca="1" si="51"/>
        <v>0</v>
      </c>
      <c r="AP287" s="2">
        <f t="shared" ca="1" si="51"/>
        <v>0</v>
      </c>
      <c r="AQ287" s="2">
        <f t="shared" ca="1" si="51"/>
        <v>0</v>
      </c>
      <c r="AR287" s="2">
        <f t="shared" ca="1" si="51"/>
        <v>0</v>
      </c>
      <c r="AS287" s="2">
        <f t="shared" ca="1" si="51"/>
        <v>0</v>
      </c>
      <c r="AT287" s="2">
        <f t="shared" ca="1" si="49"/>
        <v>0</v>
      </c>
      <c r="AU287" s="2">
        <f t="shared" ca="1" si="49"/>
        <v>0</v>
      </c>
      <c r="AV287" s="2">
        <f t="shared" ca="1" si="49"/>
        <v>0</v>
      </c>
      <c r="AW287" s="2">
        <f t="shared" ca="1" si="49"/>
        <v>0</v>
      </c>
      <c r="AX287" s="2">
        <f t="shared" ca="1" si="49"/>
        <v>0</v>
      </c>
      <c r="AY287" s="2">
        <f t="shared" ca="1" si="49"/>
        <v>0</v>
      </c>
      <c r="AZ287" s="2">
        <f t="shared" ca="1" si="49"/>
        <v>0</v>
      </c>
      <c r="BA287" s="2">
        <f t="shared" ca="1" si="49"/>
        <v>0</v>
      </c>
      <c r="BB287" s="2">
        <f t="shared" ca="1" si="49"/>
        <v>0</v>
      </c>
      <c r="BC287" s="2">
        <f t="shared" ca="1" si="49"/>
        <v>0</v>
      </c>
      <c r="BD287" s="2">
        <f t="shared" ca="1" si="49"/>
        <v>0</v>
      </c>
      <c r="BE287" s="2">
        <f t="shared" ca="1" si="49"/>
        <v>0</v>
      </c>
      <c r="BF287" s="2">
        <f t="shared" ca="1" si="49"/>
        <v>0</v>
      </c>
      <c r="BG287" s="2">
        <f t="shared" ca="1" si="49"/>
        <v>0</v>
      </c>
      <c r="BH287" s="2">
        <f t="shared" ca="1" si="49"/>
        <v>0</v>
      </c>
      <c r="BI287" s="2">
        <f t="shared" ca="1" si="43"/>
        <v>0</v>
      </c>
    </row>
    <row r="288" spans="1:61" x14ac:dyDescent="0.25">
      <c r="A288" s="175"/>
      <c r="B288" s="171"/>
      <c r="C288" s="174"/>
      <c r="D288" s="91">
        <f>INDEX(LM,MATCH(C286,NODES,0),3)</f>
        <v>26</v>
      </c>
      <c r="E288" s="2" t="e">
        <f ca="1"/>
        <v>#VALUE!</v>
      </c>
      <c r="F288" s="2" t="e">
        <v>#VALUE!</v>
      </c>
      <c r="G288" s="2" t="e">
        <v>#VALUE!</v>
      </c>
      <c r="H288" s="2" t="e">
        <v>#VALUE!</v>
      </c>
      <c r="I288" s="2" t="e">
        <v>#VALUE!</v>
      </c>
      <c r="J288" s="12" t="e">
        <v>#VALUE!</v>
      </c>
      <c r="K288" s="2" t="e">
        <v>#VALUE!</v>
      </c>
      <c r="L288" s="2" t="e">
        <v>#VALUE!</v>
      </c>
      <c r="M288" s="2" t="e">
        <v>#VALUE!</v>
      </c>
      <c r="N288" s="2" t="e">
        <v>#VALUE!</v>
      </c>
      <c r="O288" s="13" t="e">
        <v>#VALUE!</v>
      </c>
      <c r="P288" s="12" t="e">
        <v>#VALUE!</v>
      </c>
      <c r="Q288" s="2" t="e">
        <v>#VALUE!</v>
      </c>
      <c r="R288" s="2" t="e">
        <v>#VALUE!</v>
      </c>
      <c r="S288" s="2" t="e">
        <v>#VALUE!</v>
      </c>
      <c r="T288" s="2" t="e">
        <v>#VALUE!</v>
      </c>
      <c r="U288" s="13" t="e">
        <v>#VALUE!</v>
      </c>
      <c r="V288" s="12" t="e">
        <v>#VALUE!</v>
      </c>
      <c r="W288" s="2" t="e">
        <v>#VALUE!</v>
      </c>
      <c r="X288" s="2" t="e">
        <v>#VALUE!</v>
      </c>
      <c r="Y288" s="2" t="e">
        <v>#VALUE!</v>
      </c>
      <c r="Z288" s="2" t="e">
        <v>#VALUE!</v>
      </c>
      <c r="AA288" s="13" t="e">
        <v>#VALUE!</v>
      </c>
      <c r="AB288" s="1">
        <v>6</v>
      </c>
      <c r="AC288" s="2">
        <f t="shared" ca="1" si="50"/>
        <v>0</v>
      </c>
      <c r="AD288" s="2">
        <f t="shared" ca="1" si="51"/>
        <v>0</v>
      </c>
      <c r="AE288" s="2">
        <f t="shared" ca="1" si="51"/>
        <v>0</v>
      </c>
      <c r="AF288" s="2">
        <f t="shared" ca="1" si="51"/>
        <v>0</v>
      </c>
      <c r="AG288" s="2">
        <f t="shared" ca="1" si="51"/>
        <v>0</v>
      </c>
      <c r="AH288" s="2">
        <f t="shared" ca="1" si="51"/>
        <v>0</v>
      </c>
      <c r="AI288" s="2">
        <f t="shared" ca="1" si="51"/>
        <v>0</v>
      </c>
      <c r="AJ288" s="2">
        <f t="shared" ca="1" si="51"/>
        <v>0</v>
      </c>
      <c r="AK288" s="2">
        <f t="shared" ca="1" si="51"/>
        <v>0</v>
      </c>
      <c r="AL288" s="2">
        <f t="shared" ca="1" si="51"/>
        <v>0</v>
      </c>
      <c r="AM288" s="2">
        <f t="shared" ca="1" si="51"/>
        <v>0</v>
      </c>
      <c r="AN288" s="2">
        <f t="shared" ca="1" si="51"/>
        <v>0</v>
      </c>
      <c r="AO288" s="2">
        <f t="shared" ca="1" si="51"/>
        <v>0</v>
      </c>
      <c r="AP288" s="2">
        <f t="shared" ca="1" si="51"/>
        <v>0</v>
      </c>
      <c r="AQ288" s="2">
        <f t="shared" ca="1" si="51"/>
        <v>0</v>
      </c>
      <c r="AR288" s="2">
        <f t="shared" ca="1" si="51"/>
        <v>0</v>
      </c>
      <c r="AS288" s="2">
        <f t="shared" ca="1" si="51"/>
        <v>0</v>
      </c>
      <c r="AT288" s="2">
        <f t="shared" ca="1" si="49"/>
        <v>0</v>
      </c>
      <c r="AU288" s="2">
        <f t="shared" ca="1" si="49"/>
        <v>0</v>
      </c>
      <c r="AV288" s="2">
        <f t="shared" ca="1" si="49"/>
        <v>0</v>
      </c>
      <c r="AW288" s="2">
        <f t="shared" ca="1" si="49"/>
        <v>0</v>
      </c>
      <c r="AX288" s="2">
        <f t="shared" ca="1" si="49"/>
        <v>0</v>
      </c>
      <c r="AY288" s="2">
        <f t="shared" ca="1" si="49"/>
        <v>0</v>
      </c>
      <c r="AZ288" s="2">
        <f t="shared" ca="1" si="49"/>
        <v>0</v>
      </c>
      <c r="BA288" s="2">
        <f t="shared" ca="1" si="49"/>
        <v>0</v>
      </c>
      <c r="BB288" s="2">
        <f t="shared" ca="1" si="49"/>
        <v>0</v>
      </c>
      <c r="BC288" s="2">
        <f t="shared" ca="1" si="49"/>
        <v>0</v>
      </c>
      <c r="BD288" s="2">
        <f t="shared" ca="1" si="49"/>
        <v>0</v>
      </c>
      <c r="BE288" s="2">
        <f t="shared" ca="1" si="49"/>
        <v>0</v>
      </c>
      <c r="BF288" s="2">
        <f t="shared" ca="1" si="49"/>
        <v>0</v>
      </c>
      <c r="BG288" s="2">
        <f t="shared" ca="1" si="49"/>
        <v>0</v>
      </c>
      <c r="BH288" s="2">
        <f t="shared" ca="1" si="49"/>
        <v>0</v>
      </c>
      <c r="BI288" s="2">
        <f t="shared" ca="1" si="43"/>
        <v>0</v>
      </c>
    </row>
    <row r="289" spans="1:61" hidden="1" x14ac:dyDescent="0.25">
      <c r="A289" s="175"/>
      <c r="B289" s="171"/>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1">
        <v>7</v>
      </c>
      <c r="AC289" s="2">
        <f t="shared" ca="1" si="50"/>
        <v>0</v>
      </c>
      <c r="AD289" s="2">
        <f t="shared" ca="1" si="51"/>
        <v>0</v>
      </c>
      <c r="AE289" s="2">
        <f t="shared" ca="1" si="51"/>
        <v>0</v>
      </c>
      <c r="AF289" s="2">
        <f t="shared" ca="1" si="51"/>
        <v>0</v>
      </c>
      <c r="AG289" s="2">
        <f t="shared" ca="1" si="51"/>
        <v>0</v>
      </c>
      <c r="AH289" s="2">
        <f t="shared" ca="1" si="51"/>
        <v>0</v>
      </c>
      <c r="AI289" s="2">
        <f t="shared" ca="1" si="51"/>
        <v>0</v>
      </c>
      <c r="AJ289" s="2">
        <f t="shared" ca="1" si="51"/>
        <v>0</v>
      </c>
      <c r="AK289" s="2">
        <f t="shared" ca="1" si="51"/>
        <v>0</v>
      </c>
      <c r="AL289" s="2">
        <f t="shared" ca="1" si="51"/>
        <v>0</v>
      </c>
      <c r="AM289" s="2">
        <f t="shared" ca="1" si="51"/>
        <v>0</v>
      </c>
      <c r="AN289" s="2">
        <f t="shared" ca="1" si="51"/>
        <v>0</v>
      </c>
      <c r="AO289" s="2">
        <f t="shared" ca="1" si="51"/>
        <v>0</v>
      </c>
      <c r="AP289" s="2">
        <f t="shared" ca="1" si="51"/>
        <v>0</v>
      </c>
      <c r="AQ289" s="2">
        <f t="shared" ca="1" si="51"/>
        <v>0</v>
      </c>
      <c r="AR289" s="2">
        <f t="shared" ca="1" si="51"/>
        <v>0</v>
      </c>
      <c r="AS289" s="2">
        <f t="shared" ca="1" si="51"/>
        <v>0</v>
      </c>
      <c r="AT289" s="2">
        <f t="shared" ca="1" si="49"/>
        <v>0</v>
      </c>
      <c r="AU289" s="2">
        <f t="shared" ca="1" si="49"/>
        <v>0</v>
      </c>
      <c r="AV289" s="2">
        <f t="shared" ca="1" si="49"/>
        <v>0</v>
      </c>
      <c r="AW289" s="2">
        <f t="shared" ca="1" si="49"/>
        <v>0</v>
      </c>
      <c r="AX289" s="2">
        <f t="shared" ca="1" si="49"/>
        <v>0</v>
      </c>
      <c r="AY289" s="2">
        <f t="shared" ca="1" si="49"/>
        <v>0</v>
      </c>
      <c r="AZ289" s="2">
        <f t="shared" ca="1" si="49"/>
        <v>0</v>
      </c>
      <c r="BA289" s="2">
        <f t="shared" ca="1" si="49"/>
        <v>0</v>
      </c>
      <c r="BB289" s="2">
        <f t="shared" ca="1" si="49"/>
        <v>0</v>
      </c>
      <c r="BC289" s="2">
        <f t="shared" ca="1" si="49"/>
        <v>0</v>
      </c>
      <c r="BD289" s="2">
        <f t="shared" ca="1" si="49"/>
        <v>0</v>
      </c>
      <c r="BE289" s="2">
        <f t="shared" ca="1" si="49"/>
        <v>0</v>
      </c>
      <c r="BF289" s="2">
        <f t="shared" ca="1" si="49"/>
        <v>0</v>
      </c>
      <c r="BG289" s="2">
        <f t="shared" ca="1" si="49"/>
        <v>0</v>
      </c>
      <c r="BH289" s="2">
        <f t="shared" ca="1" si="49"/>
        <v>0</v>
      </c>
      <c r="BI289" s="2">
        <f t="shared" ca="1" si="43"/>
        <v>0</v>
      </c>
    </row>
    <row r="290" spans="1:61" hidden="1" x14ac:dyDescent="0.25">
      <c r="A290" s="175"/>
      <c r="B290" s="171"/>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1">
        <v>8</v>
      </c>
      <c r="AC290" s="2">
        <f t="shared" ca="1" si="50"/>
        <v>0</v>
      </c>
      <c r="AD290" s="2">
        <f t="shared" ca="1" si="51"/>
        <v>0</v>
      </c>
      <c r="AE290" s="2">
        <f t="shared" ca="1" si="51"/>
        <v>0</v>
      </c>
      <c r="AF290" s="2">
        <f t="shared" ca="1" si="51"/>
        <v>0</v>
      </c>
      <c r="AG290" s="2">
        <f t="shared" ca="1" si="51"/>
        <v>0</v>
      </c>
      <c r="AH290" s="2">
        <f t="shared" ca="1" si="51"/>
        <v>0</v>
      </c>
      <c r="AI290" s="2">
        <f t="shared" ca="1" si="51"/>
        <v>0</v>
      </c>
      <c r="AJ290" s="2">
        <f t="shared" ca="1" si="51"/>
        <v>0</v>
      </c>
      <c r="AK290" s="2">
        <f t="shared" ca="1" si="51"/>
        <v>0</v>
      </c>
      <c r="AL290" s="2">
        <f t="shared" ca="1" si="51"/>
        <v>0</v>
      </c>
      <c r="AM290" s="2">
        <f t="shared" ca="1" si="51"/>
        <v>0</v>
      </c>
      <c r="AN290" s="2">
        <f t="shared" ca="1" si="51"/>
        <v>0</v>
      </c>
      <c r="AO290" s="2">
        <f t="shared" ca="1" si="51"/>
        <v>0</v>
      </c>
      <c r="AP290" s="2">
        <f t="shared" ca="1" si="51"/>
        <v>0</v>
      </c>
      <c r="AQ290" s="2">
        <f t="shared" ca="1" si="51"/>
        <v>0</v>
      </c>
      <c r="AR290" s="2">
        <f t="shared" ca="1" si="51"/>
        <v>0</v>
      </c>
      <c r="AS290" s="2">
        <f t="shared" ca="1" si="51"/>
        <v>0</v>
      </c>
      <c r="AT290" s="2">
        <f t="shared" ca="1" si="49"/>
        <v>0</v>
      </c>
      <c r="AU290" s="2">
        <f t="shared" ca="1" si="49"/>
        <v>0</v>
      </c>
      <c r="AV290" s="2">
        <f t="shared" ca="1" si="49"/>
        <v>0</v>
      </c>
      <c r="AW290" s="2">
        <f t="shared" ca="1" si="49"/>
        <v>0</v>
      </c>
      <c r="AX290" s="2">
        <f t="shared" ca="1" si="49"/>
        <v>0</v>
      </c>
      <c r="AY290" s="2">
        <f t="shared" ca="1" si="49"/>
        <v>0</v>
      </c>
      <c r="AZ290" s="2">
        <f t="shared" ca="1" si="49"/>
        <v>0</v>
      </c>
      <c r="BA290" s="2">
        <f t="shared" ca="1" si="49"/>
        <v>0</v>
      </c>
      <c r="BB290" s="2">
        <f t="shared" ca="1" si="49"/>
        <v>0</v>
      </c>
      <c r="BC290" s="2">
        <f t="shared" ca="1" si="49"/>
        <v>0</v>
      </c>
      <c r="BD290" s="2">
        <f t="shared" ca="1" si="49"/>
        <v>0</v>
      </c>
      <c r="BE290" s="2">
        <f t="shared" ca="1" si="49"/>
        <v>0</v>
      </c>
      <c r="BF290" s="2">
        <f t="shared" ca="1" si="49"/>
        <v>0</v>
      </c>
      <c r="BG290" s="2">
        <f t="shared" ca="1" si="49"/>
        <v>0</v>
      </c>
      <c r="BH290" s="2">
        <f t="shared" ca="1" si="49"/>
        <v>0</v>
      </c>
      <c r="BI290" s="2">
        <f t="shared" ca="1" si="43"/>
        <v>0</v>
      </c>
    </row>
    <row r="291" spans="1:61" hidden="1" x14ac:dyDescent="0.25">
      <c r="A291" s="175"/>
      <c r="B291" s="171"/>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1">
        <v>9</v>
      </c>
      <c r="AC291" s="2">
        <f t="shared" ca="1" si="50"/>
        <v>0</v>
      </c>
      <c r="AD291" s="2">
        <f t="shared" ca="1" si="51"/>
        <v>0</v>
      </c>
      <c r="AE291" s="2">
        <f t="shared" ca="1" si="51"/>
        <v>0</v>
      </c>
      <c r="AF291" s="2">
        <f t="shared" ca="1" si="51"/>
        <v>0</v>
      </c>
      <c r="AG291" s="2">
        <f t="shared" ca="1" si="51"/>
        <v>0</v>
      </c>
      <c r="AH291" s="2">
        <f t="shared" ca="1" si="51"/>
        <v>0</v>
      </c>
      <c r="AI291" s="2">
        <f t="shared" ca="1" si="51"/>
        <v>0</v>
      </c>
      <c r="AJ291" s="2">
        <f t="shared" ca="1" si="51"/>
        <v>0</v>
      </c>
      <c r="AK291" s="2">
        <f t="shared" ca="1" si="51"/>
        <v>0</v>
      </c>
      <c r="AL291" s="2">
        <f t="shared" ca="1" si="51"/>
        <v>0</v>
      </c>
      <c r="AM291" s="2">
        <f t="shared" ca="1" si="51"/>
        <v>0</v>
      </c>
      <c r="AN291" s="2">
        <f t="shared" ca="1" si="51"/>
        <v>0</v>
      </c>
      <c r="AO291" s="2">
        <f t="shared" ca="1" si="51"/>
        <v>0</v>
      </c>
      <c r="AP291" s="2">
        <f t="shared" ca="1" si="51"/>
        <v>0</v>
      </c>
      <c r="AQ291" s="2">
        <f t="shared" ca="1" si="51"/>
        <v>0</v>
      </c>
      <c r="AR291" s="2">
        <f t="shared" ca="1" si="51"/>
        <v>0</v>
      </c>
      <c r="AS291" s="2">
        <f t="shared" ca="1" si="51"/>
        <v>0</v>
      </c>
      <c r="AT291" s="2">
        <f t="shared" ca="1" si="49"/>
        <v>0</v>
      </c>
      <c r="AU291" s="2">
        <f t="shared" ca="1" si="49"/>
        <v>0</v>
      </c>
      <c r="AV291" s="2">
        <f t="shared" ca="1" si="49"/>
        <v>0</v>
      </c>
      <c r="AW291" s="2">
        <f t="shared" ca="1" si="49"/>
        <v>0</v>
      </c>
      <c r="AX291" s="2">
        <f t="shared" ca="1" si="49"/>
        <v>0</v>
      </c>
      <c r="AY291" s="2">
        <f t="shared" ca="1" si="49"/>
        <v>0</v>
      </c>
      <c r="AZ291" s="2">
        <f t="shared" ca="1" si="49"/>
        <v>0</v>
      </c>
      <c r="BA291" s="2">
        <f t="shared" ca="1" si="49"/>
        <v>0</v>
      </c>
      <c r="BB291" s="2">
        <f t="shared" ca="1" si="49"/>
        <v>0</v>
      </c>
      <c r="BC291" s="2">
        <f t="shared" ca="1" si="49"/>
        <v>0</v>
      </c>
      <c r="BD291" s="2">
        <f t="shared" ca="1" si="49"/>
        <v>0</v>
      </c>
      <c r="BE291" s="2">
        <f t="shared" ca="1" si="49"/>
        <v>0</v>
      </c>
      <c r="BF291" s="2">
        <f t="shared" ca="1" si="49"/>
        <v>0</v>
      </c>
      <c r="BG291" s="2">
        <f t="shared" ca="1" si="49"/>
        <v>0</v>
      </c>
      <c r="BH291" s="2">
        <f t="shared" ca="1" si="49"/>
        <v>0</v>
      </c>
      <c r="BI291" s="2">
        <f t="shared" ca="1" si="43"/>
        <v>0</v>
      </c>
    </row>
    <row r="292" spans="1:61" hidden="1" x14ac:dyDescent="0.25">
      <c r="A292" s="175"/>
      <c r="B292" s="171"/>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1">
        <v>10</v>
      </c>
      <c r="AC292" s="2">
        <f t="shared" ca="1" si="50"/>
        <v>0</v>
      </c>
      <c r="AD292" s="2">
        <f t="shared" ca="1" si="51"/>
        <v>0</v>
      </c>
      <c r="AE292" s="2">
        <f t="shared" ca="1" si="51"/>
        <v>0</v>
      </c>
      <c r="AF292" s="2">
        <f t="shared" ca="1" si="51"/>
        <v>0</v>
      </c>
      <c r="AG292" s="2">
        <f t="shared" ca="1" si="51"/>
        <v>0</v>
      </c>
      <c r="AH292" s="2">
        <f t="shared" ca="1" si="51"/>
        <v>0</v>
      </c>
      <c r="AI292" s="2">
        <f t="shared" ca="1" si="51"/>
        <v>0</v>
      </c>
      <c r="AJ292" s="2">
        <f t="shared" ca="1" si="51"/>
        <v>0</v>
      </c>
      <c r="AK292" s="2">
        <f t="shared" ca="1" si="51"/>
        <v>0</v>
      </c>
      <c r="AL292" s="2">
        <f t="shared" ca="1" si="51"/>
        <v>0</v>
      </c>
      <c r="AM292" s="2">
        <f t="shared" ca="1" si="51"/>
        <v>0</v>
      </c>
      <c r="AN292" s="2">
        <f t="shared" ca="1" si="51"/>
        <v>0</v>
      </c>
      <c r="AO292" s="2">
        <f t="shared" ca="1" si="51"/>
        <v>0</v>
      </c>
      <c r="AP292" s="2">
        <f t="shared" ca="1" si="51"/>
        <v>0</v>
      </c>
      <c r="AQ292" s="2">
        <f t="shared" ca="1" si="51"/>
        <v>0</v>
      </c>
      <c r="AR292" s="2">
        <f t="shared" ca="1" si="51"/>
        <v>0</v>
      </c>
      <c r="AS292" s="2">
        <f t="shared" ca="1" si="51"/>
        <v>0</v>
      </c>
      <c r="AT292" s="2">
        <f t="shared" ca="1" si="49"/>
        <v>0</v>
      </c>
      <c r="AU292" s="2">
        <f t="shared" ca="1" si="49"/>
        <v>0</v>
      </c>
      <c r="AV292" s="2">
        <f t="shared" ca="1" si="49"/>
        <v>0</v>
      </c>
      <c r="AW292" s="2">
        <f t="shared" ca="1" si="49"/>
        <v>0</v>
      </c>
      <c r="AX292" s="2">
        <f t="shared" ca="1" si="49"/>
        <v>0</v>
      </c>
      <c r="AY292" s="2">
        <f t="shared" ca="1" si="49"/>
        <v>0</v>
      </c>
      <c r="AZ292" s="2">
        <f t="shared" ca="1" si="49"/>
        <v>0</v>
      </c>
      <c r="BA292" s="2">
        <f t="shared" ca="1" si="49"/>
        <v>0</v>
      </c>
      <c r="BB292" s="2">
        <f t="shared" ca="1" si="49"/>
        <v>0</v>
      </c>
      <c r="BC292" s="2">
        <f t="shared" ca="1" si="49"/>
        <v>0</v>
      </c>
      <c r="BD292" s="2">
        <f t="shared" ca="1" si="49"/>
        <v>0</v>
      </c>
      <c r="BE292" s="2">
        <f t="shared" ca="1" si="49"/>
        <v>0</v>
      </c>
      <c r="BF292" s="2">
        <f t="shared" ca="1" si="49"/>
        <v>0</v>
      </c>
      <c r="BG292" s="2">
        <f t="shared" ca="1" si="49"/>
        <v>0</v>
      </c>
      <c r="BH292" s="2">
        <f t="shared" ca="1" si="49"/>
        <v>0</v>
      </c>
      <c r="BI292" s="2">
        <f t="shared" ca="1" si="43"/>
        <v>0</v>
      </c>
    </row>
    <row r="293" spans="1:61" hidden="1" x14ac:dyDescent="0.25">
      <c r="A293" s="175"/>
      <c r="B293" s="171"/>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1">
        <v>11</v>
      </c>
      <c r="AC293" s="2">
        <f t="shared" ca="1" si="50"/>
        <v>0</v>
      </c>
      <c r="AD293" s="2">
        <f t="shared" ca="1" si="51"/>
        <v>0</v>
      </c>
      <c r="AE293" s="2">
        <f t="shared" ca="1" si="51"/>
        <v>0</v>
      </c>
      <c r="AF293" s="2">
        <f t="shared" ca="1" si="51"/>
        <v>0</v>
      </c>
      <c r="AG293" s="2">
        <f t="shared" ca="1" si="51"/>
        <v>0</v>
      </c>
      <c r="AH293" s="2">
        <f t="shared" ca="1" si="51"/>
        <v>0</v>
      </c>
      <c r="AI293" s="2">
        <f t="shared" ca="1" si="51"/>
        <v>0</v>
      </c>
      <c r="AJ293" s="2">
        <f t="shared" ca="1" si="51"/>
        <v>0</v>
      </c>
      <c r="AK293" s="2">
        <f t="shared" ca="1" si="51"/>
        <v>0</v>
      </c>
      <c r="AL293" s="2">
        <f t="shared" ca="1" si="51"/>
        <v>0</v>
      </c>
      <c r="AM293" s="2">
        <f t="shared" ca="1" si="51"/>
        <v>0</v>
      </c>
      <c r="AN293" s="2">
        <f t="shared" ca="1" si="51"/>
        <v>0</v>
      </c>
      <c r="AO293" s="2">
        <f t="shared" ca="1" si="51"/>
        <v>0</v>
      </c>
      <c r="AP293" s="2">
        <f t="shared" ca="1" si="51"/>
        <v>0</v>
      </c>
      <c r="AQ293" s="2">
        <f t="shared" ca="1" si="51"/>
        <v>0</v>
      </c>
      <c r="AR293" s="2">
        <f t="shared" ca="1" si="51"/>
        <v>0</v>
      </c>
      <c r="AS293" s="2">
        <f t="shared" ca="1" si="51"/>
        <v>0</v>
      </c>
      <c r="AT293" s="2">
        <f t="shared" ca="1" si="49"/>
        <v>0</v>
      </c>
      <c r="AU293" s="2">
        <f t="shared" ca="1" si="49"/>
        <v>0</v>
      </c>
      <c r="AV293" s="2">
        <f t="shared" ca="1" si="49"/>
        <v>0</v>
      </c>
      <c r="AW293" s="2">
        <f t="shared" ca="1" si="49"/>
        <v>0</v>
      </c>
      <c r="AX293" s="2">
        <f t="shared" ca="1" si="49"/>
        <v>0</v>
      </c>
      <c r="AY293" s="2">
        <f t="shared" ca="1" si="49"/>
        <v>0</v>
      </c>
      <c r="AZ293" s="2">
        <f t="shared" ca="1" si="49"/>
        <v>0</v>
      </c>
      <c r="BA293" s="2">
        <f t="shared" ca="1" si="49"/>
        <v>0</v>
      </c>
      <c r="BB293" s="2">
        <f t="shared" ca="1" si="49"/>
        <v>0</v>
      </c>
      <c r="BC293" s="2">
        <f t="shared" ca="1" si="49"/>
        <v>0</v>
      </c>
      <c r="BD293" s="2">
        <f t="shared" ca="1" si="49"/>
        <v>0</v>
      </c>
      <c r="BE293" s="2">
        <f t="shared" ca="1" si="49"/>
        <v>0</v>
      </c>
      <c r="BF293" s="2">
        <f t="shared" ca="1" si="49"/>
        <v>0</v>
      </c>
      <c r="BG293" s="2">
        <f t="shared" ca="1" si="49"/>
        <v>0</v>
      </c>
      <c r="BH293" s="2">
        <f t="shared" ca="1" si="49"/>
        <v>0</v>
      </c>
      <c r="BI293" s="2">
        <f t="shared" ca="1" si="43"/>
        <v>0</v>
      </c>
    </row>
    <row r="294" spans="1:61" hidden="1" x14ac:dyDescent="0.25">
      <c r="A294" s="175"/>
      <c r="B294" s="171"/>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1">
        <v>12</v>
      </c>
      <c r="AC294" s="2">
        <f t="shared" ca="1" si="50"/>
        <v>0</v>
      </c>
      <c r="AD294" s="2">
        <f t="shared" ca="1" si="51"/>
        <v>0</v>
      </c>
      <c r="AE294" s="2">
        <f t="shared" ca="1" si="51"/>
        <v>0</v>
      </c>
      <c r="AF294" s="2">
        <f t="shared" ca="1" si="51"/>
        <v>0</v>
      </c>
      <c r="AG294" s="2">
        <f t="shared" ca="1" si="51"/>
        <v>0</v>
      </c>
      <c r="AH294" s="2">
        <f t="shared" ca="1" si="51"/>
        <v>0</v>
      </c>
      <c r="AI294" s="2">
        <f t="shared" ca="1" si="51"/>
        <v>0</v>
      </c>
      <c r="AJ294" s="2">
        <f t="shared" ca="1" si="51"/>
        <v>0</v>
      </c>
      <c r="AK294" s="2">
        <f t="shared" ca="1" si="51"/>
        <v>0</v>
      </c>
      <c r="AL294" s="2">
        <f t="shared" ca="1" si="51"/>
        <v>0</v>
      </c>
      <c r="AM294" s="2">
        <f t="shared" ca="1" si="51"/>
        <v>0</v>
      </c>
      <c r="AN294" s="2">
        <f t="shared" ca="1" si="51"/>
        <v>0</v>
      </c>
      <c r="AO294" s="2">
        <f t="shared" ca="1" si="51"/>
        <v>0</v>
      </c>
      <c r="AP294" s="2">
        <f t="shared" ca="1" si="51"/>
        <v>0</v>
      </c>
      <c r="AQ294" s="2">
        <f t="shared" ca="1" si="51"/>
        <v>0</v>
      </c>
      <c r="AR294" s="2">
        <f t="shared" ca="1" si="51"/>
        <v>0</v>
      </c>
      <c r="AS294" s="2">
        <f t="shared" ca="1" si="51"/>
        <v>0</v>
      </c>
      <c r="AT294" s="2">
        <f t="shared" ca="1" si="49"/>
        <v>0</v>
      </c>
      <c r="AU294" s="2">
        <f t="shared" ca="1" si="49"/>
        <v>0</v>
      </c>
      <c r="AV294" s="2">
        <f t="shared" ca="1" si="49"/>
        <v>0</v>
      </c>
      <c r="AW294" s="2">
        <f t="shared" ca="1" si="49"/>
        <v>0</v>
      </c>
      <c r="AX294" s="2">
        <f t="shared" ca="1" si="49"/>
        <v>0</v>
      </c>
      <c r="AY294" s="2">
        <f t="shared" ca="1" si="49"/>
        <v>0</v>
      </c>
      <c r="AZ294" s="2">
        <f t="shared" ca="1" si="49"/>
        <v>0</v>
      </c>
      <c r="BA294" s="2">
        <f t="shared" ca="1" si="49"/>
        <v>0</v>
      </c>
      <c r="BB294" s="2">
        <f t="shared" ca="1" si="49"/>
        <v>0</v>
      </c>
      <c r="BC294" s="2">
        <f t="shared" ca="1" si="49"/>
        <v>0</v>
      </c>
      <c r="BD294" s="2">
        <f t="shared" ca="1" si="49"/>
        <v>0</v>
      </c>
      <c r="BE294" s="2">
        <f t="shared" ca="1" si="49"/>
        <v>0</v>
      </c>
      <c r="BF294" s="2">
        <f t="shared" ca="1" si="49"/>
        <v>0</v>
      </c>
      <c r="BG294" s="2">
        <f t="shared" ca="1" si="49"/>
        <v>0</v>
      </c>
      <c r="BH294" s="2">
        <f t="shared" ca="1" si="49"/>
        <v>0</v>
      </c>
      <c r="BI294" s="2">
        <f t="shared" ca="1" si="43"/>
        <v>0</v>
      </c>
    </row>
    <row r="295" spans="1:61" hidden="1" x14ac:dyDescent="0.25">
      <c r="A295" s="175"/>
      <c r="B295" s="171"/>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1">
        <v>13</v>
      </c>
      <c r="AC295" s="2">
        <f t="shared" ca="1" si="50"/>
        <v>0</v>
      </c>
      <c r="AD295" s="2">
        <f t="shared" ca="1" si="51"/>
        <v>0</v>
      </c>
      <c r="AE295" s="2">
        <f t="shared" ca="1" si="51"/>
        <v>0</v>
      </c>
      <c r="AF295" s="2">
        <f t="shared" ca="1" si="51"/>
        <v>0</v>
      </c>
      <c r="AG295" s="2">
        <f t="shared" ca="1" si="51"/>
        <v>0</v>
      </c>
      <c r="AH295" s="2">
        <f t="shared" ca="1" si="51"/>
        <v>0</v>
      </c>
      <c r="AI295" s="2">
        <f t="shared" ca="1" si="51"/>
        <v>0</v>
      </c>
      <c r="AJ295" s="2">
        <f t="shared" ca="1" si="51"/>
        <v>0</v>
      </c>
      <c r="AK295" s="2">
        <f t="shared" ca="1" si="51"/>
        <v>0</v>
      </c>
      <c r="AL295" s="2">
        <f t="shared" ca="1" si="51"/>
        <v>0</v>
      </c>
      <c r="AM295" s="2">
        <f t="shared" ca="1" si="51"/>
        <v>0</v>
      </c>
      <c r="AN295" s="2">
        <f t="shared" ca="1" si="51"/>
        <v>0</v>
      </c>
      <c r="AO295" s="2">
        <f t="shared" ca="1" si="51"/>
        <v>0</v>
      </c>
      <c r="AP295" s="2">
        <f t="shared" ca="1" si="51"/>
        <v>0</v>
      </c>
      <c r="AQ295" s="2">
        <f t="shared" ca="1" si="51"/>
        <v>0</v>
      </c>
      <c r="AR295" s="2">
        <f t="shared" ca="1" si="51"/>
        <v>0</v>
      </c>
      <c r="AS295" s="2">
        <f t="shared" ca="1" si="51"/>
        <v>0</v>
      </c>
      <c r="AT295" s="2">
        <f t="shared" ca="1" si="49"/>
        <v>0</v>
      </c>
      <c r="AU295" s="2">
        <f t="shared" ca="1" si="49"/>
        <v>0</v>
      </c>
      <c r="AV295" s="2">
        <f t="shared" ca="1" si="49"/>
        <v>0</v>
      </c>
      <c r="AW295" s="2">
        <f t="shared" ca="1" si="49"/>
        <v>0</v>
      </c>
      <c r="AX295" s="2">
        <f t="shared" ca="1" si="49"/>
        <v>0</v>
      </c>
      <c r="AY295" s="2">
        <f t="shared" ca="1" si="49"/>
        <v>0</v>
      </c>
      <c r="AZ295" s="2">
        <f t="shared" ca="1" si="49"/>
        <v>0</v>
      </c>
      <c r="BA295" s="2">
        <f t="shared" ca="1" si="49"/>
        <v>0</v>
      </c>
      <c r="BB295" s="2">
        <f t="shared" ca="1" si="49"/>
        <v>0</v>
      </c>
      <c r="BC295" s="2">
        <f t="shared" ca="1" si="49"/>
        <v>0</v>
      </c>
      <c r="BD295" s="2">
        <f t="shared" ca="1" si="49"/>
        <v>0</v>
      </c>
      <c r="BE295" s="2">
        <f t="shared" ca="1" si="49"/>
        <v>0</v>
      </c>
      <c r="BF295" s="2">
        <f t="shared" ca="1" si="49"/>
        <v>0</v>
      </c>
      <c r="BG295" s="2">
        <f t="shared" ca="1" si="49"/>
        <v>0</v>
      </c>
      <c r="BH295" s="2">
        <f t="shared" ca="1" si="49"/>
        <v>0</v>
      </c>
      <c r="BI295" s="2">
        <f t="shared" ca="1" si="43"/>
        <v>0</v>
      </c>
    </row>
    <row r="296" spans="1:61" hidden="1" x14ac:dyDescent="0.25">
      <c r="A296" s="175"/>
      <c r="B296" s="171"/>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1">
        <v>14</v>
      </c>
      <c r="AC296" s="2">
        <f t="shared" ca="1" si="50"/>
        <v>0</v>
      </c>
      <c r="AD296" s="2">
        <f t="shared" ca="1" si="51"/>
        <v>0</v>
      </c>
      <c r="AE296" s="2">
        <f t="shared" ca="1" si="51"/>
        <v>0</v>
      </c>
      <c r="AF296" s="2">
        <f t="shared" ca="1" si="51"/>
        <v>0</v>
      </c>
      <c r="AG296" s="2">
        <f t="shared" ca="1" si="51"/>
        <v>0</v>
      </c>
      <c r="AH296" s="2">
        <f t="shared" ca="1" si="51"/>
        <v>0</v>
      </c>
      <c r="AI296" s="2">
        <f t="shared" ca="1" si="51"/>
        <v>0</v>
      </c>
      <c r="AJ296" s="2">
        <f t="shared" ca="1" si="51"/>
        <v>0</v>
      </c>
      <c r="AK296" s="2">
        <f t="shared" ca="1" si="51"/>
        <v>0</v>
      </c>
      <c r="AL296" s="2">
        <f t="shared" ca="1" si="51"/>
        <v>0</v>
      </c>
      <c r="AM296" s="2">
        <f t="shared" ca="1" si="51"/>
        <v>0</v>
      </c>
      <c r="AN296" s="2">
        <f t="shared" ca="1" si="51"/>
        <v>0</v>
      </c>
      <c r="AO296" s="2">
        <f t="shared" ca="1" si="51"/>
        <v>0</v>
      </c>
      <c r="AP296" s="2">
        <f t="shared" ca="1" si="51"/>
        <v>0</v>
      </c>
      <c r="AQ296" s="2">
        <f t="shared" ca="1" si="51"/>
        <v>0</v>
      </c>
      <c r="AR296" s="2">
        <f t="shared" ca="1" si="51"/>
        <v>0</v>
      </c>
      <c r="AS296" s="2">
        <f t="shared" ca="1" si="51"/>
        <v>0</v>
      </c>
      <c r="AT296" s="2">
        <f t="shared" ca="1" si="49"/>
        <v>0</v>
      </c>
      <c r="AU296" s="2">
        <f t="shared" ca="1" si="49"/>
        <v>0</v>
      </c>
      <c r="AV296" s="2">
        <f t="shared" ca="1" si="49"/>
        <v>0</v>
      </c>
      <c r="AW296" s="2">
        <f t="shared" ca="1" si="49"/>
        <v>0</v>
      </c>
      <c r="AX296" s="2">
        <f t="shared" ca="1" si="49"/>
        <v>0</v>
      </c>
      <c r="AY296" s="2">
        <f t="shared" ca="1" si="49"/>
        <v>0</v>
      </c>
      <c r="AZ296" s="2">
        <f t="shared" ca="1" si="49"/>
        <v>0</v>
      </c>
      <c r="BA296" s="2">
        <f t="shared" ca="1" si="49"/>
        <v>0</v>
      </c>
      <c r="BB296" s="2">
        <f t="shared" ca="1" si="49"/>
        <v>0</v>
      </c>
      <c r="BC296" s="2">
        <f t="shared" ca="1" si="49"/>
        <v>0</v>
      </c>
      <c r="BD296" s="2">
        <f t="shared" ca="1" si="49"/>
        <v>0</v>
      </c>
      <c r="BE296" s="2">
        <f t="shared" ca="1" si="49"/>
        <v>0</v>
      </c>
      <c r="BF296" s="2">
        <f t="shared" ca="1" si="49"/>
        <v>0</v>
      </c>
      <c r="BG296" s="2">
        <f t="shared" ca="1" si="49"/>
        <v>0</v>
      </c>
      <c r="BH296" s="2">
        <f t="shared" ca="1" si="49"/>
        <v>0</v>
      </c>
      <c r="BI296" s="2">
        <f t="shared" ca="1" si="43"/>
        <v>0</v>
      </c>
    </row>
    <row r="297" spans="1:61" hidden="1" x14ac:dyDescent="0.25">
      <c r="A297" s="175"/>
      <c r="B297" s="171"/>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1">
        <v>15</v>
      </c>
      <c r="AC297" s="2">
        <f t="shared" ca="1" si="50"/>
        <v>0</v>
      </c>
      <c r="AD297" s="2">
        <f t="shared" ca="1" si="51"/>
        <v>0</v>
      </c>
      <c r="AE297" s="2">
        <f t="shared" ca="1" si="51"/>
        <v>0</v>
      </c>
      <c r="AF297" s="2">
        <f t="shared" ca="1" si="51"/>
        <v>0</v>
      </c>
      <c r="AG297" s="2">
        <f t="shared" ca="1" si="51"/>
        <v>0</v>
      </c>
      <c r="AH297" s="2">
        <f t="shared" ca="1" si="51"/>
        <v>0</v>
      </c>
      <c r="AI297" s="2">
        <f t="shared" ca="1" si="51"/>
        <v>0</v>
      </c>
      <c r="AJ297" s="2">
        <f t="shared" ca="1" si="51"/>
        <v>0</v>
      </c>
      <c r="AK297" s="2">
        <f t="shared" ca="1" si="51"/>
        <v>0</v>
      </c>
      <c r="AL297" s="2">
        <f t="shared" ca="1" si="51"/>
        <v>0</v>
      </c>
      <c r="AM297" s="2">
        <f t="shared" ca="1" si="51"/>
        <v>0</v>
      </c>
      <c r="AN297" s="2">
        <f t="shared" ca="1" si="51"/>
        <v>0</v>
      </c>
      <c r="AO297" s="2">
        <f t="shared" ca="1" si="51"/>
        <v>0</v>
      </c>
      <c r="AP297" s="2">
        <f t="shared" ca="1" si="51"/>
        <v>0</v>
      </c>
      <c r="AQ297" s="2">
        <f t="shared" ca="1" si="51"/>
        <v>0</v>
      </c>
      <c r="AR297" s="2">
        <f t="shared" ca="1" si="51"/>
        <v>0</v>
      </c>
      <c r="AS297" s="2">
        <f t="shared" ca="1" si="51"/>
        <v>0</v>
      </c>
      <c r="AT297" s="2">
        <f t="shared" ca="1" si="49"/>
        <v>0</v>
      </c>
      <c r="AU297" s="2">
        <f t="shared" ca="1" si="49"/>
        <v>0</v>
      </c>
      <c r="AV297" s="2">
        <f t="shared" ca="1" si="49"/>
        <v>0</v>
      </c>
      <c r="AW297" s="2">
        <f t="shared" ca="1" si="49"/>
        <v>0</v>
      </c>
      <c r="AX297" s="2">
        <f t="shared" ca="1" si="49"/>
        <v>0</v>
      </c>
      <c r="AY297" s="2">
        <f t="shared" ca="1" si="49"/>
        <v>0</v>
      </c>
      <c r="AZ297" s="2">
        <f t="shared" ca="1" si="49"/>
        <v>0</v>
      </c>
      <c r="BA297" s="2">
        <f t="shared" ca="1" si="49"/>
        <v>0</v>
      </c>
      <c r="BB297" s="2">
        <f t="shared" ca="1" si="49"/>
        <v>0</v>
      </c>
      <c r="BC297" s="2">
        <f t="shared" ca="1" si="49"/>
        <v>0</v>
      </c>
      <c r="BD297" s="2">
        <f t="shared" ca="1" si="49"/>
        <v>0</v>
      </c>
      <c r="BE297" s="2">
        <f t="shared" ca="1" si="49"/>
        <v>0</v>
      </c>
      <c r="BF297" s="2">
        <f t="shared" ca="1" si="49"/>
        <v>0</v>
      </c>
      <c r="BG297" s="2">
        <f t="shared" ca="1" si="49"/>
        <v>0</v>
      </c>
      <c r="BH297" s="2">
        <f t="shared" ca="1" si="49"/>
        <v>0</v>
      </c>
      <c r="BI297" s="2">
        <f t="shared" ca="1" si="43"/>
        <v>0</v>
      </c>
    </row>
    <row r="298" spans="1:61" hidden="1" x14ac:dyDescent="0.25">
      <c r="A298" s="175"/>
      <c r="B298" s="171"/>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1">
        <v>16</v>
      </c>
      <c r="AC298" s="2">
        <f t="shared" ca="1" si="50"/>
        <v>0</v>
      </c>
      <c r="AD298" s="2">
        <f t="shared" ca="1" si="51"/>
        <v>0</v>
      </c>
      <c r="AE298" s="2">
        <f t="shared" ca="1" si="51"/>
        <v>0</v>
      </c>
      <c r="AF298" s="2">
        <f t="shared" ca="1" si="51"/>
        <v>0</v>
      </c>
      <c r="AG298" s="2">
        <f t="shared" ca="1" si="51"/>
        <v>0</v>
      </c>
      <c r="AH298" s="2">
        <f t="shared" ca="1" si="51"/>
        <v>0</v>
      </c>
      <c r="AI298" s="2">
        <f t="shared" ca="1" si="51"/>
        <v>0</v>
      </c>
      <c r="AJ298" s="2">
        <f t="shared" ca="1" si="51"/>
        <v>0</v>
      </c>
      <c r="AK298" s="2">
        <f t="shared" ca="1" si="51"/>
        <v>0</v>
      </c>
      <c r="AL298" s="2">
        <f t="shared" ca="1" si="51"/>
        <v>0</v>
      </c>
      <c r="AM298" s="2">
        <f t="shared" ca="1" si="51"/>
        <v>0</v>
      </c>
      <c r="AN298" s="2">
        <f t="shared" ca="1" si="51"/>
        <v>0</v>
      </c>
      <c r="AO298" s="2">
        <f t="shared" ca="1" si="51"/>
        <v>0</v>
      </c>
      <c r="AP298" s="2">
        <f t="shared" ca="1" si="51"/>
        <v>0</v>
      </c>
      <c r="AQ298" s="2">
        <f t="shared" ca="1" si="51"/>
        <v>0</v>
      </c>
      <c r="AR298" s="2">
        <f t="shared" ca="1" si="51"/>
        <v>0</v>
      </c>
      <c r="AS298" s="2">
        <f t="shared" ca="1" si="51"/>
        <v>0</v>
      </c>
      <c r="AT298" s="2">
        <f t="shared" ca="1" si="49"/>
        <v>0</v>
      </c>
      <c r="AU298" s="2">
        <f t="shared" ca="1" si="49"/>
        <v>0</v>
      </c>
      <c r="AV298" s="2">
        <f t="shared" ca="1" si="49"/>
        <v>0</v>
      </c>
      <c r="AW298" s="2">
        <f t="shared" ca="1" si="49"/>
        <v>0</v>
      </c>
      <c r="AX298" s="2">
        <f t="shared" ca="1" si="49"/>
        <v>0</v>
      </c>
      <c r="AY298" s="2">
        <f t="shared" ca="1" si="49"/>
        <v>0</v>
      </c>
      <c r="AZ298" s="2">
        <f t="shared" ca="1" si="49"/>
        <v>0</v>
      </c>
      <c r="BA298" s="2">
        <f t="shared" ca="1" si="49"/>
        <v>0</v>
      </c>
      <c r="BB298" s="2">
        <f t="shared" ca="1" si="49"/>
        <v>0</v>
      </c>
      <c r="BC298" s="2">
        <f t="shared" ca="1" si="49"/>
        <v>0</v>
      </c>
      <c r="BD298" s="2">
        <f t="shared" ca="1" si="49"/>
        <v>0</v>
      </c>
      <c r="BE298" s="2">
        <f t="shared" ca="1" si="49"/>
        <v>0</v>
      </c>
      <c r="BF298" s="2">
        <f t="shared" ca="1" si="49"/>
        <v>0</v>
      </c>
      <c r="BG298" s="2">
        <f t="shared" ca="1" si="49"/>
        <v>0</v>
      </c>
      <c r="BH298" s="2">
        <f t="shared" ca="1" si="49"/>
        <v>0</v>
      </c>
      <c r="BI298" s="2">
        <f t="shared" ca="1" si="43"/>
        <v>0</v>
      </c>
    </row>
    <row r="299" spans="1:61" hidden="1" x14ac:dyDescent="0.25">
      <c r="A299" s="175"/>
      <c r="B299" s="171"/>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1">
        <v>17</v>
      </c>
      <c r="AC299" s="2">
        <f t="shared" ca="1" si="50"/>
        <v>0</v>
      </c>
      <c r="AD299" s="2">
        <f t="shared" ca="1" si="51"/>
        <v>0</v>
      </c>
      <c r="AE299" s="2">
        <f t="shared" ca="1" si="51"/>
        <v>0</v>
      </c>
      <c r="AF299" s="2">
        <f t="shared" ca="1" si="51"/>
        <v>0</v>
      </c>
      <c r="AG299" s="2">
        <f t="shared" ca="1" si="51"/>
        <v>0</v>
      </c>
      <c r="AH299" s="2">
        <f t="shared" ca="1" si="51"/>
        <v>0</v>
      </c>
      <c r="AI299" s="2">
        <f t="shared" ca="1" si="51"/>
        <v>0</v>
      </c>
      <c r="AJ299" s="2">
        <f t="shared" ca="1" si="51"/>
        <v>0</v>
      </c>
      <c r="AK299" s="2">
        <f t="shared" ca="1" si="51"/>
        <v>0</v>
      </c>
      <c r="AL299" s="2">
        <f t="shared" ca="1" si="51"/>
        <v>0</v>
      </c>
      <c r="AM299" s="2">
        <f t="shared" ca="1" si="51"/>
        <v>0</v>
      </c>
      <c r="AN299" s="2">
        <f t="shared" ca="1" si="51"/>
        <v>0</v>
      </c>
      <c r="AO299" s="2">
        <f t="shared" ca="1" si="51"/>
        <v>0</v>
      </c>
      <c r="AP299" s="2">
        <f t="shared" ca="1" si="51"/>
        <v>0</v>
      </c>
      <c r="AQ299" s="2">
        <f t="shared" ca="1" si="51"/>
        <v>0</v>
      </c>
      <c r="AR299" s="2">
        <f t="shared" ca="1" si="51"/>
        <v>0</v>
      </c>
      <c r="AS299" s="2">
        <f t="shared" ca="1" si="51"/>
        <v>0</v>
      </c>
      <c r="AT299" s="2">
        <f t="shared" ref="AT299:BI315" ca="1" si="52">IF(ISNA(OR(MATCH(AT$51,OFFSET($D299,1-$AB299,0,6),0),MATCH($AB299,OFFSET($D299,1-$AB299,0,6),0))),0,INDEX(OFFSET($D299,1-$AB299,18,6,6),MATCH(AT$51,OFFSET($D299,1-$AB299,0,6),0),MATCH($AB299,OFFSET($D299,1-$AB299,0,6),0)))</f>
        <v>0</v>
      </c>
      <c r="AU299" s="2">
        <f t="shared" ca="1" si="52"/>
        <v>0</v>
      </c>
      <c r="AV299" s="2">
        <f t="shared" ca="1" si="52"/>
        <v>0</v>
      </c>
      <c r="AW299" s="2">
        <f t="shared" ca="1" si="52"/>
        <v>0</v>
      </c>
      <c r="AX299" s="2">
        <f t="shared" ca="1" si="52"/>
        <v>0</v>
      </c>
      <c r="AY299" s="2">
        <f t="shared" ca="1" si="52"/>
        <v>0</v>
      </c>
      <c r="AZ299" s="2">
        <f t="shared" ca="1" si="52"/>
        <v>0</v>
      </c>
      <c r="BA299" s="2">
        <f t="shared" ca="1" si="52"/>
        <v>0</v>
      </c>
      <c r="BB299" s="2">
        <f t="shared" ca="1" si="52"/>
        <v>0</v>
      </c>
      <c r="BC299" s="2">
        <f t="shared" ca="1" si="52"/>
        <v>0</v>
      </c>
      <c r="BD299" s="2">
        <f t="shared" ca="1" si="52"/>
        <v>0</v>
      </c>
      <c r="BE299" s="2">
        <f t="shared" ca="1" si="52"/>
        <v>0</v>
      </c>
      <c r="BF299" s="2">
        <f t="shared" ca="1" si="52"/>
        <v>0</v>
      </c>
      <c r="BG299" s="2">
        <f t="shared" ca="1" si="52"/>
        <v>0</v>
      </c>
      <c r="BH299" s="2">
        <f t="shared" ca="1" si="52"/>
        <v>0</v>
      </c>
      <c r="BI299" s="2">
        <f t="shared" ca="1" si="43"/>
        <v>0</v>
      </c>
    </row>
    <row r="300" spans="1:61" hidden="1" x14ac:dyDescent="0.25">
      <c r="A300" s="175"/>
      <c r="B300" s="171"/>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1">
        <v>18</v>
      </c>
      <c r="AC300" s="2">
        <f t="shared" ca="1" si="50"/>
        <v>0</v>
      </c>
      <c r="AD300" s="2">
        <f t="shared" ca="1" si="51"/>
        <v>0</v>
      </c>
      <c r="AE300" s="2">
        <f t="shared" ca="1" si="51"/>
        <v>0</v>
      </c>
      <c r="AF300" s="2">
        <f t="shared" ca="1" si="51"/>
        <v>0</v>
      </c>
      <c r="AG300" s="2">
        <f t="shared" ca="1" si="51"/>
        <v>0</v>
      </c>
      <c r="AH300" s="2">
        <f t="shared" ca="1" si="51"/>
        <v>0</v>
      </c>
      <c r="AI300" s="2">
        <f t="shared" ca="1" si="51"/>
        <v>0</v>
      </c>
      <c r="AJ300" s="2">
        <f t="shared" ca="1" si="51"/>
        <v>0</v>
      </c>
      <c r="AK300" s="2">
        <f t="shared" ca="1" si="51"/>
        <v>0</v>
      </c>
      <c r="AL300" s="2">
        <f t="shared" ca="1" si="51"/>
        <v>0</v>
      </c>
      <c r="AM300" s="2">
        <f t="shared" ca="1" si="51"/>
        <v>0</v>
      </c>
      <c r="AN300" s="2">
        <f t="shared" ca="1" si="51"/>
        <v>0</v>
      </c>
      <c r="AO300" s="2">
        <f t="shared" ca="1" si="51"/>
        <v>0</v>
      </c>
      <c r="AP300" s="2">
        <f t="shared" ca="1" si="51"/>
        <v>0</v>
      </c>
      <c r="AQ300" s="2">
        <f t="shared" ca="1" si="51"/>
        <v>0</v>
      </c>
      <c r="AR300" s="2">
        <f t="shared" ca="1" si="51"/>
        <v>0</v>
      </c>
      <c r="AS300" s="2">
        <f t="shared" ca="1" si="51"/>
        <v>0</v>
      </c>
      <c r="AT300" s="2">
        <f t="shared" ca="1" si="52"/>
        <v>0</v>
      </c>
      <c r="AU300" s="2">
        <f t="shared" ca="1" si="52"/>
        <v>0</v>
      </c>
      <c r="AV300" s="2">
        <f t="shared" ca="1" si="52"/>
        <v>0</v>
      </c>
      <c r="AW300" s="2">
        <f t="shared" ca="1" si="52"/>
        <v>0</v>
      </c>
      <c r="AX300" s="2">
        <f t="shared" ca="1" si="52"/>
        <v>0</v>
      </c>
      <c r="AY300" s="2">
        <f t="shared" ca="1" si="52"/>
        <v>0</v>
      </c>
      <c r="AZ300" s="2">
        <f t="shared" ca="1" si="52"/>
        <v>0</v>
      </c>
      <c r="BA300" s="2">
        <f t="shared" ca="1" si="52"/>
        <v>0</v>
      </c>
      <c r="BB300" s="2">
        <f t="shared" ca="1" si="52"/>
        <v>0</v>
      </c>
      <c r="BC300" s="2">
        <f t="shared" ca="1" si="52"/>
        <v>0</v>
      </c>
      <c r="BD300" s="2">
        <f t="shared" ca="1" si="52"/>
        <v>0</v>
      </c>
      <c r="BE300" s="2">
        <f t="shared" ca="1" si="52"/>
        <v>0</v>
      </c>
      <c r="BF300" s="2">
        <f t="shared" ca="1" si="52"/>
        <v>0</v>
      </c>
      <c r="BG300" s="2">
        <f t="shared" ca="1" si="52"/>
        <v>0</v>
      </c>
      <c r="BH300" s="2">
        <f t="shared" ca="1" si="52"/>
        <v>0</v>
      </c>
      <c r="BI300" s="2">
        <f t="shared" ca="1" si="43"/>
        <v>0</v>
      </c>
    </row>
    <row r="301" spans="1:61" hidden="1" x14ac:dyDescent="0.25">
      <c r="A301" s="175"/>
      <c r="B301" s="171"/>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1">
        <v>19</v>
      </c>
      <c r="AC301" s="2">
        <f t="shared" ca="1" si="50"/>
        <v>0</v>
      </c>
      <c r="AD301" s="2">
        <f t="shared" ca="1" si="51"/>
        <v>0</v>
      </c>
      <c r="AE301" s="2">
        <f t="shared" ca="1" si="51"/>
        <v>0</v>
      </c>
      <c r="AF301" s="2">
        <f t="shared" ca="1" si="51"/>
        <v>0</v>
      </c>
      <c r="AG301" s="2">
        <f t="shared" ca="1" si="51"/>
        <v>0</v>
      </c>
      <c r="AH301" s="2">
        <f t="shared" ca="1" si="51"/>
        <v>0</v>
      </c>
      <c r="AI301" s="2">
        <f t="shared" ca="1" si="51"/>
        <v>0</v>
      </c>
      <c r="AJ301" s="2">
        <f t="shared" ca="1" si="51"/>
        <v>0</v>
      </c>
      <c r="AK301" s="2">
        <f t="shared" ca="1" si="51"/>
        <v>0</v>
      </c>
      <c r="AL301" s="2">
        <f t="shared" ca="1" si="51"/>
        <v>0</v>
      </c>
      <c r="AM301" s="2">
        <f t="shared" ca="1" si="51"/>
        <v>0</v>
      </c>
      <c r="AN301" s="2">
        <f t="shared" ca="1" si="51"/>
        <v>0</v>
      </c>
      <c r="AO301" s="2">
        <f t="shared" ca="1" si="51"/>
        <v>0</v>
      </c>
      <c r="AP301" s="2">
        <f t="shared" ca="1" si="51"/>
        <v>0</v>
      </c>
      <c r="AQ301" s="2">
        <f t="shared" ca="1" si="51"/>
        <v>0</v>
      </c>
      <c r="AR301" s="2">
        <f t="shared" ca="1" si="51"/>
        <v>0</v>
      </c>
      <c r="AS301" s="2">
        <f t="shared" ca="1" si="51"/>
        <v>0</v>
      </c>
      <c r="AT301" s="2">
        <f t="shared" ca="1" si="52"/>
        <v>0</v>
      </c>
      <c r="AU301" s="2">
        <f t="shared" ca="1" si="52"/>
        <v>0</v>
      </c>
      <c r="AV301" s="2">
        <f t="shared" ca="1" si="52"/>
        <v>0</v>
      </c>
      <c r="AW301" s="2">
        <f t="shared" ca="1" si="52"/>
        <v>0</v>
      </c>
      <c r="AX301" s="2">
        <f t="shared" ca="1" si="52"/>
        <v>0</v>
      </c>
      <c r="AY301" s="2">
        <f t="shared" ca="1" si="52"/>
        <v>0</v>
      </c>
      <c r="AZ301" s="2">
        <f t="shared" ca="1" si="52"/>
        <v>0</v>
      </c>
      <c r="BA301" s="2">
        <f t="shared" ca="1" si="52"/>
        <v>0</v>
      </c>
      <c r="BB301" s="2">
        <f t="shared" ca="1" si="52"/>
        <v>0</v>
      </c>
      <c r="BC301" s="2">
        <f t="shared" ca="1" si="52"/>
        <v>0</v>
      </c>
      <c r="BD301" s="2">
        <f t="shared" ca="1" si="52"/>
        <v>0</v>
      </c>
      <c r="BE301" s="2">
        <f t="shared" ca="1" si="52"/>
        <v>0</v>
      </c>
      <c r="BF301" s="2">
        <f t="shared" ca="1" si="52"/>
        <v>0</v>
      </c>
      <c r="BG301" s="2">
        <f t="shared" ca="1" si="52"/>
        <v>0</v>
      </c>
      <c r="BH301" s="2">
        <f t="shared" ca="1" si="52"/>
        <v>0</v>
      </c>
      <c r="BI301" s="2">
        <f t="shared" ca="1" si="43"/>
        <v>0</v>
      </c>
    </row>
    <row r="302" spans="1:61" hidden="1" x14ac:dyDescent="0.25">
      <c r="A302" s="175"/>
      <c r="B302" s="171"/>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1">
        <v>20</v>
      </c>
      <c r="AC302" s="2">
        <f t="shared" ca="1" si="50"/>
        <v>0</v>
      </c>
      <c r="AD302" s="2">
        <f t="shared" ca="1" si="51"/>
        <v>0</v>
      </c>
      <c r="AE302" s="2">
        <f t="shared" ca="1" si="51"/>
        <v>0</v>
      </c>
      <c r="AF302" s="2">
        <f t="shared" ca="1" si="51"/>
        <v>0</v>
      </c>
      <c r="AG302" s="2">
        <f t="shared" ca="1" si="51"/>
        <v>0</v>
      </c>
      <c r="AH302" s="2">
        <f t="shared" ca="1" si="51"/>
        <v>0</v>
      </c>
      <c r="AI302" s="2">
        <f t="shared" ca="1" si="51"/>
        <v>0</v>
      </c>
      <c r="AJ302" s="2">
        <f t="shared" ca="1" si="51"/>
        <v>0</v>
      </c>
      <c r="AK302" s="2">
        <f t="shared" ca="1" si="51"/>
        <v>0</v>
      </c>
      <c r="AL302" s="2">
        <f t="shared" ca="1" si="51"/>
        <v>0</v>
      </c>
      <c r="AM302" s="2">
        <f t="shared" ca="1" si="51"/>
        <v>0</v>
      </c>
      <c r="AN302" s="2">
        <f t="shared" ca="1" si="51"/>
        <v>0</v>
      </c>
      <c r="AO302" s="2">
        <f t="shared" ca="1" si="51"/>
        <v>0</v>
      </c>
      <c r="AP302" s="2">
        <f t="shared" ca="1" si="51"/>
        <v>0</v>
      </c>
      <c r="AQ302" s="2">
        <f t="shared" ca="1" si="51"/>
        <v>0</v>
      </c>
      <c r="AR302" s="2">
        <f t="shared" ref="AD302:AS317" ca="1" si="53">IF(ISNA(OR(MATCH(AR$51,OFFSET($D302,1-$AB302,0,6),0),MATCH($AB302,OFFSET($D302,1-$AB302,0,6),0))),0,INDEX(OFFSET($D302,1-$AB302,18,6,6),MATCH(AR$51,OFFSET($D302,1-$AB302,0,6),0),MATCH($AB302,OFFSET($D302,1-$AB302,0,6),0)))</f>
        <v>0</v>
      </c>
      <c r="AS302" s="2">
        <f t="shared" ca="1" si="53"/>
        <v>0</v>
      </c>
      <c r="AT302" s="2">
        <f t="shared" ca="1" si="52"/>
        <v>0</v>
      </c>
      <c r="AU302" s="2">
        <f t="shared" ca="1" si="52"/>
        <v>0</v>
      </c>
      <c r="AV302" s="2">
        <f t="shared" ca="1" si="52"/>
        <v>0</v>
      </c>
      <c r="AW302" s="2">
        <f t="shared" ca="1" si="52"/>
        <v>0</v>
      </c>
      <c r="AX302" s="2">
        <f t="shared" ca="1" si="52"/>
        <v>0</v>
      </c>
      <c r="AY302" s="2">
        <f t="shared" ca="1" si="52"/>
        <v>0</v>
      </c>
      <c r="AZ302" s="2">
        <f t="shared" ca="1" si="52"/>
        <v>0</v>
      </c>
      <c r="BA302" s="2">
        <f t="shared" ca="1" si="52"/>
        <v>0</v>
      </c>
      <c r="BB302" s="2">
        <f t="shared" ca="1" si="52"/>
        <v>0</v>
      </c>
      <c r="BC302" s="2">
        <f t="shared" ca="1" si="52"/>
        <v>0</v>
      </c>
      <c r="BD302" s="2">
        <f t="shared" ca="1" si="52"/>
        <v>0</v>
      </c>
      <c r="BE302" s="2">
        <f t="shared" ca="1" si="52"/>
        <v>0</v>
      </c>
      <c r="BF302" s="2">
        <f t="shared" ca="1" si="52"/>
        <v>0</v>
      </c>
      <c r="BG302" s="2">
        <f t="shared" ca="1" si="52"/>
        <v>0</v>
      </c>
      <c r="BH302" s="2">
        <f t="shared" ca="1" si="52"/>
        <v>0</v>
      </c>
      <c r="BI302" s="2">
        <f t="shared" ca="1" si="43"/>
        <v>0</v>
      </c>
    </row>
    <row r="303" spans="1:61" hidden="1" x14ac:dyDescent="0.25">
      <c r="A303" s="175"/>
      <c r="B303" s="171"/>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1">
        <v>21</v>
      </c>
      <c r="AC303" s="2">
        <f t="shared" ca="1" si="50"/>
        <v>0</v>
      </c>
      <c r="AD303" s="2">
        <f t="shared" ca="1" si="53"/>
        <v>0</v>
      </c>
      <c r="AE303" s="2">
        <f t="shared" ca="1" si="53"/>
        <v>0</v>
      </c>
      <c r="AF303" s="2">
        <f t="shared" ca="1" si="53"/>
        <v>0</v>
      </c>
      <c r="AG303" s="2">
        <f t="shared" ca="1" si="53"/>
        <v>0</v>
      </c>
      <c r="AH303" s="2">
        <f t="shared" ca="1" si="53"/>
        <v>0</v>
      </c>
      <c r="AI303" s="2">
        <f t="shared" ca="1" si="53"/>
        <v>0</v>
      </c>
      <c r="AJ303" s="2">
        <f t="shared" ca="1" si="53"/>
        <v>0</v>
      </c>
      <c r="AK303" s="2">
        <f t="shared" ca="1" si="53"/>
        <v>0</v>
      </c>
      <c r="AL303" s="2">
        <f t="shared" ca="1" si="53"/>
        <v>0</v>
      </c>
      <c r="AM303" s="2">
        <f t="shared" ca="1" si="53"/>
        <v>0</v>
      </c>
      <c r="AN303" s="2">
        <f t="shared" ca="1" si="53"/>
        <v>0</v>
      </c>
      <c r="AO303" s="2">
        <f t="shared" ca="1" si="53"/>
        <v>0</v>
      </c>
      <c r="AP303" s="2">
        <f t="shared" ca="1" si="53"/>
        <v>0</v>
      </c>
      <c r="AQ303" s="2">
        <f t="shared" ca="1" si="53"/>
        <v>0</v>
      </c>
      <c r="AR303" s="2">
        <f t="shared" ca="1" si="53"/>
        <v>0</v>
      </c>
      <c r="AS303" s="2">
        <f t="shared" ca="1" si="53"/>
        <v>0</v>
      </c>
      <c r="AT303" s="2">
        <f t="shared" ca="1" si="52"/>
        <v>0</v>
      </c>
      <c r="AU303" s="2">
        <f t="shared" ca="1" si="52"/>
        <v>0</v>
      </c>
      <c r="AV303" s="2">
        <f t="shared" ca="1" si="52"/>
        <v>0</v>
      </c>
      <c r="AW303" s="2" t="e">
        <f t="shared" ca="1" si="52"/>
        <v>#VALUE!</v>
      </c>
      <c r="AX303" s="2" t="e">
        <f t="shared" ca="1" si="52"/>
        <v>#VALUE!</v>
      </c>
      <c r="AY303" s="2" t="e">
        <f t="shared" ca="1" si="52"/>
        <v>#VALUE!</v>
      </c>
      <c r="AZ303" s="2" t="e">
        <f t="shared" ca="1" si="52"/>
        <v>#VALUE!</v>
      </c>
      <c r="BA303" s="2" t="e">
        <f t="shared" ca="1" si="52"/>
        <v>#VALUE!</v>
      </c>
      <c r="BB303" s="2" t="e">
        <f t="shared" ca="1" si="52"/>
        <v>#VALUE!</v>
      </c>
      <c r="BC303" s="2">
        <f t="shared" ca="1" si="52"/>
        <v>0</v>
      </c>
      <c r="BD303" s="2">
        <f t="shared" ca="1" si="52"/>
        <v>0</v>
      </c>
      <c r="BE303" s="2">
        <f t="shared" ca="1" si="52"/>
        <v>0</v>
      </c>
      <c r="BF303" s="2">
        <f t="shared" ca="1" si="52"/>
        <v>0</v>
      </c>
      <c r="BG303" s="2">
        <f t="shared" ca="1" si="52"/>
        <v>0</v>
      </c>
      <c r="BH303" s="2">
        <f t="shared" ca="1" si="52"/>
        <v>0</v>
      </c>
      <c r="BI303" s="2">
        <f t="shared" ca="1" si="43"/>
        <v>0</v>
      </c>
    </row>
    <row r="304" spans="1:61" hidden="1" x14ac:dyDescent="0.25">
      <c r="A304" s="175"/>
      <c r="B304" s="171"/>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1">
        <v>22</v>
      </c>
      <c r="AC304" s="2">
        <f t="shared" ca="1" si="50"/>
        <v>0</v>
      </c>
      <c r="AD304" s="2">
        <f t="shared" ca="1" si="53"/>
        <v>0</v>
      </c>
      <c r="AE304" s="2">
        <f t="shared" ca="1" si="53"/>
        <v>0</v>
      </c>
      <c r="AF304" s="2">
        <f t="shared" ca="1" si="53"/>
        <v>0</v>
      </c>
      <c r="AG304" s="2">
        <f t="shared" ca="1" si="53"/>
        <v>0</v>
      </c>
      <c r="AH304" s="2">
        <f t="shared" ca="1" si="53"/>
        <v>0</v>
      </c>
      <c r="AI304" s="2">
        <f t="shared" ca="1" si="53"/>
        <v>0</v>
      </c>
      <c r="AJ304" s="2">
        <f t="shared" ca="1" si="53"/>
        <v>0</v>
      </c>
      <c r="AK304" s="2">
        <f t="shared" ca="1" si="53"/>
        <v>0</v>
      </c>
      <c r="AL304" s="2">
        <f t="shared" ca="1" si="53"/>
        <v>0</v>
      </c>
      <c r="AM304" s="2">
        <f t="shared" ca="1" si="53"/>
        <v>0</v>
      </c>
      <c r="AN304" s="2">
        <f t="shared" ca="1" si="53"/>
        <v>0</v>
      </c>
      <c r="AO304" s="2">
        <f t="shared" ca="1" si="53"/>
        <v>0</v>
      </c>
      <c r="AP304" s="2">
        <f t="shared" ca="1" si="53"/>
        <v>0</v>
      </c>
      <c r="AQ304" s="2">
        <f t="shared" ca="1" si="53"/>
        <v>0</v>
      </c>
      <c r="AR304" s="2">
        <f t="shared" ca="1" si="53"/>
        <v>0</v>
      </c>
      <c r="AS304" s="2">
        <f t="shared" ca="1" si="53"/>
        <v>0</v>
      </c>
      <c r="AT304" s="2">
        <f t="shared" ca="1" si="52"/>
        <v>0</v>
      </c>
      <c r="AU304" s="2">
        <f t="shared" ca="1" si="52"/>
        <v>0</v>
      </c>
      <c r="AV304" s="2">
        <f t="shared" ca="1" si="52"/>
        <v>0</v>
      </c>
      <c r="AW304" s="2" t="e">
        <f t="shared" ca="1" si="52"/>
        <v>#VALUE!</v>
      </c>
      <c r="AX304" s="2" t="e">
        <f t="shared" ca="1" si="52"/>
        <v>#VALUE!</v>
      </c>
      <c r="AY304" s="2" t="e">
        <f t="shared" ca="1" si="52"/>
        <v>#VALUE!</v>
      </c>
      <c r="AZ304" s="2" t="e">
        <f t="shared" ca="1" si="52"/>
        <v>#VALUE!</v>
      </c>
      <c r="BA304" s="2" t="e">
        <f t="shared" ca="1" si="52"/>
        <v>#VALUE!</v>
      </c>
      <c r="BB304" s="2" t="e">
        <f t="shared" ca="1" si="52"/>
        <v>#VALUE!</v>
      </c>
      <c r="BC304" s="2">
        <f t="shared" ca="1" si="52"/>
        <v>0</v>
      </c>
      <c r="BD304" s="2">
        <f t="shared" ca="1" si="52"/>
        <v>0</v>
      </c>
      <c r="BE304" s="2">
        <f t="shared" ca="1" si="52"/>
        <v>0</v>
      </c>
      <c r="BF304" s="2">
        <f t="shared" ca="1" si="52"/>
        <v>0</v>
      </c>
      <c r="BG304" s="2">
        <f t="shared" ca="1" si="52"/>
        <v>0</v>
      </c>
      <c r="BH304" s="2">
        <f t="shared" ca="1" si="52"/>
        <v>0</v>
      </c>
      <c r="BI304" s="2">
        <f t="shared" ca="1" si="43"/>
        <v>0</v>
      </c>
    </row>
    <row r="305" spans="1:61" hidden="1" x14ac:dyDescent="0.25">
      <c r="A305" s="175"/>
      <c r="B305" s="171"/>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1">
        <v>23</v>
      </c>
      <c r="AC305" s="2">
        <f t="shared" ca="1" si="50"/>
        <v>0</v>
      </c>
      <c r="AD305" s="2">
        <f t="shared" ca="1" si="53"/>
        <v>0</v>
      </c>
      <c r="AE305" s="2">
        <f t="shared" ca="1" si="53"/>
        <v>0</v>
      </c>
      <c r="AF305" s="2">
        <f t="shared" ca="1" si="53"/>
        <v>0</v>
      </c>
      <c r="AG305" s="2">
        <f t="shared" ca="1" si="53"/>
        <v>0</v>
      </c>
      <c r="AH305" s="2">
        <f t="shared" ca="1" si="53"/>
        <v>0</v>
      </c>
      <c r="AI305" s="2">
        <f t="shared" ca="1" si="53"/>
        <v>0</v>
      </c>
      <c r="AJ305" s="2">
        <f t="shared" ca="1" si="53"/>
        <v>0</v>
      </c>
      <c r="AK305" s="2">
        <f t="shared" ca="1" si="53"/>
        <v>0</v>
      </c>
      <c r="AL305" s="2">
        <f t="shared" ca="1" si="53"/>
        <v>0</v>
      </c>
      <c r="AM305" s="2">
        <f t="shared" ca="1" si="53"/>
        <v>0</v>
      </c>
      <c r="AN305" s="2">
        <f t="shared" ca="1" si="53"/>
        <v>0</v>
      </c>
      <c r="AO305" s="2">
        <f t="shared" ca="1" si="53"/>
        <v>0</v>
      </c>
      <c r="AP305" s="2">
        <f t="shared" ca="1" si="53"/>
        <v>0</v>
      </c>
      <c r="AQ305" s="2">
        <f t="shared" ca="1" si="53"/>
        <v>0</v>
      </c>
      <c r="AR305" s="2">
        <f t="shared" ca="1" si="53"/>
        <v>0</v>
      </c>
      <c r="AS305" s="2">
        <f t="shared" ca="1" si="53"/>
        <v>0</v>
      </c>
      <c r="AT305" s="2">
        <f t="shared" ca="1" si="52"/>
        <v>0</v>
      </c>
      <c r="AU305" s="2">
        <f t="shared" ca="1" si="52"/>
        <v>0</v>
      </c>
      <c r="AV305" s="2">
        <f t="shared" ca="1" si="52"/>
        <v>0</v>
      </c>
      <c r="AW305" s="2" t="e">
        <f t="shared" ca="1" si="52"/>
        <v>#VALUE!</v>
      </c>
      <c r="AX305" s="2" t="e">
        <f t="shared" ca="1" si="52"/>
        <v>#VALUE!</v>
      </c>
      <c r="AY305" s="2" t="e">
        <f t="shared" ca="1" si="52"/>
        <v>#VALUE!</v>
      </c>
      <c r="AZ305" s="2" t="e">
        <f t="shared" ca="1" si="52"/>
        <v>#VALUE!</v>
      </c>
      <c r="BA305" s="2" t="e">
        <f t="shared" ca="1" si="52"/>
        <v>#VALUE!</v>
      </c>
      <c r="BB305" s="2" t="e">
        <f t="shared" ca="1" si="52"/>
        <v>#VALUE!</v>
      </c>
      <c r="BC305" s="2">
        <f t="shared" ca="1" si="52"/>
        <v>0</v>
      </c>
      <c r="BD305" s="2">
        <f t="shared" ca="1" si="52"/>
        <v>0</v>
      </c>
      <c r="BE305" s="2">
        <f t="shared" ca="1" si="52"/>
        <v>0</v>
      </c>
      <c r="BF305" s="2">
        <f t="shared" ca="1" si="52"/>
        <v>0</v>
      </c>
      <c r="BG305" s="2">
        <f t="shared" ca="1" si="52"/>
        <v>0</v>
      </c>
      <c r="BH305" s="2">
        <f t="shared" ca="1" si="52"/>
        <v>0</v>
      </c>
      <c r="BI305" s="2">
        <f t="shared" ca="1" si="43"/>
        <v>0</v>
      </c>
    </row>
    <row r="306" spans="1:61" hidden="1" x14ac:dyDescent="0.25">
      <c r="A306" s="175"/>
      <c r="B306" s="171"/>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1">
        <v>24</v>
      </c>
      <c r="AC306" s="2">
        <f t="shared" ca="1" si="50"/>
        <v>0</v>
      </c>
      <c r="AD306" s="2">
        <f t="shared" ca="1" si="53"/>
        <v>0</v>
      </c>
      <c r="AE306" s="2">
        <f t="shared" ca="1" si="53"/>
        <v>0</v>
      </c>
      <c r="AF306" s="2">
        <f t="shared" ca="1" si="53"/>
        <v>0</v>
      </c>
      <c r="AG306" s="2">
        <f t="shared" ca="1" si="53"/>
        <v>0</v>
      </c>
      <c r="AH306" s="2">
        <f t="shared" ca="1" si="53"/>
        <v>0</v>
      </c>
      <c r="AI306" s="2">
        <f t="shared" ca="1" si="53"/>
        <v>0</v>
      </c>
      <c r="AJ306" s="2">
        <f t="shared" ca="1" si="53"/>
        <v>0</v>
      </c>
      <c r="AK306" s="2">
        <f t="shared" ca="1" si="53"/>
        <v>0</v>
      </c>
      <c r="AL306" s="2">
        <f t="shared" ca="1" si="53"/>
        <v>0</v>
      </c>
      <c r="AM306" s="2">
        <f t="shared" ca="1" si="53"/>
        <v>0</v>
      </c>
      <c r="AN306" s="2">
        <f t="shared" ca="1" si="53"/>
        <v>0</v>
      </c>
      <c r="AO306" s="2">
        <f t="shared" ca="1" si="53"/>
        <v>0</v>
      </c>
      <c r="AP306" s="2">
        <f t="shared" ca="1" si="53"/>
        <v>0</v>
      </c>
      <c r="AQ306" s="2">
        <f t="shared" ca="1" si="53"/>
        <v>0</v>
      </c>
      <c r="AR306" s="2">
        <f t="shared" ca="1" si="53"/>
        <v>0</v>
      </c>
      <c r="AS306" s="2">
        <f t="shared" ca="1" si="53"/>
        <v>0</v>
      </c>
      <c r="AT306" s="2">
        <f t="shared" ca="1" si="52"/>
        <v>0</v>
      </c>
      <c r="AU306" s="2">
        <f t="shared" ca="1" si="52"/>
        <v>0</v>
      </c>
      <c r="AV306" s="2">
        <f t="shared" ca="1" si="52"/>
        <v>0</v>
      </c>
      <c r="AW306" s="2" t="e">
        <f t="shared" ca="1" si="52"/>
        <v>#VALUE!</v>
      </c>
      <c r="AX306" s="2" t="e">
        <f t="shared" ca="1" si="52"/>
        <v>#VALUE!</v>
      </c>
      <c r="AY306" s="2" t="e">
        <f t="shared" ca="1" si="52"/>
        <v>#VALUE!</v>
      </c>
      <c r="AZ306" s="2" t="e">
        <f t="shared" ca="1" si="52"/>
        <v>#VALUE!</v>
      </c>
      <c r="BA306" s="2" t="e">
        <f t="shared" ca="1" si="52"/>
        <v>#VALUE!</v>
      </c>
      <c r="BB306" s="2" t="e">
        <f t="shared" ca="1" si="52"/>
        <v>#VALUE!</v>
      </c>
      <c r="BC306" s="2">
        <f t="shared" ca="1" si="52"/>
        <v>0</v>
      </c>
      <c r="BD306" s="2">
        <f t="shared" ca="1" si="52"/>
        <v>0</v>
      </c>
      <c r="BE306" s="2">
        <f t="shared" ca="1" si="52"/>
        <v>0</v>
      </c>
      <c r="BF306" s="2">
        <f t="shared" ca="1" si="52"/>
        <v>0</v>
      </c>
      <c r="BG306" s="2">
        <f t="shared" ca="1" si="52"/>
        <v>0</v>
      </c>
      <c r="BH306" s="2">
        <f t="shared" ca="1" si="52"/>
        <v>0</v>
      </c>
      <c r="BI306" s="2">
        <f t="shared" ca="1" si="43"/>
        <v>0</v>
      </c>
    </row>
    <row r="307" spans="1:61" hidden="1" x14ac:dyDescent="0.25">
      <c r="A307" s="175"/>
      <c r="B307" s="171"/>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1">
        <v>25</v>
      </c>
      <c r="AC307" s="2">
        <f t="shared" ca="1" si="50"/>
        <v>0</v>
      </c>
      <c r="AD307" s="2">
        <f t="shared" ca="1" si="53"/>
        <v>0</v>
      </c>
      <c r="AE307" s="2">
        <f t="shared" ca="1" si="53"/>
        <v>0</v>
      </c>
      <c r="AF307" s="2">
        <f t="shared" ca="1" si="53"/>
        <v>0</v>
      </c>
      <c r="AG307" s="2">
        <f t="shared" ca="1" si="53"/>
        <v>0</v>
      </c>
      <c r="AH307" s="2">
        <f t="shared" ca="1" si="53"/>
        <v>0</v>
      </c>
      <c r="AI307" s="2">
        <f t="shared" ca="1" si="53"/>
        <v>0</v>
      </c>
      <c r="AJ307" s="2">
        <f t="shared" ca="1" si="53"/>
        <v>0</v>
      </c>
      <c r="AK307" s="2">
        <f t="shared" ca="1" si="53"/>
        <v>0</v>
      </c>
      <c r="AL307" s="2">
        <f t="shared" ca="1" si="53"/>
        <v>0</v>
      </c>
      <c r="AM307" s="2">
        <f t="shared" ca="1" si="53"/>
        <v>0</v>
      </c>
      <c r="AN307" s="2">
        <f t="shared" ca="1" si="53"/>
        <v>0</v>
      </c>
      <c r="AO307" s="2">
        <f t="shared" ca="1" si="53"/>
        <v>0</v>
      </c>
      <c r="AP307" s="2">
        <f t="shared" ca="1" si="53"/>
        <v>0</v>
      </c>
      <c r="AQ307" s="2">
        <f t="shared" ca="1" si="53"/>
        <v>0</v>
      </c>
      <c r="AR307" s="2">
        <f t="shared" ca="1" si="53"/>
        <v>0</v>
      </c>
      <c r="AS307" s="2">
        <f t="shared" ca="1" si="53"/>
        <v>0</v>
      </c>
      <c r="AT307" s="2">
        <f t="shared" ca="1" si="52"/>
        <v>0</v>
      </c>
      <c r="AU307" s="2">
        <f t="shared" ca="1" si="52"/>
        <v>0</v>
      </c>
      <c r="AV307" s="2">
        <f t="shared" ca="1" si="52"/>
        <v>0</v>
      </c>
      <c r="AW307" s="2" t="e">
        <f t="shared" ca="1" si="52"/>
        <v>#VALUE!</v>
      </c>
      <c r="AX307" s="2" t="e">
        <f t="shared" ca="1" si="52"/>
        <v>#VALUE!</v>
      </c>
      <c r="AY307" s="2" t="e">
        <f t="shared" ca="1" si="52"/>
        <v>#VALUE!</v>
      </c>
      <c r="AZ307" s="2" t="e">
        <f t="shared" ca="1" si="52"/>
        <v>#VALUE!</v>
      </c>
      <c r="BA307" s="2" t="e">
        <f t="shared" ca="1" si="52"/>
        <v>#VALUE!</v>
      </c>
      <c r="BB307" s="2" t="e">
        <f t="shared" ca="1" si="52"/>
        <v>#VALUE!</v>
      </c>
      <c r="BC307" s="2">
        <f t="shared" ca="1" si="52"/>
        <v>0</v>
      </c>
      <c r="BD307" s="2">
        <f t="shared" ca="1" si="52"/>
        <v>0</v>
      </c>
      <c r="BE307" s="2">
        <f t="shared" ca="1" si="52"/>
        <v>0</v>
      </c>
      <c r="BF307" s="2">
        <f t="shared" ca="1" si="52"/>
        <v>0</v>
      </c>
      <c r="BG307" s="2">
        <f t="shared" ca="1" si="52"/>
        <v>0</v>
      </c>
      <c r="BH307" s="2">
        <f t="shared" ca="1" si="52"/>
        <v>0</v>
      </c>
      <c r="BI307" s="2">
        <f t="shared" ca="1" si="43"/>
        <v>0</v>
      </c>
    </row>
    <row r="308" spans="1:61" hidden="1" x14ac:dyDescent="0.25">
      <c r="A308" s="175"/>
      <c r="B308" s="171"/>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1">
        <v>26</v>
      </c>
      <c r="AC308" s="2">
        <f t="shared" ca="1" si="50"/>
        <v>0</v>
      </c>
      <c r="AD308" s="2">
        <f t="shared" ca="1" si="53"/>
        <v>0</v>
      </c>
      <c r="AE308" s="2">
        <f t="shared" ca="1" si="53"/>
        <v>0</v>
      </c>
      <c r="AF308" s="2">
        <f t="shared" ca="1" si="53"/>
        <v>0</v>
      </c>
      <c r="AG308" s="2">
        <f t="shared" ca="1" si="53"/>
        <v>0</v>
      </c>
      <c r="AH308" s="2">
        <f t="shared" ca="1" si="53"/>
        <v>0</v>
      </c>
      <c r="AI308" s="2">
        <f t="shared" ca="1" si="53"/>
        <v>0</v>
      </c>
      <c r="AJ308" s="2">
        <f t="shared" ca="1" si="53"/>
        <v>0</v>
      </c>
      <c r="AK308" s="2">
        <f t="shared" ca="1" si="53"/>
        <v>0</v>
      </c>
      <c r="AL308" s="2">
        <f t="shared" ca="1" si="53"/>
        <v>0</v>
      </c>
      <c r="AM308" s="2">
        <f t="shared" ca="1" si="53"/>
        <v>0</v>
      </c>
      <c r="AN308" s="2">
        <f t="shared" ca="1" si="53"/>
        <v>0</v>
      </c>
      <c r="AO308" s="2">
        <f t="shared" ca="1" si="53"/>
        <v>0</v>
      </c>
      <c r="AP308" s="2">
        <f t="shared" ca="1" si="53"/>
        <v>0</v>
      </c>
      <c r="AQ308" s="2">
        <f t="shared" ca="1" si="53"/>
        <v>0</v>
      </c>
      <c r="AR308" s="2">
        <f t="shared" ca="1" si="53"/>
        <v>0</v>
      </c>
      <c r="AS308" s="2">
        <f t="shared" ca="1" si="53"/>
        <v>0</v>
      </c>
      <c r="AT308" s="2">
        <f t="shared" ca="1" si="52"/>
        <v>0</v>
      </c>
      <c r="AU308" s="2">
        <f t="shared" ca="1" si="52"/>
        <v>0</v>
      </c>
      <c r="AV308" s="2">
        <f t="shared" ca="1" si="52"/>
        <v>0</v>
      </c>
      <c r="AW308" s="2" t="e">
        <f t="shared" ca="1" si="52"/>
        <v>#VALUE!</v>
      </c>
      <c r="AX308" s="2" t="e">
        <f t="shared" ca="1" si="52"/>
        <v>#VALUE!</v>
      </c>
      <c r="AY308" s="2" t="e">
        <f t="shared" ca="1" si="52"/>
        <v>#VALUE!</v>
      </c>
      <c r="AZ308" s="2" t="e">
        <f t="shared" ca="1" si="52"/>
        <v>#VALUE!</v>
      </c>
      <c r="BA308" s="2" t="e">
        <f t="shared" ca="1" si="52"/>
        <v>#VALUE!</v>
      </c>
      <c r="BB308" s="2" t="e">
        <f t="shared" ca="1" si="52"/>
        <v>#VALUE!</v>
      </c>
      <c r="BC308" s="2">
        <f t="shared" ca="1" si="52"/>
        <v>0</v>
      </c>
      <c r="BD308" s="2">
        <f t="shared" ca="1" si="52"/>
        <v>0</v>
      </c>
      <c r="BE308" s="2">
        <f t="shared" ca="1" si="52"/>
        <v>0</v>
      </c>
      <c r="BF308" s="2">
        <f t="shared" ca="1" si="52"/>
        <v>0</v>
      </c>
      <c r="BG308" s="2">
        <f t="shared" ca="1" si="52"/>
        <v>0</v>
      </c>
      <c r="BH308" s="2">
        <f t="shared" ca="1" si="52"/>
        <v>0</v>
      </c>
      <c r="BI308" s="2">
        <f t="shared" ca="1" si="43"/>
        <v>0</v>
      </c>
    </row>
    <row r="309" spans="1:61" hidden="1" x14ac:dyDescent="0.25">
      <c r="A309" s="175"/>
      <c r="B309" s="171"/>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1">
        <v>27</v>
      </c>
      <c r="AC309" s="2">
        <f t="shared" ca="1" si="50"/>
        <v>0</v>
      </c>
      <c r="AD309" s="2">
        <f t="shared" ca="1" si="53"/>
        <v>0</v>
      </c>
      <c r="AE309" s="2">
        <f t="shared" ca="1" si="53"/>
        <v>0</v>
      </c>
      <c r="AF309" s="2">
        <f t="shared" ca="1" si="53"/>
        <v>0</v>
      </c>
      <c r="AG309" s="2">
        <f t="shared" ca="1" si="53"/>
        <v>0</v>
      </c>
      <c r="AH309" s="2">
        <f t="shared" ca="1" si="53"/>
        <v>0</v>
      </c>
      <c r="AI309" s="2">
        <f t="shared" ca="1" si="53"/>
        <v>0</v>
      </c>
      <c r="AJ309" s="2">
        <f t="shared" ca="1" si="53"/>
        <v>0</v>
      </c>
      <c r="AK309" s="2">
        <f t="shared" ca="1" si="53"/>
        <v>0</v>
      </c>
      <c r="AL309" s="2">
        <f t="shared" ca="1" si="53"/>
        <v>0</v>
      </c>
      <c r="AM309" s="2">
        <f t="shared" ca="1" si="53"/>
        <v>0</v>
      </c>
      <c r="AN309" s="2">
        <f t="shared" ca="1" si="53"/>
        <v>0</v>
      </c>
      <c r="AO309" s="2">
        <f t="shared" ca="1" si="53"/>
        <v>0</v>
      </c>
      <c r="AP309" s="2">
        <f t="shared" ca="1" si="53"/>
        <v>0</v>
      </c>
      <c r="AQ309" s="2">
        <f t="shared" ca="1" si="53"/>
        <v>0</v>
      </c>
      <c r="AR309" s="2">
        <f t="shared" ca="1" si="53"/>
        <v>0</v>
      </c>
      <c r="AS309" s="2">
        <f t="shared" ca="1" si="53"/>
        <v>0</v>
      </c>
      <c r="AT309" s="2">
        <f t="shared" ca="1" si="52"/>
        <v>0</v>
      </c>
      <c r="AU309" s="2">
        <f t="shared" ca="1" si="52"/>
        <v>0</v>
      </c>
      <c r="AV309" s="2">
        <f t="shared" ca="1" si="52"/>
        <v>0</v>
      </c>
      <c r="AW309" s="2">
        <f t="shared" ca="1" si="52"/>
        <v>0</v>
      </c>
      <c r="AX309" s="2">
        <f t="shared" ca="1" si="52"/>
        <v>0</v>
      </c>
      <c r="AY309" s="2">
        <f t="shared" ca="1" si="52"/>
        <v>0</v>
      </c>
      <c r="AZ309" s="2">
        <f t="shared" ca="1" si="52"/>
        <v>0</v>
      </c>
      <c r="BA309" s="2">
        <f t="shared" ca="1" si="52"/>
        <v>0</v>
      </c>
      <c r="BB309" s="2">
        <f t="shared" ca="1" si="52"/>
        <v>0</v>
      </c>
      <c r="BC309" s="2">
        <f t="shared" ca="1" si="52"/>
        <v>0</v>
      </c>
      <c r="BD309" s="2">
        <f t="shared" ca="1" si="52"/>
        <v>0</v>
      </c>
      <c r="BE309" s="2">
        <f t="shared" ca="1" si="52"/>
        <v>0</v>
      </c>
      <c r="BF309" s="2">
        <f t="shared" ca="1" si="52"/>
        <v>0</v>
      </c>
      <c r="BG309" s="2">
        <f t="shared" ca="1" si="52"/>
        <v>0</v>
      </c>
      <c r="BH309" s="2">
        <f t="shared" ca="1" si="52"/>
        <v>0</v>
      </c>
      <c r="BI309" s="2">
        <f t="shared" ca="1" si="43"/>
        <v>0</v>
      </c>
    </row>
    <row r="310" spans="1:61" hidden="1" x14ac:dyDescent="0.25">
      <c r="A310" s="175"/>
      <c r="B310" s="171"/>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1">
        <v>28</v>
      </c>
      <c r="AC310" s="2">
        <f t="shared" ca="1" si="50"/>
        <v>0</v>
      </c>
      <c r="AD310" s="2">
        <f t="shared" ca="1" si="53"/>
        <v>0</v>
      </c>
      <c r="AE310" s="2">
        <f t="shared" ca="1" si="53"/>
        <v>0</v>
      </c>
      <c r="AF310" s="2">
        <f t="shared" ca="1" si="53"/>
        <v>0</v>
      </c>
      <c r="AG310" s="2">
        <f t="shared" ca="1" si="53"/>
        <v>0</v>
      </c>
      <c r="AH310" s="2">
        <f t="shared" ca="1" si="53"/>
        <v>0</v>
      </c>
      <c r="AI310" s="2">
        <f t="shared" ca="1" si="53"/>
        <v>0</v>
      </c>
      <c r="AJ310" s="2">
        <f t="shared" ca="1" si="53"/>
        <v>0</v>
      </c>
      <c r="AK310" s="2">
        <f t="shared" ca="1" si="53"/>
        <v>0</v>
      </c>
      <c r="AL310" s="2">
        <f t="shared" ca="1" si="53"/>
        <v>0</v>
      </c>
      <c r="AM310" s="2">
        <f t="shared" ca="1" si="53"/>
        <v>0</v>
      </c>
      <c r="AN310" s="2">
        <f t="shared" ca="1" si="53"/>
        <v>0</v>
      </c>
      <c r="AO310" s="2">
        <f t="shared" ca="1" si="53"/>
        <v>0</v>
      </c>
      <c r="AP310" s="2">
        <f t="shared" ca="1" si="53"/>
        <v>0</v>
      </c>
      <c r="AQ310" s="2">
        <f t="shared" ca="1" si="53"/>
        <v>0</v>
      </c>
      <c r="AR310" s="2">
        <f t="shared" ca="1" si="53"/>
        <v>0</v>
      </c>
      <c r="AS310" s="2">
        <f t="shared" ca="1" si="53"/>
        <v>0</v>
      </c>
      <c r="AT310" s="2">
        <f t="shared" ca="1" si="52"/>
        <v>0</v>
      </c>
      <c r="AU310" s="2">
        <f t="shared" ca="1" si="52"/>
        <v>0</v>
      </c>
      <c r="AV310" s="2">
        <f t="shared" ca="1" si="52"/>
        <v>0</v>
      </c>
      <c r="AW310" s="2">
        <f t="shared" ca="1" si="52"/>
        <v>0</v>
      </c>
      <c r="AX310" s="2">
        <f t="shared" ca="1" si="52"/>
        <v>0</v>
      </c>
      <c r="AY310" s="2">
        <f t="shared" ca="1" si="52"/>
        <v>0</v>
      </c>
      <c r="AZ310" s="2">
        <f t="shared" ca="1" si="52"/>
        <v>0</v>
      </c>
      <c r="BA310" s="2">
        <f t="shared" ca="1" si="52"/>
        <v>0</v>
      </c>
      <c r="BB310" s="2">
        <f t="shared" ca="1" si="52"/>
        <v>0</v>
      </c>
      <c r="BC310" s="2">
        <f t="shared" ca="1" si="52"/>
        <v>0</v>
      </c>
      <c r="BD310" s="2">
        <f t="shared" ca="1" si="52"/>
        <v>0</v>
      </c>
      <c r="BE310" s="2">
        <f t="shared" ca="1" si="52"/>
        <v>0</v>
      </c>
      <c r="BF310" s="2">
        <f t="shared" ca="1" si="52"/>
        <v>0</v>
      </c>
      <c r="BG310" s="2">
        <f t="shared" ca="1" si="52"/>
        <v>0</v>
      </c>
      <c r="BH310" s="2">
        <f t="shared" ca="1" si="52"/>
        <v>0</v>
      </c>
      <c r="BI310" s="2">
        <f t="shared" ca="1" si="43"/>
        <v>0</v>
      </c>
    </row>
    <row r="311" spans="1:61" hidden="1" x14ac:dyDescent="0.25">
      <c r="A311" s="175"/>
      <c r="B311" s="171"/>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1">
        <v>29</v>
      </c>
      <c r="AC311" s="2">
        <f t="shared" ca="1" si="50"/>
        <v>0</v>
      </c>
      <c r="AD311" s="2">
        <f t="shared" ca="1" si="53"/>
        <v>0</v>
      </c>
      <c r="AE311" s="2">
        <f t="shared" ca="1" si="53"/>
        <v>0</v>
      </c>
      <c r="AF311" s="2">
        <f t="shared" ca="1" si="53"/>
        <v>0</v>
      </c>
      <c r="AG311" s="2">
        <f t="shared" ca="1" si="53"/>
        <v>0</v>
      </c>
      <c r="AH311" s="2">
        <f t="shared" ca="1" si="53"/>
        <v>0</v>
      </c>
      <c r="AI311" s="2">
        <f t="shared" ca="1" si="53"/>
        <v>0</v>
      </c>
      <c r="AJ311" s="2">
        <f t="shared" ca="1" si="53"/>
        <v>0</v>
      </c>
      <c r="AK311" s="2">
        <f t="shared" ca="1" si="53"/>
        <v>0</v>
      </c>
      <c r="AL311" s="2">
        <f t="shared" ca="1" si="53"/>
        <v>0</v>
      </c>
      <c r="AM311" s="2">
        <f t="shared" ca="1" si="53"/>
        <v>0</v>
      </c>
      <c r="AN311" s="2">
        <f t="shared" ca="1" si="53"/>
        <v>0</v>
      </c>
      <c r="AO311" s="2">
        <f t="shared" ca="1" si="53"/>
        <v>0</v>
      </c>
      <c r="AP311" s="2">
        <f t="shared" ca="1" si="53"/>
        <v>0</v>
      </c>
      <c r="AQ311" s="2">
        <f t="shared" ca="1" si="53"/>
        <v>0</v>
      </c>
      <c r="AR311" s="2">
        <f t="shared" ca="1" si="53"/>
        <v>0</v>
      </c>
      <c r="AS311" s="2">
        <f t="shared" ca="1" si="53"/>
        <v>0</v>
      </c>
      <c r="AT311" s="2">
        <f t="shared" ca="1" si="52"/>
        <v>0</v>
      </c>
      <c r="AU311" s="2">
        <f t="shared" ca="1" si="52"/>
        <v>0</v>
      </c>
      <c r="AV311" s="2">
        <f t="shared" ca="1" si="52"/>
        <v>0</v>
      </c>
      <c r="AW311" s="2">
        <f t="shared" ca="1" si="52"/>
        <v>0</v>
      </c>
      <c r="AX311" s="2">
        <f t="shared" ca="1" si="52"/>
        <v>0</v>
      </c>
      <c r="AY311" s="2">
        <f t="shared" ca="1" si="52"/>
        <v>0</v>
      </c>
      <c r="AZ311" s="2">
        <f t="shared" ca="1" si="52"/>
        <v>0</v>
      </c>
      <c r="BA311" s="2">
        <f t="shared" ca="1" si="52"/>
        <v>0</v>
      </c>
      <c r="BB311" s="2">
        <f t="shared" ca="1" si="52"/>
        <v>0</v>
      </c>
      <c r="BC311" s="2">
        <f t="shared" ca="1" si="52"/>
        <v>0</v>
      </c>
      <c r="BD311" s="2">
        <f t="shared" ca="1" si="52"/>
        <v>0</v>
      </c>
      <c r="BE311" s="2">
        <f t="shared" ca="1" si="52"/>
        <v>0</v>
      </c>
      <c r="BF311" s="2">
        <f t="shared" ca="1" si="52"/>
        <v>0</v>
      </c>
      <c r="BG311" s="2">
        <f t="shared" ca="1" si="52"/>
        <v>0</v>
      </c>
      <c r="BH311" s="2">
        <f t="shared" ca="1" si="52"/>
        <v>0</v>
      </c>
      <c r="BI311" s="2">
        <f t="shared" ca="1" si="43"/>
        <v>0</v>
      </c>
    </row>
    <row r="312" spans="1:61" hidden="1" x14ac:dyDescent="0.25">
      <c r="A312" s="175"/>
      <c r="B312" s="171"/>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1">
        <v>30</v>
      </c>
      <c r="AC312" s="2">
        <f t="shared" ca="1" si="50"/>
        <v>0</v>
      </c>
      <c r="AD312" s="2">
        <f t="shared" ca="1" si="53"/>
        <v>0</v>
      </c>
      <c r="AE312" s="2">
        <f t="shared" ca="1" si="53"/>
        <v>0</v>
      </c>
      <c r="AF312" s="2">
        <f t="shared" ca="1" si="53"/>
        <v>0</v>
      </c>
      <c r="AG312" s="2">
        <f t="shared" ca="1" si="53"/>
        <v>0</v>
      </c>
      <c r="AH312" s="2">
        <f t="shared" ca="1" si="53"/>
        <v>0</v>
      </c>
      <c r="AI312" s="2">
        <f t="shared" ca="1" si="53"/>
        <v>0</v>
      </c>
      <c r="AJ312" s="2">
        <f t="shared" ca="1" si="53"/>
        <v>0</v>
      </c>
      <c r="AK312" s="2">
        <f t="shared" ca="1" si="53"/>
        <v>0</v>
      </c>
      <c r="AL312" s="2">
        <f t="shared" ca="1" si="53"/>
        <v>0</v>
      </c>
      <c r="AM312" s="2">
        <f t="shared" ca="1" si="53"/>
        <v>0</v>
      </c>
      <c r="AN312" s="2">
        <f t="shared" ca="1" si="53"/>
        <v>0</v>
      </c>
      <c r="AO312" s="2">
        <f t="shared" ca="1" si="53"/>
        <v>0</v>
      </c>
      <c r="AP312" s="2">
        <f t="shared" ca="1" si="53"/>
        <v>0</v>
      </c>
      <c r="AQ312" s="2">
        <f t="shared" ca="1" si="53"/>
        <v>0</v>
      </c>
      <c r="AR312" s="2">
        <f t="shared" ca="1" si="53"/>
        <v>0</v>
      </c>
      <c r="AS312" s="2">
        <f t="shared" ca="1" si="53"/>
        <v>0</v>
      </c>
      <c r="AT312" s="2">
        <f t="shared" ca="1" si="52"/>
        <v>0</v>
      </c>
      <c r="AU312" s="2">
        <f t="shared" ca="1" si="52"/>
        <v>0</v>
      </c>
      <c r="AV312" s="2">
        <f t="shared" ca="1" si="52"/>
        <v>0</v>
      </c>
      <c r="AW312" s="2">
        <f t="shared" ca="1" si="52"/>
        <v>0</v>
      </c>
      <c r="AX312" s="2">
        <f t="shared" ca="1" si="52"/>
        <v>0</v>
      </c>
      <c r="AY312" s="2">
        <f t="shared" ca="1" si="52"/>
        <v>0</v>
      </c>
      <c r="AZ312" s="2">
        <f t="shared" ca="1" si="52"/>
        <v>0</v>
      </c>
      <c r="BA312" s="2">
        <f t="shared" ca="1" si="52"/>
        <v>0</v>
      </c>
      <c r="BB312" s="2">
        <f t="shared" ca="1" si="52"/>
        <v>0</v>
      </c>
      <c r="BC312" s="2">
        <f t="shared" ca="1" si="52"/>
        <v>0</v>
      </c>
      <c r="BD312" s="2">
        <f t="shared" ca="1" si="52"/>
        <v>0</v>
      </c>
      <c r="BE312" s="2">
        <f t="shared" ca="1" si="52"/>
        <v>0</v>
      </c>
      <c r="BF312" s="2">
        <f t="shared" ca="1" si="52"/>
        <v>0</v>
      </c>
      <c r="BG312" s="2">
        <f t="shared" ca="1" si="52"/>
        <v>0</v>
      </c>
      <c r="BH312" s="2">
        <f t="shared" ca="1" si="52"/>
        <v>0</v>
      </c>
      <c r="BI312" s="2">
        <f t="shared" ca="1" si="43"/>
        <v>0</v>
      </c>
    </row>
    <row r="313" spans="1:61" hidden="1" x14ac:dyDescent="0.25">
      <c r="A313" s="175"/>
      <c r="B313" s="171"/>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1">
        <v>31</v>
      </c>
      <c r="AC313" s="2">
        <f t="shared" ca="1" si="50"/>
        <v>0</v>
      </c>
      <c r="AD313" s="2">
        <f t="shared" ca="1" si="53"/>
        <v>0</v>
      </c>
      <c r="AE313" s="2">
        <f t="shared" ca="1" si="53"/>
        <v>0</v>
      </c>
      <c r="AF313" s="2">
        <f t="shared" ca="1" si="53"/>
        <v>0</v>
      </c>
      <c r="AG313" s="2">
        <f t="shared" ca="1" si="53"/>
        <v>0</v>
      </c>
      <c r="AH313" s="2">
        <f t="shared" ca="1" si="53"/>
        <v>0</v>
      </c>
      <c r="AI313" s="2">
        <f t="shared" ca="1" si="53"/>
        <v>0</v>
      </c>
      <c r="AJ313" s="2">
        <f t="shared" ca="1" si="53"/>
        <v>0</v>
      </c>
      <c r="AK313" s="2">
        <f t="shared" ca="1" si="53"/>
        <v>0</v>
      </c>
      <c r="AL313" s="2">
        <f t="shared" ca="1" si="53"/>
        <v>0</v>
      </c>
      <c r="AM313" s="2">
        <f t="shared" ca="1" si="53"/>
        <v>0</v>
      </c>
      <c r="AN313" s="2">
        <f t="shared" ca="1" si="53"/>
        <v>0</v>
      </c>
      <c r="AO313" s="2">
        <f t="shared" ca="1" si="53"/>
        <v>0</v>
      </c>
      <c r="AP313" s="2">
        <f t="shared" ca="1" si="53"/>
        <v>0</v>
      </c>
      <c r="AQ313" s="2">
        <f t="shared" ca="1" si="53"/>
        <v>0</v>
      </c>
      <c r="AR313" s="2">
        <f t="shared" ca="1" si="53"/>
        <v>0</v>
      </c>
      <c r="AS313" s="2">
        <f t="shared" ca="1" si="53"/>
        <v>0</v>
      </c>
      <c r="AT313" s="2">
        <f t="shared" ca="1" si="52"/>
        <v>0</v>
      </c>
      <c r="AU313" s="2">
        <f t="shared" ca="1" si="52"/>
        <v>0</v>
      </c>
      <c r="AV313" s="2">
        <f t="shared" ca="1" si="52"/>
        <v>0</v>
      </c>
      <c r="AW313" s="2">
        <f t="shared" ca="1" si="52"/>
        <v>0</v>
      </c>
      <c r="AX313" s="2">
        <f t="shared" ca="1" si="52"/>
        <v>0</v>
      </c>
      <c r="AY313" s="2">
        <f t="shared" ca="1" si="52"/>
        <v>0</v>
      </c>
      <c r="AZ313" s="2">
        <f t="shared" ca="1" si="52"/>
        <v>0</v>
      </c>
      <c r="BA313" s="2">
        <f t="shared" ca="1" si="52"/>
        <v>0</v>
      </c>
      <c r="BB313" s="2">
        <f t="shared" ca="1" si="52"/>
        <v>0</v>
      </c>
      <c r="BC313" s="2">
        <f t="shared" ca="1" si="52"/>
        <v>0</v>
      </c>
      <c r="BD313" s="2">
        <f t="shared" ca="1" si="52"/>
        <v>0</v>
      </c>
      <c r="BE313" s="2">
        <f t="shared" ca="1" si="52"/>
        <v>0</v>
      </c>
      <c r="BF313" s="2">
        <f t="shared" ca="1" si="52"/>
        <v>0</v>
      </c>
      <c r="BG313" s="2">
        <f t="shared" ca="1" si="52"/>
        <v>0</v>
      </c>
      <c r="BH313" s="2">
        <f t="shared" ca="1" si="52"/>
        <v>0</v>
      </c>
      <c r="BI313" s="2">
        <f t="shared" ca="1" si="52"/>
        <v>0</v>
      </c>
    </row>
    <row r="314" spans="1:61" hidden="1" x14ac:dyDescent="0.25">
      <c r="A314" s="175"/>
      <c r="B314" s="171"/>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1">
        <v>32</v>
      </c>
      <c r="AC314" s="2">
        <f t="shared" ca="1" si="50"/>
        <v>0</v>
      </c>
      <c r="AD314" s="2">
        <f t="shared" ca="1" si="53"/>
        <v>0</v>
      </c>
      <c r="AE314" s="2">
        <f t="shared" ca="1" si="53"/>
        <v>0</v>
      </c>
      <c r="AF314" s="2">
        <f t="shared" ca="1" si="53"/>
        <v>0</v>
      </c>
      <c r="AG314" s="2">
        <f t="shared" ca="1" si="53"/>
        <v>0</v>
      </c>
      <c r="AH314" s="2">
        <f t="shared" ca="1" si="53"/>
        <v>0</v>
      </c>
      <c r="AI314" s="2">
        <f t="shared" ca="1" si="53"/>
        <v>0</v>
      </c>
      <c r="AJ314" s="2">
        <f t="shared" ca="1" si="53"/>
        <v>0</v>
      </c>
      <c r="AK314" s="2">
        <f t="shared" ca="1" si="53"/>
        <v>0</v>
      </c>
      <c r="AL314" s="2">
        <f t="shared" ca="1" si="53"/>
        <v>0</v>
      </c>
      <c r="AM314" s="2">
        <f t="shared" ca="1" si="53"/>
        <v>0</v>
      </c>
      <c r="AN314" s="2">
        <f t="shared" ca="1" si="53"/>
        <v>0</v>
      </c>
      <c r="AO314" s="2">
        <f t="shared" ca="1" si="53"/>
        <v>0</v>
      </c>
      <c r="AP314" s="2">
        <f t="shared" ca="1" si="53"/>
        <v>0</v>
      </c>
      <c r="AQ314" s="2">
        <f t="shared" ca="1" si="53"/>
        <v>0</v>
      </c>
      <c r="AR314" s="2">
        <f t="shared" ca="1" si="53"/>
        <v>0</v>
      </c>
      <c r="AS314" s="2">
        <f t="shared" ca="1" si="53"/>
        <v>0</v>
      </c>
      <c r="AT314" s="2">
        <f t="shared" ca="1" si="52"/>
        <v>0</v>
      </c>
      <c r="AU314" s="2">
        <f t="shared" ca="1" si="52"/>
        <v>0</v>
      </c>
      <c r="AV314" s="2">
        <f t="shared" ca="1" si="52"/>
        <v>0</v>
      </c>
      <c r="AW314" s="2">
        <f t="shared" ca="1" si="52"/>
        <v>0</v>
      </c>
      <c r="AX314" s="2">
        <f t="shared" ca="1" si="52"/>
        <v>0</v>
      </c>
      <c r="AY314" s="2">
        <f t="shared" ca="1" si="52"/>
        <v>0</v>
      </c>
      <c r="AZ314" s="2">
        <f t="shared" ca="1" si="52"/>
        <v>0</v>
      </c>
      <c r="BA314" s="2">
        <f t="shared" ca="1" si="52"/>
        <v>0</v>
      </c>
      <c r="BB314" s="2">
        <f t="shared" ca="1" si="52"/>
        <v>0</v>
      </c>
      <c r="BC314" s="2">
        <f t="shared" ca="1" si="52"/>
        <v>0</v>
      </c>
      <c r="BD314" s="2">
        <f t="shared" ca="1" si="52"/>
        <v>0</v>
      </c>
      <c r="BE314" s="2">
        <f t="shared" ca="1" si="52"/>
        <v>0</v>
      </c>
      <c r="BF314" s="2">
        <f t="shared" ca="1" si="52"/>
        <v>0</v>
      </c>
      <c r="BG314" s="2">
        <f t="shared" ca="1" si="52"/>
        <v>0</v>
      </c>
      <c r="BH314" s="2">
        <f t="shared" ca="1" si="52"/>
        <v>0</v>
      </c>
      <c r="BI314" s="2">
        <f t="shared" ca="1" si="52"/>
        <v>0</v>
      </c>
    </row>
    <row r="315" spans="1:61" hidden="1" x14ac:dyDescent="0.25">
      <c r="A315" s="175"/>
      <c r="B315" s="172"/>
      <c r="C315" s="96"/>
      <c r="D315" s="96"/>
      <c r="E315" s="96"/>
      <c r="F315" s="96"/>
      <c r="G315" s="96"/>
      <c r="H315" s="96"/>
      <c r="I315" s="96"/>
      <c r="J315" s="96"/>
      <c r="K315" s="96"/>
      <c r="L315" s="96"/>
      <c r="M315" s="96"/>
      <c r="N315" s="96"/>
      <c r="O315" s="96"/>
      <c r="P315" s="96"/>
      <c r="Q315" s="96"/>
      <c r="R315" s="96"/>
      <c r="S315" s="96"/>
      <c r="T315" s="96"/>
      <c r="U315" s="96"/>
      <c r="V315" s="96"/>
      <c r="W315" s="96"/>
      <c r="X315" s="96"/>
      <c r="Y315" s="96"/>
      <c r="Z315" s="96"/>
      <c r="AA315" s="96"/>
      <c r="AB315" s="94">
        <v>33</v>
      </c>
      <c r="AC315" s="95">
        <f t="shared" ca="1" si="50"/>
        <v>0</v>
      </c>
      <c r="AD315" s="95">
        <f t="shared" ca="1" si="53"/>
        <v>0</v>
      </c>
      <c r="AE315" s="95">
        <f t="shared" ca="1" si="53"/>
        <v>0</v>
      </c>
      <c r="AF315" s="95">
        <f t="shared" ca="1" si="53"/>
        <v>0</v>
      </c>
      <c r="AG315" s="95">
        <f t="shared" ca="1" si="53"/>
        <v>0</v>
      </c>
      <c r="AH315" s="95">
        <f t="shared" ca="1" si="53"/>
        <v>0</v>
      </c>
      <c r="AI315" s="95">
        <f t="shared" ca="1" si="53"/>
        <v>0</v>
      </c>
      <c r="AJ315" s="95">
        <f t="shared" ca="1" si="53"/>
        <v>0</v>
      </c>
      <c r="AK315" s="95">
        <f t="shared" ca="1" si="53"/>
        <v>0</v>
      </c>
      <c r="AL315" s="95">
        <f t="shared" ca="1" si="53"/>
        <v>0</v>
      </c>
      <c r="AM315" s="95">
        <f t="shared" ca="1" si="53"/>
        <v>0</v>
      </c>
      <c r="AN315" s="95">
        <f t="shared" ca="1" si="53"/>
        <v>0</v>
      </c>
      <c r="AO315" s="95">
        <f t="shared" ca="1" si="53"/>
        <v>0</v>
      </c>
      <c r="AP315" s="95">
        <f t="shared" ca="1" si="53"/>
        <v>0</v>
      </c>
      <c r="AQ315" s="95">
        <f t="shared" ca="1" si="53"/>
        <v>0</v>
      </c>
      <c r="AR315" s="95">
        <f t="shared" ca="1" si="53"/>
        <v>0</v>
      </c>
      <c r="AS315" s="95">
        <f t="shared" ca="1" si="53"/>
        <v>0</v>
      </c>
      <c r="AT315" s="95">
        <f t="shared" ca="1" si="52"/>
        <v>0</v>
      </c>
      <c r="AU315" s="95">
        <f t="shared" ca="1" si="52"/>
        <v>0</v>
      </c>
      <c r="AV315" s="95">
        <f t="shared" ca="1" si="52"/>
        <v>0</v>
      </c>
      <c r="AW315" s="95">
        <f t="shared" ca="1" si="52"/>
        <v>0</v>
      </c>
      <c r="AX315" s="95">
        <f t="shared" ca="1" si="52"/>
        <v>0</v>
      </c>
      <c r="AY315" s="95">
        <f t="shared" ca="1" si="52"/>
        <v>0</v>
      </c>
      <c r="AZ315" s="95">
        <f t="shared" ca="1" si="52"/>
        <v>0</v>
      </c>
      <c r="BA315" s="95">
        <f t="shared" ca="1" si="52"/>
        <v>0</v>
      </c>
      <c r="BB315" s="95">
        <f t="shared" ca="1" si="52"/>
        <v>0</v>
      </c>
      <c r="BC315" s="95">
        <f t="shared" ca="1" si="52"/>
        <v>0</v>
      </c>
      <c r="BD315" s="95">
        <f t="shared" ca="1" si="52"/>
        <v>0</v>
      </c>
      <c r="BE315" s="95">
        <f t="shared" ca="1" si="52"/>
        <v>0</v>
      </c>
      <c r="BF315" s="95">
        <f t="shared" ca="1" si="52"/>
        <v>0</v>
      </c>
      <c r="BG315" s="95">
        <f t="shared" ref="BG315:BI330" ca="1" si="54">IF(ISNA(OR(MATCH(BG$51,OFFSET($D315,1-$AB315,0,6),0),MATCH($AB315,OFFSET($D315,1-$AB315,0,6),0))),0,INDEX(OFFSET($D315,1-$AB315,18,6,6),MATCH(BG$51,OFFSET($D315,1-$AB315,0,6),0),MATCH($AB315,OFFSET($D315,1-$AB315,0,6),0)))</f>
        <v>0</v>
      </c>
      <c r="BH315" s="95">
        <f t="shared" ca="1" si="54"/>
        <v>0</v>
      </c>
      <c r="BI315" s="95">
        <f t="shared" ca="1" si="54"/>
        <v>0</v>
      </c>
    </row>
    <row r="316" spans="1:61" x14ac:dyDescent="0.25">
      <c r="A316" s="175"/>
      <c r="B316" s="170" t="s">
        <v>155</v>
      </c>
      <c r="C316" s="173" t="str">
        <f>INDEX(mem_Nb,MATCH(B316,MEMBERS,0))</f>
        <v>N9</v>
      </c>
      <c r="D316" s="92">
        <f>INDEX(LM,MATCH(C316,NODES,0),1)</f>
        <v>24</v>
      </c>
      <c r="E316" s="4" t="e">
        <f t="array" aca="1" ref="E316:E321" ca="1">d_m(D316:D321,P316:U321,Du,Dk)</f>
        <v>#VALUE!</v>
      </c>
      <c r="F316" s="4" t="e">
        <f t="array" ref="F316:F321">qf_m(B316)</f>
        <v>#VALUE!</v>
      </c>
      <c r="G316" s="4" t="e">
        <f t="array" ref="G316:G321">MMULT(TRANSPOSE(P316:U321),F316:F321)</f>
        <v>#VALUE!</v>
      </c>
      <c r="H316" s="4" t="e">
        <f t="array" ref="H316:H321">MMULT(J316:O321,E316:E321)+F316:F321</f>
        <v>#VALUE!</v>
      </c>
      <c r="I316" s="4" t="e">
        <f t="array" ref="I316:I321">MMULT(TRANSPOSE(P316:U321),H316:H321)</f>
        <v>#VALUE!</v>
      </c>
      <c r="J316" s="14" t="e">
        <f t="array" ref="J316:O321">kp_m(B316)</f>
        <v>#VALUE!</v>
      </c>
      <c r="K316" s="4" t="e">
        <v>#VALUE!</v>
      </c>
      <c r="L316" s="4" t="e">
        <v>#VALUE!</v>
      </c>
      <c r="M316" s="4" t="e">
        <v>#VALUE!</v>
      </c>
      <c r="N316" s="4" t="e">
        <v>#VALUE!</v>
      </c>
      <c r="O316" s="15" t="e">
        <v>#VALUE!</v>
      </c>
      <c r="P316" s="14" t="e">
        <f t="array" ref="P316:U321">T_m(B316)</f>
        <v>#VALUE!</v>
      </c>
      <c r="Q316" s="4" t="e">
        <v>#VALUE!</v>
      </c>
      <c r="R316" s="4" t="e">
        <v>#VALUE!</v>
      </c>
      <c r="S316" s="4" t="e">
        <v>#VALUE!</v>
      </c>
      <c r="T316" s="4" t="e">
        <v>#VALUE!</v>
      </c>
      <c r="U316" s="15" t="e">
        <v>#VALUE!</v>
      </c>
      <c r="V316" s="14" t="e">
        <f t="array" ref="V316:AA321">k_m(P316:U321,J316:O321)</f>
        <v>#VALUE!</v>
      </c>
      <c r="W316" s="4" t="e">
        <v>#VALUE!</v>
      </c>
      <c r="X316" s="4" t="e">
        <v>#VALUE!</v>
      </c>
      <c r="Y316" s="4" t="e">
        <v>#VALUE!</v>
      </c>
      <c r="Z316" s="4" t="e">
        <v>#VALUE!</v>
      </c>
      <c r="AA316" s="15" t="e">
        <v>#VALUE!</v>
      </c>
      <c r="AB316" s="5">
        <v>1</v>
      </c>
      <c r="AC316" s="4">
        <f ca="1">IF(ISNA(OR(MATCH(AC$51,OFFSET($D316,1-$AB316,0,6),0),MATCH($AB316,OFFSET($D316,1-$AB316,0,6),0))),0,INDEX(OFFSET($D316,1-$AB316,18,6,6),MATCH(AC$51,OFFSET($D316,1-$AB316,0,6),0),MATCH($AB316,OFFSET($D316,1-$AB316,0,6),0)))</f>
        <v>0</v>
      </c>
      <c r="AD316" s="4">
        <f t="shared" ca="1" si="53"/>
        <v>0</v>
      </c>
      <c r="AE316" s="4">
        <f t="shared" ca="1" si="53"/>
        <v>0</v>
      </c>
      <c r="AF316" s="4">
        <f t="shared" ca="1" si="53"/>
        <v>0</v>
      </c>
      <c r="AG316" s="4">
        <f t="shared" ca="1" si="53"/>
        <v>0</v>
      </c>
      <c r="AH316" s="4">
        <f t="shared" ca="1" si="53"/>
        <v>0</v>
      </c>
      <c r="AI316" s="4">
        <f t="shared" ca="1" si="53"/>
        <v>0</v>
      </c>
      <c r="AJ316" s="4">
        <f t="shared" ca="1" si="53"/>
        <v>0</v>
      </c>
      <c r="AK316" s="4">
        <f t="shared" ca="1" si="53"/>
        <v>0</v>
      </c>
      <c r="AL316" s="4">
        <f t="shared" ca="1" si="53"/>
        <v>0</v>
      </c>
      <c r="AM316" s="4">
        <f t="shared" ca="1" si="53"/>
        <v>0</v>
      </c>
      <c r="AN316" s="4">
        <f t="shared" ca="1" si="53"/>
        <v>0</v>
      </c>
      <c r="AO316" s="4">
        <f t="shared" ca="1" si="53"/>
        <v>0</v>
      </c>
      <c r="AP316" s="4">
        <f t="shared" ca="1" si="53"/>
        <v>0</v>
      </c>
      <c r="AQ316" s="4">
        <f t="shared" ca="1" si="53"/>
        <v>0</v>
      </c>
      <c r="AR316" s="4">
        <f t="shared" ca="1" si="53"/>
        <v>0</v>
      </c>
      <c r="AS316" s="4">
        <f t="shared" ca="1" si="53"/>
        <v>0</v>
      </c>
      <c r="AT316" s="4">
        <f t="shared" ref="AT316:BI331" ca="1" si="55">IF(ISNA(OR(MATCH(AT$51,OFFSET($D316,1-$AB316,0,6),0),MATCH($AB316,OFFSET($D316,1-$AB316,0,6),0))),0,INDEX(OFFSET($D316,1-$AB316,18,6,6),MATCH(AT$51,OFFSET($D316,1-$AB316,0,6),0),MATCH($AB316,OFFSET($D316,1-$AB316,0,6),0)))</f>
        <v>0</v>
      </c>
      <c r="AU316" s="4">
        <f t="shared" ca="1" si="55"/>
        <v>0</v>
      </c>
      <c r="AV316" s="4">
        <f t="shared" ca="1" si="55"/>
        <v>0</v>
      </c>
      <c r="AW316" s="4">
        <f t="shared" ca="1" si="55"/>
        <v>0</v>
      </c>
      <c r="AX316" s="4">
        <f t="shared" ca="1" si="55"/>
        <v>0</v>
      </c>
      <c r="AY316" s="4">
        <f t="shared" ca="1" si="55"/>
        <v>0</v>
      </c>
      <c r="AZ316" s="4">
        <f t="shared" ca="1" si="55"/>
        <v>0</v>
      </c>
      <c r="BA316" s="4">
        <f t="shared" ca="1" si="55"/>
        <v>0</v>
      </c>
      <c r="BB316" s="4">
        <f t="shared" ca="1" si="55"/>
        <v>0</v>
      </c>
      <c r="BC316" s="4">
        <f t="shared" ca="1" si="55"/>
        <v>0</v>
      </c>
      <c r="BD316" s="4">
        <f t="shared" ca="1" si="55"/>
        <v>0</v>
      </c>
      <c r="BE316" s="4">
        <f t="shared" ca="1" si="55"/>
        <v>0</v>
      </c>
      <c r="BF316" s="4">
        <f t="shared" ca="1" si="55"/>
        <v>0</v>
      </c>
      <c r="BG316" s="4">
        <f t="shared" ca="1" si="54"/>
        <v>0</v>
      </c>
      <c r="BH316" s="4">
        <f t="shared" ca="1" si="54"/>
        <v>0</v>
      </c>
      <c r="BI316" s="4">
        <f t="shared" ca="1" si="54"/>
        <v>0</v>
      </c>
    </row>
    <row r="317" spans="1:61" x14ac:dyDescent="0.25">
      <c r="A317" s="175"/>
      <c r="B317" s="171"/>
      <c r="C317" s="174"/>
      <c r="D317" s="91">
        <f>INDEX(LM,MATCH(C316,NODES,0),2)</f>
        <v>25</v>
      </c>
      <c r="E317" s="2" t="e">
        <f ca="1"/>
        <v>#VALUE!</v>
      </c>
      <c r="F317" s="2" t="e">
        <v>#VALUE!</v>
      </c>
      <c r="G317" s="2" t="e">
        <v>#VALUE!</v>
      </c>
      <c r="H317" s="2" t="e">
        <v>#VALUE!</v>
      </c>
      <c r="I317" s="2" t="e">
        <v>#VALUE!</v>
      </c>
      <c r="J317" s="12" t="e">
        <v>#VALUE!</v>
      </c>
      <c r="K317" s="2" t="e">
        <v>#VALUE!</v>
      </c>
      <c r="L317" s="2" t="e">
        <v>#VALUE!</v>
      </c>
      <c r="M317" s="2" t="e">
        <v>#VALUE!</v>
      </c>
      <c r="N317" s="2" t="e">
        <v>#VALUE!</v>
      </c>
      <c r="O317" s="13" t="e">
        <v>#VALUE!</v>
      </c>
      <c r="P317" s="12" t="e">
        <v>#VALUE!</v>
      </c>
      <c r="Q317" s="2" t="e">
        <v>#VALUE!</v>
      </c>
      <c r="R317" s="2" t="e">
        <v>#VALUE!</v>
      </c>
      <c r="S317" s="2" t="e">
        <v>#VALUE!</v>
      </c>
      <c r="T317" s="2" t="e">
        <v>#VALUE!</v>
      </c>
      <c r="U317" s="13" t="e">
        <v>#VALUE!</v>
      </c>
      <c r="V317" s="12" t="e">
        <v>#VALUE!</v>
      </c>
      <c r="W317" s="2" t="e">
        <v>#VALUE!</v>
      </c>
      <c r="X317" s="2" t="e">
        <v>#VALUE!</v>
      </c>
      <c r="Y317" s="2" t="e">
        <v>#VALUE!</v>
      </c>
      <c r="Z317" s="2" t="e">
        <v>#VALUE!</v>
      </c>
      <c r="AA317" s="13" t="e">
        <v>#VALUE!</v>
      </c>
      <c r="AB317" s="1">
        <v>2</v>
      </c>
      <c r="AC317" s="2">
        <f t="shared" ref="AC317:AR348" ca="1" si="56">IF(ISNA(OR(MATCH(AC$51,OFFSET($D317,1-$AB317,0,6),0),MATCH($AB317,OFFSET($D317,1-$AB317,0,6),0))),0,INDEX(OFFSET($D317,1-$AB317,18,6,6),MATCH(AC$51,OFFSET($D317,1-$AB317,0,6),0),MATCH($AB317,OFFSET($D317,1-$AB317,0,6),0)))</f>
        <v>0</v>
      </c>
      <c r="AD317" s="2">
        <f t="shared" ca="1" si="53"/>
        <v>0</v>
      </c>
      <c r="AE317" s="2">
        <f t="shared" ca="1" si="53"/>
        <v>0</v>
      </c>
      <c r="AF317" s="2">
        <f t="shared" ca="1" si="53"/>
        <v>0</v>
      </c>
      <c r="AG317" s="2">
        <f t="shared" ca="1" si="53"/>
        <v>0</v>
      </c>
      <c r="AH317" s="2">
        <f t="shared" ca="1" si="53"/>
        <v>0</v>
      </c>
      <c r="AI317" s="2">
        <f t="shared" ca="1" si="53"/>
        <v>0</v>
      </c>
      <c r="AJ317" s="2">
        <f t="shared" ca="1" si="53"/>
        <v>0</v>
      </c>
      <c r="AK317" s="2">
        <f t="shared" ca="1" si="53"/>
        <v>0</v>
      </c>
      <c r="AL317" s="2">
        <f t="shared" ca="1" si="53"/>
        <v>0</v>
      </c>
      <c r="AM317" s="2">
        <f t="shared" ca="1" si="53"/>
        <v>0</v>
      </c>
      <c r="AN317" s="2">
        <f t="shared" ca="1" si="53"/>
        <v>0</v>
      </c>
      <c r="AO317" s="2">
        <f t="shared" ca="1" si="53"/>
        <v>0</v>
      </c>
      <c r="AP317" s="2">
        <f t="shared" ca="1" si="53"/>
        <v>0</v>
      </c>
      <c r="AQ317" s="2">
        <f t="shared" ca="1" si="53"/>
        <v>0</v>
      </c>
      <c r="AR317" s="2">
        <f t="shared" ca="1" si="53"/>
        <v>0</v>
      </c>
      <c r="AS317" s="2">
        <f t="shared" ca="1" si="53"/>
        <v>0</v>
      </c>
      <c r="AT317" s="2">
        <f t="shared" ca="1" si="55"/>
        <v>0</v>
      </c>
      <c r="AU317" s="2">
        <f t="shared" ca="1" si="55"/>
        <v>0</v>
      </c>
      <c r="AV317" s="2">
        <f t="shared" ca="1" si="55"/>
        <v>0</v>
      </c>
      <c r="AW317" s="2">
        <f t="shared" ca="1" si="55"/>
        <v>0</v>
      </c>
      <c r="AX317" s="2">
        <f t="shared" ca="1" si="55"/>
        <v>0</v>
      </c>
      <c r="AY317" s="2">
        <f t="shared" ca="1" si="55"/>
        <v>0</v>
      </c>
      <c r="AZ317" s="2">
        <f t="shared" ca="1" si="55"/>
        <v>0</v>
      </c>
      <c r="BA317" s="2">
        <f t="shared" ca="1" si="55"/>
        <v>0</v>
      </c>
      <c r="BB317" s="2">
        <f t="shared" ca="1" si="55"/>
        <v>0</v>
      </c>
      <c r="BC317" s="2">
        <f t="shared" ca="1" si="55"/>
        <v>0</v>
      </c>
      <c r="BD317" s="2">
        <f t="shared" ca="1" si="55"/>
        <v>0</v>
      </c>
      <c r="BE317" s="2">
        <f t="shared" ca="1" si="55"/>
        <v>0</v>
      </c>
      <c r="BF317" s="2">
        <f t="shared" ca="1" si="55"/>
        <v>0</v>
      </c>
      <c r="BG317" s="2">
        <f t="shared" ca="1" si="54"/>
        <v>0</v>
      </c>
      <c r="BH317" s="2">
        <f t="shared" ca="1" si="54"/>
        <v>0</v>
      </c>
      <c r="BI317" s="2">
        <f t="shared" ca="1" si="54"/>
        <v>0</v>
      </c>
    </row>
    <row r="318" spans="1:61" x14ac:dyDescent="0.25">
      <c r="A318" s="175"/>
      <c r="B318" s="171"/>
      <c r="C318" s="174"/>
      <c r="D318" s="91">
        <f>INDEX(LM,MATCH(C316,NODES,0),3)</f>
        <v>26</v>
      </c>
      <c r="E318" s="2" t="e">
        <f ca="1"/>
        <v>#VALUE!</v>
      </c>
      <c r="F318" s="2" t="e">
        <v>#VALUE!</v>
      </c>
      <c r="G318" s="2" t="e">
        <v>#VALUE!</v>
      </c>
      <c r="H318" s="2" t="e">
        <v>#VALUE!</v>
      </c>
      <c r="I318" s="2" t="e">
        <v>#VALUE!</v>
      </c>
      <c r="J318" s="12" t="e">
        <v>#VALUE!</v>
      </c>
      <c r="K318" s="2" t="e">
        <v>#VALUE!</v>
      </c>
      <c r="L318" s="2" t="e">
        <v>#VALUE!</v>
      </c>
      <c r="M318" s="2" t="e">
        <v>#VALUE!</v>
      </c>
      <c r="N318" s="2" t="e">
        <v>#VALUE!</v>
      </c>
      <c r="O318" s="13" t="e">
        <v>#VALUE!</v>
      </c>
      <c r="P318" s="12" t="e">
        <v>#VALUE!</v>
      </c>
      <c r="Q318" s="2" t="e">
        <v>#VALUE!</v>
      </c>
      <c r="R318" s="2" t="e">
        <v>#VALUE!</v>
      </c>
      <c r="S318" s="2" t="e">
        <v>#VALUE!</v>
      </c>
      <c r="T318" s="2" t="e">
        <v>#VALUE!</v>
      </c>
      <c r="U318" s="13" t="e">
        <v>#VALUE!</v>
      </c>
      <c r="V318" s="12" t="e">
        <v>#VALUE!</v>
      </c>
      <c r="W318" s="2" t="e">
        <v>#VALUE!</v>
      </c>
      <c r="X318" s="2" t="e">
        <v>#VALUE!</v>
      </c>
      <c r="Y318" s="2" t="e">
        <v>#VALUE!</v>
      </c>
      <c r="Z318" s="2" t="e">
        <v>#VALUE!</v>
      </c>
      <c r="AA318" s="13" t="e">
        <v>#VALUE!</v>
      </c>
      <c r="AB318" s="1">
        <v>3</v>
      </c>
      <c r="AC318" s="2">
        <f t="shared" ca="1" si="56"/>
        <v>0</v>
      </c>
      <c r="AD318" s="2">
        <f t="shared" ca="1" si="56"/>
        <v>0</v>
      </c>
      <c r="AE318" s="2">
        <f t="shared" ca="1" si="56"/>
        <v>0</v>
      </c>
      <c r="AF318" s="2">
        <f t="shared" ca="1" si="56"/>
        <v>0</v>
      </c>
      <c r="AG318" s="2">
        <f t="shared" ca="1" si="56"/>
        <v>0</v>
      </c>
      <c r="AH318" s="2">
        <f t="shared" ca="1" si="56"/>
        <v>0</v>
      </c>
      <c r="AI318" s="2">
        <f t="shared" ca="1" si="56"/>
        <v>0</v>
      </c>
      <c r="AJ318" s="2">
        <f t="shared" ca="1" si="56"/>
        <v>0</v>
      </c>
      <c r="AK318" s="2">
        <f t="shared" ca="1" si="56"/>
        <v>0</v>
      </c>
      <c r="AL318" s="2">
        <f t="shared" ca="1" si="56"/>
        <v>0</v>
      </c>
      <c r="AM318" s="2">
        <f t="shared" ca="1" si="56"/>
        <v>0</v>
      </c>
      <c r="AN318" s="2">
        <f t="shared" ca="1" si="56"/>
        <v>0</v>
      </c>
      <c r="AO318" s="2">
        <f t="shared" ca="1" si="56"/>
        <v>0</v>
      </c>
      <c r="AP318" s="2">
        <f t="shared" ca="1" si="56"/>
        <v>0</v>
      </c>
      <c r="AQ318" s="2">
        <f t="shared" ca="1" si="56"/>
        <v>0</v>
      </c>
      <c r="AR318" s="2">
        <f t="shared" ca="1" si="56"/>
        <v>0</v>
      </c>
      <c r="AS318" s="2">
        <f t="shared" ref="AD318:AS334" ca="1" si="57">IF(ISNA(OR(MATCH(AS$51,OFFSET($D318,1-$AB318,0,6),0),MATCH($AB318,OFFSET($D318,1-$AB318,0,6),0))),0,INDEX(OFFSET($D318,1-$AB318,18,6,6),MATCH(AS$51,OFFSET($D318,1-$AB318,0,6),0),MATCH($AB318,OFFSET($D318,1-$AB318,0,6),0)))</f>
        <v>0</v>
      </c>
      <c r="AT318" s="2">
        <f t="shared" ca="1" si="55"/>
        <v>0</v>
      </c>
      <c r="AU318" s="2">
        <f t="shared" ca="1" si="55"/>
        <v>0</v>
      </c>
      <c r="AV318" s="2">
        <f t="shared" ca="1" si="55"/>
        <v>0</v>
      </c>
      <c r="AW318" s="2">
        <f t="shared" ca="1" si="55"/>
        <v>0</v>
      </c>
      <c r="AX318" s="2">
        <f t="shared" ca="1" si="55"/>
        <v>0</v>
      </c>
      <c r="AY318" s="2">
        <f t="shared" ca="1" si="55"/>
        <v>0</v>
      </c>
      <c r="AZ318" s="2">
        <f t="shared" ca="1" si="55"/>
        <v>0</v>
      </c>
      <c r="BA318" s="2">
        <f t="shared" ca="1" si="55"/>
        <v>0</v>
      </c>
      <c r="BB318" s="2">
        <f t="shared" ca="1" si="55"/>
        <v>0</v>
      </c>
      <c r="BC318" s="2">
        <f t="shared" ca="1" si="55"/>
        <v>0</v>
      </c>
      <c r="BD318" s="2">
        <f t="shared" ca="1" si="55"/>
        <v>0</v>
      </c>
      <c r="BE318" s="2">
        <f t="shared" ca="1" si="55"/>
        <v>0</v>
      </c>
      <c r="BF318" s="2">
        <f t="shared" ca="1" si="55"/>
        <v>0</v>
      </c>
      <c r="BG318" s="2">
        <f t="shared" ca="1" si="54"/>
        <v>0</v>
      </c>
      <c r="BH318" s="2">
        <f t="shared" ca="1" si="54"/>
        <v>0</v>
      </c>
      <c r="BI318" s="2">
        <f t="shared" ca="1" si="54"/>
        <v>0</v>
      </c>
    </row>
    <row r="319" spans="1:61" x14ac:dyDescent="0.25">
      <c r="A319" s="175"/>
      <c r="B319" s="171"/>
      <c r="C319" s="174" t="str">
        <f>INDEX(mem_Ne,MATCH(B316,MEMBERS,0))</f>
        <v>N10</v>
      </c>
      <c r="D319" s="91">
        <f>INDEX(LM,MATCH(C319,NODES,0),1)</f>
        <v>27</v>
      </c>
      <c r="E319" s="2" t="e">
        <f ca="1"/>
        <v>#VALUE!</v>
      </c>
      <c r="F319" s="2" t="e">
        <v>#VALUE!</v>
      </c>
      <c r="G319" s="2" t="e">
        <v>#VALUE!</v>
      </c>
      <c r="H319" s="2" t="e">
        <v>#VALUE!</v>
      </c>
      <c r="I319" s="2" t="e">
        <v>#VALUE!</v>
      </c>
      <c r="J319" s="12" t="e">
        <v>#VALUE!</v>
      </c>
      <c r="K319" s="2" t="e">
        <v>#VALUE!</v>
      </c>
      <c r="L319" s="2" t="e">
        <v>#VALUE!</v>
      </c>
      <c r="M319" s="2" t="e">
        <v>#VALUE!</v>
      </c>
      <c r="N319" s="2" t="e">
        <v>#VALUE!</v>
      </c>
      <c r="O319" s="13" t="e">
        <v>#VALUE!</v>
      </c>
      <c r="P319" s="12" t="e">
        <v>#VALUE!</v>
      </c>
      <c r="Q319" s="2" t="e">
        <v>#VALUE!</v>
      </c>
      <c r="R319" s="2" t="e">
        <v>#VALUE!</v>
      </c>
      <c r="S319" s="2" t="e">
        <v>#VALUE!</v>
      </c>
      <c r="T319" s="2" t="e">
        <v>#VALUE!</v>
      </c>
      <c r="U319" s="13" t="e">
        <v>#VALUE!</v>
      </c>
      <c r="V319" s="12" t="e">
        <v>#VALUE!</v>
      </c>
      <c r="W319" s="2" t="e">
        <v>#VALUE!</v>
      </c>
      <c r="X319" s="2" t="e">
        <v>#VALUE!</v>
      </c>
      <c r="Y319" s="2" t="e">
        <v>#VALUE!</v>
      </c>
      <c r="Z319" s="2" t="e">
        <v>#VALUE!</v>
      </c>
      <c r="AA319" s="13" t="e">
        <v>#VALUE!</v>
      </c>
      <c r="AB319" s="1">
        <v>4</v>
      </c>
      <c r="AC319" s="2">
        <f t="shared" ca="1" si="56"/>
        <v>0</v>
      </c>
      <c r="AD319" s="2">
        <f t="shared" ca="1" si="57"/>
        <v>0</v>
      </c>
      <c r="AE319" s="2">
        <f t="shared" ca="1" si="57"/>
        <v>0</v>
      </c>
      <c r="AF319" s="2">
        <f t="shared" ca="1" si="57"/>
        <v>0</v>
      </c>
      <c r="AG319" s="2">
        <f t="shared" ca="1" si="57"/>
        <v>0</v>
      </c>
      <c r="AH319" s="2">
        <f t="shared" ca="1" si="57"/>
        <v>0</v>
      </c>
      <c r="AI319" s="2">
        <f t="shared" ca="1" si="57"/>
        <v>0</v>
      </c>
      <c r="AJ319" s="2">
        <f t="shared" ca="1" si="57"/>
        <v>0</v>
      </c>
      <c r="AK319" s="2">
        <f t="shared" ca="1" si="57"/>
        <v>0</v>
      </c>
      <c r="AL319" s="2">
        <f t="shared" ca="1" si="57"/>
        <v>0</v>
      </c>
      <c r="AM319" s="2">
        <f t="shared" ca="1" si="57"/>
        <v>0</v>
      </c>
      <c r="AN319" s="2">
        <f t="shared" ca="1" si="57"/>
        <v>0</v>
      </c>
      <c r="AO319" s="2">
        <f t="shared" ca="1" si="57"/>
        <v>0</v>
      </c>
      <c r="AP319" s="2">
        <f t="shared" ca="1" si="57"/>
        <v>0</v>
      </c>
      <c r="AQ319" s="2">
        <f t="shared" ca="1" si="57"/>
        <v>0</v>
      </c>
      <c r="AR319" s="2">
        <f t="shared" ca="1" si="57"/>
        <v>0</v>
      </c>
      <c r="AS319" s="2">
        <f t="shared" ca="1" si="57"/>
        <v>0</v>
      </c>
      <c r="AT319" s="2">
        <f t="shared" ca="1" si="55"/>
        <v>0</v>
      </c>
      <c r="AU319" s="2">
        <f t="shared" ca="1" si="55"/>
        <v>0</v>
      </c>
      <c r="AV319" s="2">
        <f t="shared" ca="1" si="55"/>
        <v>0</v>
      </c>
      <c r="AW319" s="2">
        <f t="shared" ca="1" si="55"/>
        <v>0</v>
      </c>
      <c r="AX319" s="2">
        <f t="shared" ca="1" si="55"/>
        <v>0</v>
      </c>
      <c r="AY319" s="2">
        <f t="shared" ca="1" si="55"/>
        <v>0</v>
      </c>
      <c r="AZ319" s="2">
        <f t="shared" ca="1" si="55"/>
        <v>0</v>
      </c>
      <c r="BA319" s="2">
        <f t="shared" ca="1" si="55"/>
        <v>0</v>
      </c>
      <c r="BB319" s="2">
        <f t="shared" ca="1" si="55"/>
        <v>0</v>
      </c>
      <c r="BC319" s="2">
        <f t="shared" ca="1" si="55"/>
        <v>0</v>
      </c>
      <c r="BD319" s="2">
        <f t="shared" ca="1" si="55"/>
        <v>0</v>
      </c>
      <c r="BE319" s="2">
        <f t="shared" ca="1" si="55"/>
        <v>0</v>
      </c>
      <c r="BF319" s="2">
        <f t="shared" ca="1" si="55"/>
        <v>0</v>
      </c>
      <c r="BG319" s="2">
        <f t="shared" ca="1" si="54"/>
        <v>0</v>
      </c>
      <c r="BH319" s="2">
        <f t="shared" ca="1" si="54"/>
        <v>0</v>
      </c>
      <c r="BI319" s="2">
        <f t="shared" ca="1" si="54"/>
        <v>0</v>
      </c>
    </row>
    <row r="320" spans="1:61" x14ac:dyDescent="0.25">
      <c r="A320" s="175"/>
      <c r="B320" s="171"/>
      <c r="C320" s="174"/>
      <c r="D320" s="91">
        <f>INDEX(LM,MATCH(C319,NODES,0),2)</f>
        <v>28</v>
      </c>
      <c r="E320" s="2" t="e">
        <f ca="1"/>
        <v>#VALUE!</v>
      </c>
      <c r="F320" s="2" t="e">
        <v>#VALUE!</v>
      </c>
      <c r="G320" s="2" t="e">
        <v>#VALUE!</v>
      </c>
      <c r="H320" s="2" t="e">
        <v>#VALUE!</v>
      </c>
      <c r="I320" s="2" t="e">
        <v>#VALUE!</v>
      </c>
      <c r="J320" s="12" t="e">
        <v>#VALUE!</v>
      </c>
      <c r="K320" s="2" t="e">
        <v>#VALUE!</v>
      </c>
      <c r="L320" s="2" t="e">
        <v>#VALUE!</v>
      </c>
      <c r="M320" s="2" t="e">
        <v>#VALUE!</v>
      </c>
      <c r="N320" s="2" t="e">
        <v>#VALUE!</v>
      </c>
      <c r="O320" s="13" t="e">
        <v>#VALUE!</v>
      </c>
      <c r="P320" s="12" t="e">
        <v>#VALUE!</v>
      </c>
      <c r="Q320" s="2" t="e">
        <v>#VALUE!</v>
      </c>
      <c r="R320" s="2" t="e">
        <v>#VALUE!</v>
      </c>
      <c r="S320" s="2" t="e">
        <v>#VALUE!</v>
      </c>
      <c r="T320" s="2" t="e">
        <v>#VALUE!</v>
      </c>
      <c r="U320" s="13" t="e">
        <v>#VALUE!</v>
      </c>
      <c r="V320" s="12" t="e">
        <v>#VALUE!</v>
      </c>
      <c r="W320" s="2" t="e">
        <v>#VALUE!</v>
      </c>
      <c r="X320" s="2" t="e">
        <v>#VALUE!</v>
      </c>
      <c r="Y320" s="2" t="e">
        <v>#VALUE!</v>
      </c>
      <c r="Z320" s="2" t="e">
        <v>#VALUE!</v>
      </c>
      <c r="AA320" s="13" t="e">
        <v>#VALUE!</v>
      </c>
      <c r="AB320" s="1">
        <v>5</v>
      </c>
      <c r="AC320" s="2">
        <f t="shared" ca="1" si="56"/>
        <v>0</v>
      </c>
      <c r="AD320" s="2">
        <f t="shared" ca="1" si="57"/>
        <v>0</v>
      </c>
      <c r="AE320" s="2">
        <f t="shared" ca="1" si="57"/>
        <v>0</v>
      </c>
      <c r="AF320" s="2">
        <f t="shared" ca="1" si="57"/>
        <v>0</v>
      </c>
      <c r="AG320" s="2">
        <f t="shared" ca="1" si="57"/>
        <v>0</v>
      </c>
      <c r="AH320" s="2">
        <f t="shared" ca="1" si="57"/>
        <v>0</v>
      </c>
      <c r="AI320" s="2">
        <f t="shared" ca="1" si="57"/>
        <v>0</v>
      </c>
      <c r="AJ320" s="2">
        <f t="shared" ca="1" si="57"/>
        <v>0</v>
      </c>
      <c r="AK320" s="2">
        <f t="shared" ca="1" si="57"/>
        <v>0</v>
      </c>
      <c r="AL320" s="2">
        <f t="shared" ca="1" si="57"/>
        <v>0</v>
      </c>
      <c r="AM320" s="2">
        <f t="shared" ca="1" si="57"/>
        <v>0</v>
      </c>
      <c r="AN320" s="2">
        <f t="shared" ca="1" si="57"/>
        <v>0</v>
      </c>
      <c r="AO320" s="2">
        <f t="shared" ca="1" si="57"/>
        <v>0</v>
      </c>
      <c r="AP320" s="2">
        <f t="shared" ca="1" si="57"/>
        <v>0</v>
      </c>
      <c r="AQ320" s="2">
        <f t="shared" ca="1" si="57"/>
        <v>0</v>
      </c>
      <c r="AR320" s="2">
        <f t="shared" ca="1" si="57"/>
        <v>0</v>
      </c>
      <c r="AS320" s="2">
        <f t="shared" ca="1" si="57"/>
        <v>0</v>
      </c>
      <c r="AT320" s="2">
        <f t="shared" ca="1" si="55"/>
        <v>0</v>
      </c>
      <c r="AU320" s="2">
        <f t="shared" ca="1" si="55"/>
        <v>0</v>
      </c>
      <c r="AV320" s="2">
        <f t="shared" ca="1" si="55"/>
        <v>0</v>
      </c>
      <c r="AW320" s="2">
        <f t="shared" ca="1" si="55"/>
        <v>0</v>
      </c>
      <c r="AX320" s="2">
        <f t="shared" ca="1" si="55"/>
        <v>0</v>
      </c>
      <c r="AY320" s="2">
        <f t="shared" ca="1" si="55"/>
        <v>0</v>
      </c>
      <c r="AZ320" s="2">
        <f t="shared" ca="1" si="55"/>
        <v>0</v>
      </c>
      <c r="BA320" s="2">
        <f t="shared" ca="1" si="55"/>
        <v>0</v>
      </c>
      <c r="BB320" s="2">
        <f t="shared" ca="1" si="55"/>
        <v>0</v>
      </c>
      <c r="BC320" s="2">
        <f t="shared" ca="1" si="55"/>
        <v>0</v>
      </c>
      <c r="BD320" s="2">
        <f t="shared" ca="1" si="55"/>
        <v>0</v>
      </c>
      <c r="BE320" s="2">
        <f t="shared" ca="1" si="55"/>
        <v>0</v>
      </c>
      <c r="BF320" s="2">
        <f t="shared" ca="1" si="55"/>
        <v>0</v>
      </c>
      <c r="BG320" s="2">
        <f t="shared" ca="1" si="54"/>
        <v>0</v>
      </c>
      <c r="BH320" s="2">
        <f t="shared" ca="1" si="54"/>
        <v>0</v>
      </c>
      <c r="BI320" s="2">
        <f t="shared" ca="1" si="54"/>
        <v>0</v>
      </c>
    </row>
    <row r="321" spans="1:61" x14ac:dyDescent="0.25">
      <c r="A321" s="175"/>
      <c r="B321" s="171"/>
      <c r="C321" s="174"/>
      <c r="D321" s="91">
        <f>INDEX(LM,MATCH(C319,NODES,0),3)</f>
        <v>29</v>
      </c>
      <c r="E321" s="2" t="e">
        <f ca="1"/>
        <v>#VALUE!</v>
      </c>
      <c r="F321" s="2" t="e">
        <v>#VALUE!</v>
      </c>
      <c r="G321" s="2" t="e">
        <v>#VALUE!</v>
      </c>
      <c r="H321" s="2" t="e">
        <v>#VALUE!</v>
      </c>
      <c r="I321" s="2" t="e">
        <v>#VALUE!</v>
      </c>
      <c r="J321" s="12" t="e">
        <v>#VALUE!</v>
      </c>
      <c r="K321" s="2" t="e">
        <v>#VALUE!</v>
      </c>
      <c r="L321" s="2" t="e">
        <v>#VALUE!</v>
      </c>
      <c r="M321" s="2" t="e">
        <v>#VALUE!</v>
      </c>
      <c r="N321" s="2" t="e">
        <v>#VALUE!</v>
      </c>
      <c r="O321" s="13" t="e">
        <v>#VALUE!</v>
      </c>
      <c r="P321" s="12" t="e">
        <v>#VALUE!</v>
      </c>
      <c r="Q321" s="2" t="e">
        <v>#VALUE!</v>
      </c>
      <c r="R321" s="2" t="e">
        <v>#VALUE!</v>
      </c>
      <c r="S321" s="2" t="e">
        <v>#VALUE!</v>
      </c>
      <c r="T321" s="2" t="e">
        <v>#VALUE!</v>
      </c>
      <c r="U321" s="13" t="e">
        <v>#VALUE!</v>
      </c>
      <c r="V321" s="12" t="e">
        <v>#VALUE!</v>
      </c>
      <c r="W321" s="2" t="e">
        <v>#VALUE!</v>
      </c>
      <c r="X321" s="2" t="e">
        <v>#VALUE!</v>
      </c>
      <c r="Y321" s="2" t="e">
        <v>#VALUE!</v>
      </c>
      <c r="Z321" s="2" t="e">
        <v>#VALUE!</v>
      </c>
      <c r="AA321" s="13" t="e">
        <v>#VALUE!</v>
      </c>
      <c r="AB321" s="1">
        <v>6</v>
      </c>
      <c r="AC321" s="2">
        <f t="shared" ca="1" si="56"/>
        <v>0</v>
      </c>
      <c r="AD321" s="2">
        <f t="shared" ca="1" si="57"/>
        <v>0</v>
      </c>
      <c r="AE321" s="2">
        <f t="shared" ca="1" si="57"/>
        <v>0</v>
      </c>
      <c r="AF321" s="2">
        <f t="shared" ca="1" si="57"/>
        <v>0</v>
      </c>
      <c r="AG321" s="2">
        <f t="shared" ca="1" si="57"/>
        <v>0</v>
      </c>
      <c r="AH321" s="2">
        <f t="shared" ca="1" si="57"/>
        <v>0</v>
      </c>
      <c r="AI321" s="2">
        <f t="shared" ca="1" si="57"/>
        <v>0</v>
      </c>
      <c r="AJ321" s="2">
        <f t="shared" ca="1" si="57"/>
        <v>0</v>
      </c>
      <c r="AK321" s="2">
        <f t="shared" ca="1" si="57"/>
        <v>0</v>
      </c>
      <c r="AL321" s="2">
        <f t="shared" ca="1" si="57"/>
        <v>0</v>
      </c>
      <c r="AM321" s="2">
        <f t="shared" ca="1" si="57"/>
        <v>0</v>
      </c>
      <c r="AN321" s="2">
        <f t="shared" ca="1" si="57"/>
        <v>0</v>
      </c>
      <c r="AO321" s="2">
        <f t="shared" ca="1" si="57"/>
        <v>0</v>
      </c>
      <c r="AP321" s="2">
        <f t="shared" ca="1" si="57"/>
        <v>0</v>
      </c>
      <c r="AQ321" s="2">
        <f t="shared" ca="1" si="57"/>
        <v>0</v>
      </c>
      <c r="AR321" s="2">
        <f t="shared" ca="1" si="57"/>
        <v>0</v>
      </c>
      <c r="AS321" s="2">
        <f t="shared" ca="1" si="57"/>
        <v>0</v>
      </c>
      <c r="AT321" s="2">
        <f t="shared" ca="1" si="55"/>
        <v>0</v>
      </c>
      <c r="AU321" s="2">
        <f t="shared" ca="1" si="55"/>
        <v>0</v>
      </c>
      <c r="AV321" s="2">
        <f t="shared" ca="1" si="55"/>
        <v>0</v>
      </c>
      <c r="AW321" s="2">
        <f t="shared" ca="1" si="55"/>
        <v>0</v>
      </c>
      <c r="AX321" s="2">
        <f t="shared" ca="1" si="55"/>
        <v>0</v>
      </c>
      <c r="AY321" s="2">
        <f t="shared" ca="1" si="55"/>
        <v>0</v>
      </c>
      <c r="AZ321" s="2">
        <f t="shared" ca="1" si="55"/>
        <v>0</v>
      </c>
      <c r="BA321" s="2">
        <f t="shared" ca="1" si="55"/>
        <v>0</v>
      </c>
      <c r="BB321" s="2">
        <f t="shared" ca="1" si="55"/>
        <v>0</v>
      </c>
      <c r="BC321" s="2">
        <f t="shared" ca="1" si="55"/>
        <v>0</v>
      </c>
      <c r="BD321" s="2">
        <f t="shared" ca="1" si="55"/>
        <v>0</v>
      </c>
      <c r="BE321" s="2">
        <f t="shared" ca="1" si="55"/>
        <v>0</v>
      </c>
      <c r="BF321" s="2">
        <f t="shared" ca="1" si="55"/>
        <v>0</v>
      </c>
      <c r="BG321" s="2">
        <f t="shared" ca="1" si="54"/>
        <v>0</v>
      </c>
      <c r="BH321" s="2">
        <f t="shared" ca="1" si="54"/>
        <v>0</v>
      </c>
      <c r="BI321" s="2">
        <f t="shared" ca="1" si="54"/>
        <v>0</v>
      </c>
    </row>
    <row r="322" spans="1:61" hidden="1" x14ac:dyDescent="0.25">
      <c r="A322" s="175"/>
      <c r="B322" s="171"/>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1">
        <v>7</v>
      </c>
      <c r="AC322" s="2">
        <f t="shared" ca="1" si="56"/>
        <v>0</v>
      </c>
      <c r="AD322" s="2">
        <f t="shared" ca="1" si="57"/>
        <v>0</v>
      </c>
      <c r="AE322" s="2">
        <f t="shared" ca="1" si="57"/>
        <v>0</v>
      </c>
      <c r="AF322" s="2">
        <f t="shared" ca="1" si="57"/>
        <v>0</v>
      </c>
      <c r="AG322" s="2">
        <f t="shared" ca="1" si="57"/>
        <v>0</v>
      </c>
      <c r="AH322" s="2">
        <f t="shared" ca="1" si="57"/>
        <v>0</v>
      </c>
      <c r="AI322" s="2">
        <f t="shared" ca="1" si="57"/>
        <v>0</v>
      </c>
      <c r="AJ322" s="2">
        <f t="shared" ca="1" si="57"/>
        <v>0</v>
      </c>
      <c r="AK322" s="2">
        <f t="shared" ca="1" si="57"/>
        <v>0</v>
      </c>
      <c r="AL322" s="2">
        <f t="shared" ca="1" si="57"/>
        <v>0</v>
      </c>
      <c r="AM322" s="2">
        <f t="shared" ca="1" si="57"/>
        <v>0</v>
      </c>
      <c r="AN322" s="2">
        <f t="shared" ca="1" si="57"/>
        <v>0</v>
      </c>
      <c r="AO322" s="2">
        <f t="shared" ca="1" si="57"/>
        <v>0</v>
      </c>
      <c r="AP322" s="2">
        <f t="shared" ca="1" si="57"/>
        <v>0</v>
      </c>
      <c r="AQ322" s="2">
        <f t="shared" ca="1" si="57"/>
        <v>0</v>
      </c>
      <c r="AR322" s="2">
        <f t="shared" ca="1" si="57"/>
        <v>0</v>
      </c>
      <c r="AS322" s="2">
        <f t="shared" ca="1" si="57"/>
        <v>0</v>
      </c>
      <c r="AT322" s="2">
        <f t="shared" ca="1" si="55"/>
        <v>0</v>
      </c>
      <c r="AU322" s="2">
        <f t="shared" ca="1" si="55"/>
        <v>0</v>
      </c>
      <c r="AV322" s="2">
        <f t="shared" ca="1" si="55"/>
        <v>0</v>
      </c>
      <c r="AW322" s="2">
        <f t="shared" ca="1" si="55"/>
        <v>0</v>
      </c>
      <c r="AX322" s="2">
        <f t="shared" ca="1" si="55"/>
        <v>0</v>
      </c>
      <c r="AY322" s="2">
        <f t="shared" ca="1" si="55"/>
        <v>0</v>
      </c>
      <c r="AZ322" s="2">
        <f t="shared" ca="1" si="55"/>
        <v>0</v>
      </c>
      <c r="BA322" s="2">
        <f t="shared" ca="1" si="55"/>
        <v>0</v>
      </c>
      <c r="BB322" s="2">
        <f t="shared" ca="1" si="55"/>
        <v>0</v>
      </c>
      <c r="BC322" s="2">
        <f t="shared" ca="1" si="55"/>
        <v>0</v>
      </c>
      <c r="BD322" s="2">
        <f t="shared" ca="1" si="55"/>
        <v>0</v>
      </c>
      <c r="BE322" s="2">
        <f t="shared" ca="1" si="55"/>
        <v>0</v>
      </c>
      <c r="BF322" s="2">
        <f t="shared" ca="1" si="55"/>
        <v>0</v>
      </c>
      <c r="BG322" s="2">
        <f t="shared" ca="1" si="54"/>
        <v>0</v>
      </c>
      <c r="BH322" s="2">
        <f t="shared" ca="1" si="54"/>
        <v>0</v>
      </c>
      <c r="BI322" s="2">
        <f t="shared" ca="1" si="54"/>
        <v>0</v>
      </c>
    </row>
    <row r="323" spans="1:61" hidden="1" x14ac:dyDescent="0.25">
      <c r="A323" s="175"/>
      <c r="B323" s="171"/>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1">
        <v>8</v>
      </c>
      <c r="AC323" s="2">
        <f t="shared" ca="1" si="56"/>
        <v>0</v>
      </c>
      <c r="AD323" s="2">
        <f t="shared" ca="1" si="57"/>
        <v>0</v>
      </c>
      <c r="AE323" s="2">
        <f t="shared" ca="1" si="57"/>
        <v>0</v>
      </c>
      <c r="AF323" s="2">
        <f t="shared" ca="1" si="57"/>
        <v>0</v>
      </c>
      <c r="AG323" s="2">
        <f t="shared" ca="1" si="57"/>
        <v>0</v>
      </c>
      <c r="AH323" s="2">
        <f t="shared" ca="1" si="57"/>
        <v>0</v>
      </c>
      <c r="AI323" s="2">
        <f t="shared" ca="1" si="57"/>
        <v>0</v>
      </c>
      <c r="AJ323" s="2">
        <f t="shared" ca="1" si="57"/>
        <v>0</v>
      </c>
      <c r="AK323" s="2">
        <f t="shared" ca="1" si="57"/>
        <v>0</v>
      </c>
      <c r="AL323" s="2">
        <f t="shared" ca="1" si="57"/>
        <v>0</v>
      </c>
      <c r="AM323" s="2">
        <f t="shared" ca="1" si="57"/>
        <v>0</v>
      </c>
      <c r="AN323" s="2">
        <f t="shared" ca="1" si="57"/>
        <v>0</v>
      </c>
      <c r="AO323" s="2">
        <f t="shared" ca="1" si="57"/>
        <v>0</v>
      </c>
      <c r="AP323" s="2">
        <f t="shared" ca="1" si="57"/>
        <v>0</v>
      </c>
      <c r="AQ323" s="2">
        <f t="shared" ca="1" si="57"/>
        <v>0</v>
      </c>
      <c r="AR323" s="2">
        <f t="shared" ca="1" si="57"/>
        <v>0</v>
      </c>
      <c r="AS323" s="2">
        <f t="shared" ca="1" si="57"/>
        <v>0</v>
      </c>
      <c r="AT323" s="2">
        <f t="shared" ca="1" si="55"/>
        <v>0</v>
      </c>
      <c r="AU323" s="2">
        <f t="shared" ca="1" si="55"/>
        <v>0</v>
      </c>
      <c r="AV323" s="2">
        <f t="shared" ca="1" si="55"/>
        <v>0</v>
      </c>
      <c r="AW323" s="2">
        <f t="shared" ca="1" si="55"/>
        <v>0</v>
      </c>
      <c r="AX323" s="2">
        <f t="shared" ca="1" si="55"/>
        <v>0</v>
      </c>
      <c r="AY323" s="2">
        <f t="shared" ca="1" si="55"/>
        <v>0</v>
      </c>
      <c r="AZ323" s="2">
        <f t="shared" ca="1" si="55"/>
        <v>0</v>
      </c>
      <c r="BA323" s="2">
        <f t="shared" ca="1" si="55"/>
        <v>0</v>
      </c>
      <c r="BB323" s="2">
        <f t="shared" ca="1" si="55"/>
        <v>0</v>
      </c>
      <c r="BC323" s="2">
        <f t="shared" ca="1" si="55"/>
        <v>0</v>
      </c>
      <c r="BD323" s="2">
        <f t="shared" ca="1" si="55"/>
        <v>0</v>
      </c>
      <c r="BE323" s="2">
        <f t="shared" ca="1" si="55"/>
        <v>0</v>
      </c>
      <c r="BF323" s="2">
        <f t="shared" ca="1" si="55"/>
        <v>0</v>
      </c>
      <c r="BG323" s="2">
        <f t="shared" ca="1" si="54"/>
        <v>0</v>
      </c>
      <c r="BH323" s="2">
        <f t="shared" ca="1" si="54"/>
        <v>0</v>
      </c>
      <c r="BI323" s="2">
        <f t="shared" ca="1" si="54"/>
        <v>0</v>
      </c>
    </row>
    <row r="324" spans="1:61" hidden="1" x14ac:dyDescent="0.25">
      <c r="A324" s="175"/>
      <c r="B324" s="171"/>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1">
        <v>9</v>
      </c>
      <c r="AC324" s="2">
        <f t="shared" ca="1" si="56"/>
        <v>0</v>
      </c>
      <c r="AD324" s="2">
        <f t="shared" ca="1" si="57"/>
        <v>0</v>
      </c>
      <c r="AE324" s="2">
        <f t="shared" ca="1" si="57"/>
        <v>0</v>
      </c>
      <c r="AF324" s="2">
        <f t="shared" ca="1" si="57"/>
        <v>0</v>
      </c>
      <c r="AG324" s="2">
        <f t="shared" ca="1" si="57"/>
        <v>0</v>
      </c>
      <c r="AH324" s="2">
        <f t="shared" ca="1" si="57"/>
        <v>0</v>
      </c>
      <c r="AI324" s="2">
        <f t="shared" ca="1" si="57"/>
        <v>0</v>
      </c>
      <c r="AJ324" s="2">
        <f t="shared" ca="1" si="57"/>
        <v>0</v>
      </c>
      <c r="AK324" s="2">
        <f t="shared" ca="1" si="57"/>
        <v>0</v>
      </c>
      <c r="AL324" s="2">
        <f t="shared" ca="1" si="57"/>
        <v>0</v>
      </c>
      <c r="AM324" s="2">
        <f t="shared" ca="1" si="57"/>
        <v>0</v>
      </c>
      <c r="AN324" s="2">
        <f t="shared" ca="1" si="57"/>
        <v>0</v>
      </c>
      <c r="AO324" s="2">
        <f t="shared" ca="1" si="57"/>
        <v>0</v>
      </c>
      <c r="AP324" s="2">
        <f t="shared" ca="1" si="57"/>
        <v>0</v>
      </c>
      <c r="AQ324" s="2">
        <f t="shared" ca="1" si="57"/>
        <v>0</v>
      </c>
      <c r="AR324" s="2">
        <f t="shared" ca="1" si="57"/>
        <v>0</v>
      </c>
      <c r="AS324" s="2">
        <f t="shared" ca="1" si="57"/>
        <v>0</v>
      </c>
      <c r="AT324" s="2">
        <f t="shared" ca="1" si="55"/>
        <v>0</v>
      </c>
      <c r="AU324" s="2">
        <f t="shared" ca="1" si="55"/>
        <v>0</v>
      </c>
      <c r="AV324" s="2">
        <f t="shared" ca="1" si="55"/>
        <v>0</v>
      </c>
      <c r="AW324" s="2">
        <f t="shared" ca="1" si="55"/>
        <v>0</v>
      </c>
      <c r="AX324" s="2">
        <f t="shared" ca="1" si="55"/>
        <v>0</v>
      </c>
      <c r="AY324" s="2">
        <f t="shared" ca="1" si="55"/>
        <v>0</v>
      </c>
      <c r="AZ324" s="2">
        <f t="shared" ca="1" si="55"/>
        <v>0</v>
      </c>
      <c r="BA324" s="2">
        <f t="shared" ca="1" si="55"/>
        <v>0</v>
      </c>
      <c r="BB324" s="2">
        <f t="shared" ca="1" si="55"/>
        <v>0</v>
      </c>
      <c r="BC324" s="2">
        <f t="shared" ca="1" si="55"/>
        <v>0</v>
      </c>
      <c r="BD324" s="2">
        <f t="shared" ca="1" si="55"/>
        <v>0</v>
      </c>
      <c r="BE324" s="2">
        <f t="shared" ca="1" si="55"/>
        <v>0</v>
      </c>
      <c r="BF324" s="2">
        <f t="shared" ca="1" si="55"/>
        <v>0</v>
      </c>
      <c r="BG324" s="2">
        <f t="shared" ca="1" si="54"/>
        <v>0</v>
      </c>
      <c r="BH324" s="2">
        <f t="shared" ca="1" si="54"/>
        <v>0</v>
      </c>
      <c r="BI324" s="2">
        <f t="shared" ca="1" si="54"/>
        <v>0</v>
      </c>
    </row>
    <row r="325" spans="1:61" hidden="1" x14ac:dyDescent="0.25">
      <c r="A325" s="175"/>
      <c r="B325" s="171"/>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1">
        <v>10</v>
      </c>
      <c r="AC325" s="2">
        <f t="shared" ca="1" si="56"/>
        <v>0</v>
      </c>
      <c r="AD325" s="2">
        <f t="shared" ca="1" si="57"/>
        <v>0</v>
      </c>
      <c r="AE325" s="2">
        <f t="shared" ca="1" si="57"/>
        <v>0</v>
      </c>
      <c r="AF325" s="2">
        <f t="shared" ca="1" si="57"/>
        <v>0</v>
      </c>
      <c r="AG325" s="2">
        <f t="shared" ca="1" si="57"/>
        <v>0</v>
      </c>
      <c r="AH325" s="2">
        <f t="shared" ca="1" si="57"/>
        <v>0</v>
      </c>
      <c r="AI325" s="2">
        <f t="shared" ca="1" si="57"/>
        <v>0</v>
      </c>
      <c r="AJ325" s="2">
        <f t="shared" ca="1" si="57"/>
        <v>0</v>
      </c>
      <c r="AK325" s="2">
        <f t="shared" ca="1" si="57"/>
        <v>0</v>
      </c>
      <c r="AL325" s="2">
        <f t="shared" ca="1" si="57"/>
        <v>0</v>
      </c>
      <c r="AM325" s="2">
        <f t="shared" ca="1" si="57"/>
        <v>0</v>
      </c>
      <c r="AN325" s="2">
        <f t="shared" ca="1" si="57"/>
        <v>0</v>
      </c>
      <c r="AO325" s="2">
        <f t="shared" ca="1" si="57"/>
        <v>0</v>
      </c>
      <c r="AP325" s="2">
        <f t="shared" ca="1" si="57"/>
        <v>0</v>
      </c>
      <c r="AQ325" s="2">
        <f t="shared" ca="1" si="57"/>
        <v>0</v>
      </c>
      <c r="AR325" s="2">
        <f t="shared" ca="1" si="57"/>
        <v>0</v>
      </c>
      <c r="AS325" s="2">
        <f t="shared" ca="1" si="57"/>
        <v>0</v>
      </c>
      <c r="AT325" s="2">
        <f t="shared" ca="1" si="55"/>
        <v>0</v>
      </c>
      <c r="AU325" s="2">
        <f t="shared" ca="1" si="55"/>
        <v>0</v>
      </c>
      <c r="AV325" s="2">
        <f t="shared" ca="1" si="55"/>
        <v>0</v>
      </c>
      <c r="AW325" s="2">
        <f t="shared" ca="1" si="55"/>
        <v>0</v>
      </c>
      <c r="AX325" s="2">
        <f t="shared" ca="1" si="55"/>
        <v>0</v>
      </c>
      <c r="AY325" s="2">
        <f t="shared" ca="1" si="55"/>
        <v>0</v>
      </c>
      <c r="AZ325" s="2">
        <f t="shared" ca="1" si="55"/>
        <v>0</v>
      </c>
      <c r="BA325" s="2">
        <f t="shared" ca="1" si="55"/>
        <v>0</v>
      </c>
      <c r="BB325" s="2">
        <f t="shared" ca="1" si="55"/>
        <v>0</v>
      </c>
      <c r="BC325" s="2">
        <f t="shared" ca="1" si="55"/>
        <v>0</v>
      </c>
      <c r="BD325" s="2">
        <f t="shared" ca="1" si="55"/>
        <v>0</v>
      </c>
      <c r="BE325" s="2">
        <f t="shared" ca="1" si="55"/>
        <v>0</v>
      </c>
      <c r="BF325" s="2">
        <f t="shared" ca="1" si="55"/>
        <v>0</v>
      </c>
      <c r="BG325" s="2">
        <f t="shared" ca="1" si="54"/>
        <v>0</v>
      </c>
      <c r="BH325" s="2">
        <f t="shared" ca="1" si="54"/>
        <v>0</v>
      </c>
      <c r="BI325" s="2">
        <f t="shared" ca="1" si="54"/>
        <v>0</v>
      </c>
    </row>
    <row r="326" spans="1:61" hidden="1" x14ac:dyDescent="0.25">
      <c r="A326" s="175"/>
      <c r="B326" s="171"/>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1">
        <v>11</v>
      </c>
      <c r="AC326" s="2">
        <f t="shared" ca="1" si="56"/>
        <v>0</v>
      </c>
      <c r="AD326" s="2">
        <f t="shared" ca="1" si="57"/>
        <v>0</v>
      </c>
      <c r="AE326" s="2">
        <f t="shared" ca="1" si="57"/>
        <v>0</v>
      </c>
      <c r="AF326" s="2">
        <f t="shared" ca="1" si="57"/>
        <v>0</v>
      </c>
      <c r="AG326" s="2">
        <f t="shared" ca="1" si="57"/>
        <v>0</v>
      </c>
      <c r="AH326" s="2">
        <f t="shared" ca="1" si="57"/>
        <v>0</v>
      </c>
      <c r="AI326" s="2">
        <f t="shared" ca="1" si="57"/>
        <v>0</v>
      </c>
      <c r="AJ326" s="2">
        <f t="shared" ca="1" si="57"/>
        <v>0</v>
      </c>
      <c r="AK326" s="2">
        <f t="shared" ca="1" si="57"/>
        <v>0</v>
      </c>
      <c r="AL326" s="2">
        <f t="shared" ca="1" si="57"/>
        <v>0</v>
      </c>
      <c r="AM326" s="2">
        <f t="shared" ca="1" si="57"/>
        <v>0</v>
      </c>
      <c r="AN326" s="2">
        <f t="shared" ca="1" si="57"/>
        <v>0</v>
      </c>
      <c r="AO326" s="2">
        <f t="shared" ca="1" si="57"/>
        <v>0</v>
      </c>
      <c r="AP326" s="2">
        <f t="shared" ca="1" si="57"/>
        <v>0</v>
      </c>
      <c r="AQ326" s="2">
        <f t="shared" ca="1" si="57"/>
        <v>0</v>
      </c>
      <c r="AR326" s="2">
        <f t="shared" ca="1" si="57"/>
        <v>0</v>
      </c>
      <c r="AS326" s="2">
        <f t="shared" ca="1" si="57"/>
        <v>0</v>
      </c>
      <c r="AT326" s="2">
        <f t="shared" ca="1" si="55"/>
        <v>0</v>
      </c>
      <c r="AU326" s="2">
        <f t="shared" ca="1" si="55"/>
        <v>0</v>
      </c>
      <c r="AV326" s="2">
        <f t="shared" ca="1" si="55"/>
        <v>0</v>
      </c>
      <c r="AW326" s="2">
        <f t="shared" ca="1" si="55"/>
        <v>0</v>
      </c>
      <c r="AX326" s="2">
        <f t="shared" ca="1" si="55"/>
        <v>0</v>
      </c>
      <c r="AY326" s="2">
        <f t="shared" ca="1" si="55"/>
        <v>0</v>
      </c>
      <c r="AZ326" s="2">
        <f t="shared" ca="1" si="55"/>
        <v>0</v>
      </c>
      <c r="BA326" s="2">
        <f t="shared" ca="1" si="55"/>
        <v>0</v>
      </c>
      <c r="BB326" s="2">
        <f t="shared" ca="1" si="55"/>
        <v>0</v>
      </c>
      <c r="BC326" s="2">
        <f t="shared" ca="1" si="55"/>
        <v>0</v>
      </c>
      <c r="BD326" s="2">
        <f t="shared" ca="1" si="55"/>
        <v>0</v>
      </c>
      <c r="BE326" s="2">
        <f t="shared" ca="1" si="55"/>
        <v>0</v>
      </c>
      <c r="BF326" s="2">
        <f t="shared" ca="1" si="55"/>
        <v>0</v>
      </c>
      <c r="BG326" s="2">
        <f t="shared" ca="1" si="54"/>
        <v>0</v>
      </c>
      <c r="BH326" s="2">
        <f t="shared" ca="1" si="54"/>
        <v>0</v>
      </c>
      <c r="BI326" s="2">
        <f t="shared" ca="1" si="54"/>
        <v>0</v>
      </c>
    </row>
    <row r="327" spans="1:61" hidden="1" x14ac:dyDescent="0.25">
      <c r="A327" s="175"/>
      <c r="B327" s="171"/>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1">
        <v>12</v>
      </c>
      <c r="AC327" s="2">
        <f t="shared" ca="1" si="56"/>
        <v>0</v>
      </c>
      <c r="AD327" s="2">
        <f t="shared" ca="1" si="57"/>
        <v>0</v>
      </c>
      <c r="AE327" s="2">
        <f t="shared" ca="1" si="57"/>
        <v>0</v>
      </c>
      <c r="AF327" s="2">
        <f t="shared" ca="1" si="57"/>
        <v>0</v>
      </c>
      <c r="AG327" s="2">
        <f t="shared" ca="1" si="57"/>
        <v>0</v>
      </c>
      <c r="AH327" s="2">
        <f t="shared" ca="1" si="57"/>
        <v>0</v>
      </c>
      <c r="AI327" s="2">
        <f t="shared" ca="1" si="57"/>
        <v>0</v>
      </c>
      <c r="AJ327" s="2">
        <f t="shared" ca="1" si="57"/>
        <v>0</v>
      </c>
      <c r="AK327" s="2">
        <f t="shared" ca="1" si="57"/>
        <v>0</v>
      </c>
      <c r="AL327" s="2">
        <f t="shared" ca="1" si="57"/>
        <v>0</v>
      </c>
      <c r="AM327" s="2">
        <f t="shared" ca="1" si="57"/>
        <v>0</v>
      </c>
      <c r="AN327" s="2">
        <f t="shared" ca="1" si="57"/>
        <v>0</v>
      </c>
      <c r="AO327" s="2">
        <f t="shared" ca="1" si="57"/>
        <v>0</v>
      </c>
      <c r="AP327" s="2">
        <f t="shared" ca="1" si="57"/>
        <v>0</v>
      </c>
      <c r="AQ327" s="2">
        <f t="shared" ca="1" si="57"/>
        <v>0</v>
      </c>
      <c r="AR327" s="2">
        <f t="shared" ca="1" si="57"/>
        <v>0</v>
      </c>
      <c r="AS327" s="2">
        <f t="shared" ca="1" si="57"/>
        <v>0</v>
      </c>
      <c r="AT327" s="2">
        <f t="shared" ca="1" si="55"/>
        <v>0</v>
      </c>
      <c r="AU327" s="2">
        <f t="shared" ca="1" si="55"/>
        <v>0</v>
      </c>
      <c r="AV327" s="2">
        <f t="shared" ca="1" si="55"/>
        <v>0</v>
      </c>
      <c r="AW327" s="2">
        <f t="shared" ca="1" si="55"/>
        <v>0</v>
      </c>
      <c r="AX327" s="2">
        <f t="shared" ca="1" si="55"/>
        <v>0</v>
      </c>
      <c r="AY327" s="2">
        <f t="shared" ca="1" si="55"/>
        <v>0</v>
      </c>
      <c r="AZ327" s="2">
        <f t="shared" ca="1" si="55"/>
        <v>0</v>
      </c>
      <c r="BA327" s="2">
        <f t="shared" ca="1" si="55"/>
        <v>0</v>
      </c>
      <c r="BB327" s="2">
        <f t="shared" ca="1" si="55"/>
        <v>0</v>
      </c>
      <c r="BC327" s="2">
        <f t="shared" ca="1" si="55"/>
        <v>0</v>
      </c>
      <c r="BD327" s="2">
        <f t="shared" ca="1" si="55"/>
        <v>0</v>
      </c>
      <c r="BE327" s="2">
        <f t="shared" ca="1" si="55"/>
        <v>0</v>
      </c>
      <c r="BF327" s="2">
        <f t="shared" ca="1" si="55"/>
        <v>0</v>
      </c>
      <c r="BG327" s="2">
        <f t="shared" ca="1" si="54"/>
        <v>0</v>
      </c>
      <c r="BH327" s="2">
        <f t="shared" ca="1" si="54"/>
        <v>0</v>
      </c>
      <c r="BI327" s="2">
        <f t="shared" ca="1" si="54"/>
        <v>0</v>
      </c>
    </row>
    <row r="328" spans="1:61" hidden="1" x14ac:dyDescent="0.25">
      <c r="A328" s="175"/>
      <c r="B328" s="171"/>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1">
        <v>13</v>
      </c>
      <c r="AC328" s="2">
        <f t="shared" ca="1" si="56"/>
        <v>0</v>
      </c>
      <c r="AD328" s="2">
        <f t="shared" ca="1" si="57"/>
        <v>0</v>
      </c>
      <c r="AE328" s="2">
        <f t="shared" ca="1" si="57"/>
        <v>0</v>
      </c>
      <c r="AF328" s="2">
        <f t="shared" ca="1" si="57"/>
        <v>0</v>
      </c>
      <c r="AG328" s="2">
        <f t="shared" ca="1" si="57"/>
        <v>0</v>
      </c>
      <c r="AH328" s="2">
        <f t="shared" ca="1" si="57"/>
        <v>0</v>
      </c>
      <c r="AI328" s="2">
        <f t="shared" ca="1" si="57"/>
        <v>0</v>
      </c>
      <c r="AJ328" s="2">
        <f t="shared" ca="1" si="57"/>
        <v>0</v>
      </c>
      <c r="AK328" s="2">
        <f t="shared" ca="1" si="57"/>
        <v>0</v>
      </c>
      <c r="AL328" s="2">
        <f t="shared" ca="1" si="57"/>
        <v>0</v>
      </c>
      <c r="AM328" s="2">
        <f t="shared" ca="1" si="57"/>
        <v>0</v>
      </c>
      <c r="AN328" s="2">
        <f t="shared" ca="1" si="57"/>
        <v>0</v>
      </c>
      <c r="AO328" s="2">
        <f t="shared" ca="1" si="57"/>
        <v>0</v>
      </c>
      <c r="AP328" s="2">
        <f t="shared" ca="1" si="57"/>
        <v>0</v>
      </c>
      <c r="AQ328" s="2">
        <f t="shared" ca="1" si="57"/>
        <v>0</v>
      </c>
      <c r="AR328" s="2">
        <f t="shared" ca="1" si="57"/>
        <v>0</v>
      </c>
      <c r="AS328" s="2">
        <f t="shared" ca="1" si="57"/>
        <v>0</v>
      </c>
      <c r="AT328" s="2">
        <f t="shared" ca="1" si="55"/>
        <v>0</v>
      </c>
      <c r="AU328" s="2">
        <f t="shared" ca="1" si="55"/>
        <v>0</v>
      </c>
      <c r="AV328" s="2">
        <f t="shared" ca="1" si="55"/>
        <v>0</v>
      </c>
      <c r="AW328" s="2">
        <f t="shared" ca="1" si="55"/>
        <v>0</v>
      </c>
      <c r="AX328" s="2">
        <f t="shared" ca="1" si="55"/>
        <v>0</v>
      </c>
      <c r="AY328" s="2">
        <f t="shared" ca="1" si="55"/>
        <v>0</v>
      </c>
      <c r="AZ328" s="2">
        <f t="shared" ca="1" si="55"/>
        <v>0</v>
      </c>
      <c r="BA328" s="2">
        <f t="shared" ca="1" si="55"/>
        <v>0</v>
      </c>
      <c r="BB328" s="2">
        <f t="shared" ca="1" si="55"/>
        <v>0</v>
      </c>
      <c r="BC328" s="2">
        <f t="shared" ca="1" si="55"/>
        <v>0</v>
      </c>
      <c r="BD328" s="2">
        <f t="shared" ca="1" si="55"/>
        <v>0</v>
      </c>
      <c r="BE328" s="2">
        <f t="shared" ca="1" si="55"/>
        <v>0</v>
      </c>
      <c r="BF328" s="2">
        <f t="shared" ca="1" si="55"/>
        <v>0</v>
      </c>
      <c r="BG328" s="2">
        <f t="shared" ca="1" si="54"/>
        <v>0</v>
      </c>
      <c r="BH328" s="2">
        <f t="shared" ca="1" si="54"/>
        <v>0</v>
      </c>
      <c r="BI328" s="2">
        <f t="shared" ca="1" si="54"/>
        <v>0</v>
      </c>
    </row>
    <row r="329" spans="1:61" hidden="1" x14ac:dyDescent="0.25">
      <c r="A329" s="175"/>
      <c r="B329" s="171"/>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1">
        <v>14</v>
      </c>
      <c r="AC329" s="2">
        <f t="shared" ca="1" si="56"/>
        <v>0</v>
      </c>
      <c r="AD329" s="2">
        <f t="shared" ca="1" si="57"/>
        <v>0</v>
      </c>
      <c r="AE329" s="2">
        <f t="shared" ca="1" si="57"/>
        <v>0</v>
      </c>
      <c r="AF329" s="2">
        <f t="shared" ca="1" si="57"/>
        <v>0</v>
      </c>
      <c r="AG329" s="2">
        <f t="shared" ca="1" si="57"/>
        <v>0</v>
      </c>
      <c r="AH329" s="2">
        <f t="shared" ca="1" si="57"/>
        <v>0</v>
      </c>
      <c r="AI329" s="2">
        <f t="shared" ca="1" si="57"/>
        <v>0</v>
      </c>
      <c r="AJ329" s="2">
        <f t="shared" ca="1" si="57"/>
        <v>0</v>
      </c>
      <c r="AK329" s="2">
        <f t="shared" ca="1" si="57"/>
        <v>0</v>
      </c>
      <c r="AL329" s="2">
        <f t="shared" ca="1" si="57"/>
        <v>0</v>
      </c>
      <c r="AM329" s="2">
        <f t="shared" ca="1" si="57"/>
        <v>0</v>
      </c>
      <c r="AN329" s="2">
        <f t="shared" ca="1" si="57"/>
        <v>0</v>
      </c>
      <c r="AO329" s="2">
        <f t="shared" ca="1" si="57"/>
        <v>0</v>
      </c>
      <c r="AP329" s="2">
        <f t="shared" ca="1" si="57"/>
        <v>0</v>
      </c>
      <c r="AQ329" s="2">
        <f t="shared" ca="1" si="57"/>
        <v>0</v>
      </c>
      <c r="AR329" s="2">
        <f t="shared" ca="1" si="57"/>
        <v>0</v>
      </c>
      <c r="AS329" s="2">
        <f t="shared" ca="1" si="57"/>
        <v>0</v>
      </c>
      <c r="AT329" s="2">
        <f t="shared" ca="1" si="55"/>
        <v>0</v>
      </c>
      <c r="AU329" s="2">
        <f t="shared" ca="1" si="55"/>
        <v>0</v>
      </c>
      <c r="AV329" s="2">
        <f t="shared" ca="1" si="55"/>
        <v>0</v>
      </c>
      <c r="AW329" s="2">
        <f t="shared" ca="1" si="55"/>
        <v>0</v>
      </c>
      <c r="AX329" s="2">
        <f t="shared" ca="1" si="55"/>
        <v>0</v>
      </c>
      <c r="AY329" s="2">
        <f t="shared" ca="1" si="55"/>
        <v>0</v>
      </c>
      <c r="AZ329" s="2">
        <f t="shared" ca="1" si="55"/>
        <v>0</v>
      </c>
      <c r="BA329" s="2">
        <f t="shared" ca="1" si="55"/>
        <v>0</v>
      </c>
      <c r="BB329" s="2">
        <f t="shared" ca="1" si="55"/>
        <v>0</v>
      </c>
      <c r="BC329" s="2">
        <f t="shared" ca="1" si="55"/>
        <v>0</v>
      </c>
      <c r="BD329" s="2">
        <f t="shared" ca="1" si="55"/>
        <v>0</v>
      </c>
      <c r="BE329" s="2">
        <f t="shared" ca="1" si="55"/>
        <v>0</v>
      </c>
      <c r="BF329" s="2">
        <f t="shared" ca="1" si="55"/>
        <v>0</v>
      </c>
      <c r="BG329" s="2">
        <f t="shared" ca="1" si="54"/>
        <v>0</v>
      </c>
      <c r="BH329" s="2">
        <f t="shared" ca="1" si="54"/>
        <v>0</v>
      </c>
      <c r="BI329" s="2">
        <f t="shared" ca="1" si="54"/>
        <v>0</v>
      </c>
    </row>
    <row r="330" spans="1:61" hidden="1" x14ac:dyDescent="0.25">
      <c r="A330" s="175"/>
      <c r="B330" s="171"/>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1">
        <v>15</v>
      </c>
      <c r="AC330" s="2">
        <f t="shared" ca="1" si="56"/>
        <v>0</v>
      </c>
      <c r="AD330" s="2">
        <f t="shared" ca="1" si="57"/>
        <v>0</v>
      </c>
      <c r="AE330" s="2">
        <f t="shared" ca="1" si="57"/>
        <v>0</v>
      </c>
      <c r="AF330" s="2">
        <f t="shared" ca="1" si="57"/>
        <v>0</v>
      </c>
      <c r="AG330" s="2">
        <f t="shared" ca="1" si="57"/>
        <v>0</v>
      </c>
      <c r="AH330" s="2">
        <f t="shared" ca="1" si="57"/>
        <v>0</v>
      </c>
      <c r="AI330" s="2">
        <f t="shared" ca="1" si="57"/>
        <v>0</v>
      </c>
      <c r="AJ330" s="2">
        <f t="shared" ca="1" si="57"/>
        <v>0</v>
      </c>
      <c r="AK330" s="2">
        <f t="shared" ca="1" si="57"/>
        <v>0</v>
      </c>
      <c r="AL330" s="2">
        <f t="shared" ca="1" si="57"/>
        <v>0</v>
      </c>
      <c r="AM330" s="2">
        <f t="shared" ca="1" si="57"/>
        <v>0</v>
      </c>
      <c r="AN330" s="2">
        <f t="shared" ca="1" si="57"/>
        <v>0</v>
      </c>
      <c r="AO330" s="2">
        <f t="shared" ca="1" si="57"/>
        <v>0</v>
      </c>
      <c r="AP330" s="2">
        <f t="shared" ca="1" si="57"/>
        <v>0</v>
      </c>
      <c r="AQ330" s="2">
        <f t="shared" ca="1" si="57"/>
        <v>0</v>
      </c>
      <c r="AR330" s="2">
        <f t="shared" ca="1" si="57"/>
        <v>0</v>
      </c>
      <c r="AS330" s="2">
        <f t="shared" ca="1" si="57"/>
        <v>0</v>
      </c>
      <c r="AT330" s="2">
        <f t="shared" ca="1" si="55"/>
        <v>0</v>
      </c>
      <c r="AU330" s="2">
        <f t="shared" ca="1" si="55"/>
        <v>0</v>
      </c>
      <c r="AV330" s="2">
        <f t="shared" ca="1" si="55"/>
        <v>0</v>
      </c>
      <c r="AW330" s="2">
        <f t="shared" ca="1" si="55"/>
        <v>0</v>
      </c>
      <c r="AX330" s="2">
        <f t="shared" ca="1" si="55"/>
        <v>0</v>
      </c>
      <c r="AY330" s="2">
        <f t="shared" ca="1" si="55"/>
        <v>0</v>
      </c>
      <c r="AZ330" s="2">
        <f t="shared" ca="1" si="55"/>
        <v>0</v>
      </c>
      <c r="BA330" s="2">
        <f t="shared" ca="1" si="55"/>
        <v>0</v>
      </c>
      <c r="BB330" s="2">
        <f t="shared" ca="1" si="55"/>
        <v>0</v>
      </c>
      <c r="BC330" s="2">
        <f t="shared" ca="1" si="55"/>
        <v>0</v>
      </c>
      <c r="BD330" s="2">
        <f t="shared" ca="1" si="55"/>
        <v>0</v>
      </c>
      <c r="BE330" s="2">
        <f t="shared" ca="1" si="55"/>
        <v>0</v>
      </c>
      <c r="BF330" s="2">
        <f t="shared" ca="1" si="55"/>
        <v>0</v>
      </c>
      <c r="BG330" s="2">
        <f t="shared" ca="1" si="54"/>
        <v>0</v>
      </c>
      <c r="BH330" s="2">
        <f t="shared" ca="1" si="54"/>
        <v>0</v>
      </c>
      <c r="BI330" s="2">
        <f t="shared" ca="1" si="54"/>
        <v>0</v>
      </c>
    </row>
    <row r="331" spans="1:61" hidden="1" x14ac:dyDescent="0.25">
      <c r="A331" s="175"/>
      <c r="B331" s="171"/>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1">
        <v>16</v>
      </c>
      <c r="AC331" s="2">
        <f t="shared" ca="1" si="56"/>
        <v>0</v>
      </c>
      <c r="AD331" s="2">
        <f t="shared" ca="1" si="57"/>
        <v>0</v>
      </c>
      <c r="AE331" s="2">
        <f t="shared" ca="1" si="57"/>
        <v>0</v>
      </c>
      <c r="AF331" s="2">
        <f t="shared" ca="1" si="57"/>
        <v>0</v>
      </c>
      <c r="AG331" s="2">
        <f t="shared" ca="1" si="57"/>
        <v>0</v>
      </c>
      <c r="AH331" s="2">
        <f t="shared" ca="1" si="57"/>
        <v>0</v>
      </c>
      <c r="AI331" s="2">
        <f t="shared" ca="1" si="57"/>
        <v>0</v>
      </c>
      <c r="AJ331" s="2">
        <f t="shared" ca="1" si="57"/>
        <v>0</v>
      </c>
      <c r="AK331" s="2">
        <f t="shared" ca="1" si="57"/>
        <v>0</v>
      </c>
      <c r="AL331" s="2">
        <f t="shared" ca="1" si="57"/>
        <v>0</v>
      </c>
      <c r="AM331" s="2">
        <f t="shared" ca="1" si="57"/>
        <v>0</v>
      </c>
      <c r="AN331" s="2">
        <f t="shared" ca="1" si="57"/>
        <v>0</v>
      </c>
      <c r="AO331" s="2">
        <f t="shared" ca="1" si="57"/>
        <v>0</v>
      </c>
      <c r="AP331" s="2">
        <f t="shared" ca="1" si="57"/>
        <v>0</v>
      </c>
      <c r="AQ331" s="2">
        <f t="shared" ca="1" si="57"/>
        <v>0</v>
      </c>
      <c r="AR331" s="2">
        <f t="shared" ca="1" si="57"/>
        <v>0</v>
      </c>
      <c r="AS331" s="2">
        <f t="shared" ca="1" si="57"/>
        <v>0</v>
      </c>
      <c r="AT331" s="2">
        <f t="shared" ca="1" si="55"/>
        <v>0</v>
      </c>
      <c r="AU331" s="2">
        <f t="shared" ca="1" si="55"/>
        <v>0</v>
      </c>
      <c r="AV331" s="2">
        <f t="shared" ca="1" si="55"/>
        <v>0</v>
      </c>
      <c r="AW331" s="2">
        <f t="shared" ca="1" si="55"/>
        <v>0</v>
      </c>
      <c r="AX331" s="2">
        <f t="shared" ca="1" si="55"/>
        <v>0</v>
      </c>
      <c r="AY331" s="2">
        <f t="shared" ca="1" si="55"/>
        <v>0</v>
      </c>
      <c r="AZ331" s="2">
        <f t="shared" ca="1" si="55"/>
        <v>0</v>
      </c>
      <c r="BA331" s="2">
        <f t="shared" ca="1" si="55"/>
        <v>0</v>
      </c>
      <c r="BB331" s="2">
        <f t="shared" ca="1" si="55"/>
        <v>0</v>
      </c>
      <c r="BC331" s="2">
        <f t="shared" ca="1" si="55"/>
        <v>0</v>
      </c>
      <c r="BD331" s="2">
        <f t="shared" ca="1" si="55"/>
        <v>0</v>
      </c>
      <c r="BE331" s="2">
        <f t="shared" ca="1" si="55"/>
        <v>0</v>
      </c>
      <c r="BF331" s="2">
        <f t="shared" ca="1" si="55"/>
        <v>0</v>
      </c>
      <c r="BG331" s="2">
        <f t="shared" ca="1" si="55"/>
        <v>0</v>
      </c>
      <c r="BH331" s="2">
        <f t="shared" ca="1" si="55"/>
        <v>0</v>
      </c>
      <c r="BI331" s="2">
        <f t="shared" ca="1" si="55"/>
        <v>0</v>
      </c>
    </row>
    <row r="332" spans="1:61" hidden="1" x14ac:dyDescent="0.25">
      <c r="A332" s="175"/>
      <c r="B332" s="171"/>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1">
        <v>17</v>
      </c>
      <c r="AC332" s="2">
        <f t="shared" ca="1" si="56"/>
        <v>0</v>
      </c>
      <c r="AD332" s="2">
        <f t="shared" ca="1" si="57"/>
        <v>0</v>
      </c>
      <c r="AE332" s="2">
        <f t="shared" ca="1" si="57"/>
        <v>0</v>
      </c>
      <c r="AF332" s="2">
        <f t="shared" ca="1" si="57"/>
        <v>0</v>
      </c>
      <c r="AG332" s="2">
        <f t="shared" ca="1" si="57"/>
        <v>0</v>
      </c>
      <c r="AH332" s="2">
        <f t="shared" ca="1" si="57"/>
        <v>0</v>
      </c>
      <c r="AI332" s="2">
        <f t="shared" ca="1" si="57"/>
        <v>0</v>
      </c>
      <c r="AJ332" s="2">
        <f t="shared" ca="1" si="57"/>
        <v>0</v>
      </c>
      <c r="AK332" s="2">
        <f t="shared" ca="1" si="57"/>
        <v>0</v>
      </c>
      <c r="AL332" s="2">
        <f t="shared" ca="1" si="57"/>
        <v>0</v>
      </c>
      <c r="AM332" s="2">
        <f t="shared" ca="1" si="57"/>
        <v>0</v>
      </c>
      <c r="AN332" s="2">
        <f t="shared" ca="1" si="57"/>
        <v>0</v>
      </c>
      <c r="AO332" s="2">
        <f t="shared" ca="1" si="57"/>
        <v>0</v>
      </c>
      <c r="AP332" s="2">
        <f t="shared" ca="1" si="57"/>
        <v>0</v>
      </c>
      <c r="AQ332" s="2">
        <f t="shared" ca="1" si="57"/>
        <v>0</v>
      </c>
      <c r="AR332" s="2">
        <f t="shared" ca="1" si="57"/>
        <v>0</v>
      </c>
      <c r="AS332" s="2">
        <f t="shared" ca="1" si="57"/>
        <v>0</v>
      </c>
      <c r="AT332" s="2">
        <f t="shared" ref="AT332:BI347" ca="1" si="58">IF(ISNA(OR(MATCH(AT$51,OFFSET($D332,1-$AB332,0,6),0),MATCH($AB332,OFFSET($D332,1-$AB332,0,6),0))),0,INDEX(OFFSET($D332,1-$AB332,18,6,6),MATCH(AT$51,OFFSET($D332,1-$AB332,0,6),0),MATCH($AB332,OFFSET($D332,1-$AB332,0,6),0)))</f>
        <v>0</v>
      </c>
      <c r="AU332" s="2">
        <f t="shared" ca="1" si="58"/>
        <v>0</v>
      </c>
      <c r="AV332" s="2">
        <f t="shared" ca="1" si="58"/>
        <v>0</v>
      </c>
      <c r="AW332" s="2">
        <f t="shared" ca="1" si="58"/>
        <v>0</v>
      </c>
      <c r="AX332" s="2">
        <f t="shared" ca="1" si="58"/>
        <v>0</v>
      </c>
      <c r="AY332" s="2">
        <f t="shared" ca="1" si="58"/>
        <v>0</v>
      </c>
      <c r="AZ332" s="2">
        <f t="shared" ca="1" si="58"/>
        <v>0</v>
      </c>
      <c r="BA332" s="2">
        <f t="shared" ca="1" si="58"/>
        <v>0</v>
      </c>
      <c r="BB332" s="2">
        <f t="shared" ca="1" si="58"/>
        <v>0</v>
      </c>
      <c r="BC332" s="2">
        <f t="shared" ca="1" si="58"/>
        <v>0</v>
      </c>
      <c r="BD332" s="2">
        <f t="shared" ca="1" si="58"/>
        <v>0</v>
      </c>
      <c r="BE332" s="2">
        <f t="shared" ca="1" si="58"/>
        <v>0</v>
      </c>
      <c r="BF332" s="2">
        <f t="shared" ca="1" si="58"/>
        <v>0</v>
      </c>
      <c r="BG332" s="2">
        <f t="shared" ca="1" si="58"/>
        <v>0</v>
      </c>
      <c r="BH332" s="2">
        <f t="shared" ca="1" si="58"/>
        <v>0</v>
      </c>
      <c r="BI332" s="2">
        <f t="shared" ca="1" si="58"/>
        <v>0</v>
      </c>
    </row>
    <row r="333" spans="1:61" hidden="1" x14ac:dyDescent="0.25">
      <c r="A333" s="175"/>
      <c r="B333" s="171"/>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1">
        <v>18</v>
      </c>
      <c r="AC333" s="2">
        <f t="shared" ca="1" si="56"/>
        <v>0</v>
      </c>
      <c r="AD333" s="2">
        <f t="shared" ca="1" si="57"/>
        <v>0</v>
      </c>
      <c r="AE333" s="2">
        <f t="shared" ca="1" si="57"/>
        <v>0</v>
      </c>
      <c r="AF333" s="2">
        <f t="shared" ca="1" si="57"/>
        <v>0</v>
      </c>
      <c r="AG333" s="2">
        <f t="shared" ca="1" si="57"/>
        <v>0</v>
      </c>
      <c r="AH333" s="2">
        <f t="shared" ca="1" si="57"/>
        <v>0</v>
      </c>
      <c r="AI333" s="2">
        <f t="shared" ca="1" si="57"/>
        <v>0</v>
      </c>
      <c r="AJ333" s="2">
        <f t="shared" ca="1" si="57"/>
        <v>0</v>
      </c>
      <c r="AK333" s="2">
        <f t="shared" ca="1" si="57"/>
        <v>0</v>
      </c>
      <c r="AL333" s="2">
        <f t="shared" ca="1" si="57"/>
        <v>0</v>
      </c>
      <c r="AM333" s="2">
        <f t="shared" ca="1" si="57"/>
        <v>0</v>
      </c>
      <c r="AN333" s="2">
        <f t="shared" ca="1" si="57"/>
        <v>0</v>
      </c>
      <c r="AO333" s="2">
        <f t="shared" ca="1" si="57"/>
        <v>0</v>
      </c>
      <c r="AP333" s="2">
        <f t="shared" ca="1" si="57"/>
        <v>0</v>
      </c>
      <c r="AQ333" s="2">
        <f t="shared" ca="1" si="57"/>
        <v>0</v>
      </c>
      <c r="AR333" s="2">
        <f t="shared" ca="1" si="57"/>
        <v>0</v>
      </c>
      <c r="AS333" s="2">
        <f t="shared" ca="1" si="57"/>
        <v>0</v>
      </c>
      <c r="AT333" s="2">
        <f t="shared" ca="1" si="58"/>
        <v>0</v>
      </c>
      <c r="AU333" s="2">
        <f t="shared" ca="1" si="58"/>
        <v>0</v>
      </c>
      <c r="AV333" s="2">
        <f t="shared" ca="1" si="58"/>
        <v>0</v>
      </c>
      <c r="AW333" s="2">
        <f t="shared" ca="1" si="58"/>
        <v>0</v>
      </c>
      <c r="AX333" s="2">
        <f t="shared" ca="1" si="58"/>
        <v>0</v>
      </c>
      <c r="AY333" s="2">
        <f t="shared" ca="1" si="58"/>
        <v>0</v>
      </c>
      <c r="AZ333" s="2">
        <f t="shared" ca="1" si="58"/>
        <v>0</v>
      </c>
      <c r="BA333" s="2">
        <f t="shared" ca="1" si="58"/>
        <v>0</v>
      </c>
      <c r="BB333" s="2">
        <f t="shared" ca="1" si="58"/>
        <v>0</v>
      </c>
      <c r="BC333" s="2">
        <f t="shared" ca="1" si="58"/>
        <v>0</v>
      </c>
      <c r="BD333" s="2">
        <f t="shared" ca="1" si="58"/>
        <v>0</v>
      </c>
      <c r="BE333" s="2">
        <f t="shared" ca="1" si="58"/>
        <v>0</v>
      </c>
      <c r="BF333" s="2">
        <f t="shared" ca="1" si="58"/>
        <v>0</v>
      </c>
      <c r="BG333" s="2">
        <f t="shared" ca="1" si="58"/>
        <v>0</v>
      </c>
      <c r="BH333" s="2">
        <f t="shared" ca="1" si="58"/>
        <v>0</v>
      </c>
      <c r="BI333" s="2">
        <f t="shared" ca="1" si="58"/>
        <v>0</v>
      </c>
    </row>
    <row r="334" spans="1:61" hidden="1" x14ac:dyDescent="0.25">
      <c r="A334" s="175"/>
      <c r="B334" s="171"/>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1">
        <v>19</v>
      </c>
      <c r="AC334" s="2">
        <f t="shared" ca="1" si="56"/>
        <v>0</v>
      </c>
      <c r="AD334" s="2">
        <f t="shared" ca="1" si="57"/>
        <v>0</v>
      </c>
      <c r="AE334" s="2">
        <f t="shared" ca="1" si="57"/>
        <v>0</v>
      </c>
      <c r="AF334" s="2">
        <f t="shared" ca="1" si="57"/>
        <v>0</v>
      </c>
      <c r="AG334" s="2">
        <f t="shared" ca="1" si="57"/>
        <v>0</v>
      </c>
      <c r="AH334" s="2">
        <f t="shared" ca="1" si="57"/>
        <v>0</v>
      </c>
      <c r="AI334" s="2">
        <f t="shared" ca="1" si="57"/>
        <v>0</v>
      </c>
      <c r="AJ334" s="2">
        <f t="shared" ca="1" si="57"/>
        <v>0</v>
      </c>
      <c r="AK334" s="2">
        <f t="shared" ca="1" si="57"/>
        <v>0</v>
      </c>
      <c r="AL334" s="2">
        <f t="shared" ca="1" si="57"/>
        <v>0</v>
      </c>
      <c r="AM334" s="2">
        <f t="shared" ca="1" si="57"/>
        <v>0</v>
      </c>
      <c r="AN334" s="2">
        <f t="shared" ca="1" si="57"/>
        <v>0</v>
      </c>
      <c r="AO334" s="2">
        <f t="shared" ca="1" si="57"/>
        <v>0</v>
      </c>
      <c r="AP334" s="2">
        <f t="shared" ca="1" si="57"/>
        <v>0</v>
      </c>
      <c r="AQ334" s="2">
        <f t="shared" ca="1" si="57"/>
        <v>0</v>
      </c>
      <c r="AR334" s="2">
        <f t="shared" ref="AD334:AS350" ca="1" si="59">IF(ISNA(OR(MATCH(AR$51,OFFSET($D334,1-$AB334,0,6),0),MATCH($AB334,OFFSET($D334,1-$AB334,0,6),0))),0,INDEX(OFFSET($D334,1-$AB334,18,6,6),MATCH(AR$51,OFFSET($D334,1-$AB334,0,6),0),MATCH($AB334,OFFSET($D334,1-$AB334,0,6),0)))</f>
        <v>0</v>
      </c>
      <c r="AS334" s="2">
        <f t="shared" ca="1" si="59"/>
        <v>0</v>
      </c>
      <c r="AT334" s="2">
        <f t="shared" ca="1" si="58"/>
        <v>0</v>
      </c>
      <c r="AU334" s="2">
        <f t="shared" ca="1" si="58"/>
        <v>0</v>
      </c>
      <c r="AV334" s="2">
        <f t="shared" ca="1" si="58"/>
        <v>0</v>
      </c>
      <c r="AW334" s="2">
        <f t="shared" ca="1" si="58"/>
        <v>0</v>
      </c>
      <c r="AX334" s="2">
        <f t="shared" ca="1" si="58"/>
        <v>0</v>
      </c>
      <c r="AY334" s="2">
        <f t="shared" ca="1" si="58"/>
        <v>0</v>
      </c>
      <c r="AZ334" s="2">
        <f t="shared" ca="1" si="58"/>
        <v>0</v>
      </c>
      <c r="BA334" s="2">
        <f t="shared" ca="1" si="58"/>
        <v>0</v>
      </c>
      <c r="BB334" s="2">
        <f t="shared" ca="1" si="58"/>
        <v>0</v>
      </c>
      <c r="BC334" s="2">
        <f t="shared" ca="1" si="58"/>
        <v>0</v>
      </c>
      <c r="BD334" s="2">
        <f t="shared" ca="1" si="58"/>
        <v>0</v>
      </c>
      <c r="BE334" s="2">
        <f t="shared" ca="1" si="58"/>
        <v>0</v>
      </c>
      <c r="BF334" s="2">
        <f t="shared" ca="1" si="58"/>
        <v>0</v>
      </c>
      <c r="BG334" s="2">
        <f t="shared" ca="1" si="58"/>
        <v>0</v>
      </c>
      <c r="BH334" s="2">
        <f t="shared" ca="1" si="58"/>
        <v>0</v>
      </c>
      <c r="BI334" s="2">
        <f t="shared" ca="1" si="58"/>
        <v>0</v>
      </c>
    </row>
    <row r="335" spans="1:61" hidden="1" x14ac:dyDescent="0.25">
      <c r="A335" s="175"/>
      <c r="B335" s="171"/>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1">
        <v>20</v>
      </c>
      <c r="AC335" s="2">
        <f t="shared" ca="1" si="56"/>
        <v>0</v>
      </c>
      <c r="AD335" s="2">
        <f t="shared" ca="1" si="59"/>
        <v>0</v>
      </c>
      <c r="AE335" s="2">
        <f t="shared" ca="1" si="59"/>
        <v>0</v>
      </c>
      <c r="AF335" s="2">
        <f t="shared" ca="1" si="59"/>
        <v>0</v>
      </c>
      <c r="AG335" s="2">
        <f t="shared" ca="1" si="59"/>
        <v>0</v>
      </c>
      <c r="AH335" s="2">
        <f t="shared" ca="1" si="59"/>
        <v>0</v>
      </c>
      <c r="AI335" s="2">
        <f t="shared" ca="1" si="59"/>
        <v>0</v>
      </c>
      <c r="AJ335" s="2">
        <f t="shared" ca="1" si="59"/>
        <v>0</v>
      </c>
      <c r="AK335" s="2">
        <f t="shared" ca="1" si="59"/>
        <v>0</v>
      </c>
      <c r="AL335" s="2">
        <f t="shared" ca="1" si="59"/>
        <v>0</v>
      </c>
      <c r="AM335" s="2">
        <f t="shared" ca="1" si="59"/>
        <v>0</v>
      </c>
      <c r="AN335" s="2">
        <f t="shared" ca="1" si="59"/>
        <v>0</v>
      </c>
      <c r="AO335" s="2">
        <f t="shared" ca="1" si="59"/>
        <v>0</v>
      </c>
      <c r="AP335" s="2">
        <f t="shared" ca="1" si="59"/>
        <v>0</v>
      </c>
      <c r="AQ335" s="2">
        <f t="shared" ca="1" si="59"/>
        <v>0</v>
      </c>
      <c r="AR335" s="2">
        <f t="shared" ca="1" si="59"/>
        <v>0</v>
      </c>
      <c r="AS335" s="2">
        <f t="shared" ca="1" si="59"/>
        <v>0</v>
      </c>
      <c r="AT335" s="2">
        <f t="shared" ca="1" si="58"/>
        <v>0</v>
      </c>
      <c r="AU335" s="2">
        <f t="shared" ca="1" si="58"/>
        <v>0</v>
      </c>
      <c r="AV335" s="2">
        <f t="shared" ca="1" si="58"/>
        <v>0</v>
      </c>
      <c r="AW335" s="2">
        <f t="shared" ca="1" si="58"/>
        <v>0</v>
      </c>
      <c r="AX335" s="2">
        <f t="shared" ca="1" si="58"/>
        <v>0</v>
      </c>
      <c r="AY335" s="2">
        <f t="shared" ca="1" si="58"/>
        <v>0</v>
      </c>
      <c r="AZ335" s="2">
        <f t="shared" ca="1" si="58"/>
        <v>0</v>
      </c>
      <c r="BA335" s="2">
        <f t="shared" ca="1" si="58"/>
        <v>0</v>
      </c>
      <c r="BB335" s="2">
        <f t="shared" ca="1" si="58"/>
        <v>0</v>
      </c>
      <c r="BC335" s="2">
        <f t="shared" ca="1" si="58"/>
        <v>0</v>
      </c>
      <c r="BD335" s="2">
        <f t="shared" ca="1" si="58"/>
        <v>0</v>
      </c>
      <c r="BE335" s="2">
        <f t="shared" ca="1" si="58"/>
        <v>0</v>
      </c>
      <c r="BF335" s="2">
        <f t="shared" ca="1" si="58"/>
        <v>0</v>
      </c>
      <c r="BG335" s="2">
        <f t="shared" ca="1" si="58"/>
        <v>0</v>
      </c>
      <c r="BH335" s="2">
        <f t="shared" ca="1" si="58"/>
        <v>0</v>
      </c>
      <c r="BI335" s="2">
        <f t="shared" ca="1" si="58"/>
        <v>0</v>
      </c>
    </row>
    <row r="336" spans="1:61" hidden="1" x14ac:dyDescent="0.25">
      <c r="A336" s="175"/>
      <c r="B336" s="171"/>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1">
        <v>21</v>
      </c>
      <c r="AC336" s="2">
        <f t="shared" ca="1" si="56"/>
        <v>0</v>
      </c>
      <c r="AD336" s="2">
        <f t="shared" ca="1" si="59"/>
        <v>0</v>
      </c>
      <c r="AE336" s="2">
        <f t="shared" ca="1" si="59"/>
        <v>0</v>
      </c>
      <c r="AF336" s="2">
        <f t="shared" ca="1" si="59"/>
        <v>0</v>
      </c>
      <c r="AG336" s="2">
        <f t="shared" ca="1" si="59"/>
        <v>0</v>
      </c>
      <c r="AH336" s="2">
        <f t="shared" ca="1" si="59"/>
        <v>0</v>
      </c>
      <c r="AI336" s="2">
        <f t="shared" ca="1" si="59"/>
        <v>0</v>
      </c>
      <c r="AJ336" s="2">
        <f t="shared" ca="1" si="59"/>
        <v>0</v>
      </c>
      <c r="AK336" s="2">
        <f t="shared" ca="1" si="59"/>
        <v>0</v>
      </c>
      <c r="AL336" s="2">
        <f t="shared" ca="1" si="59"/>
        <v>0</v>
      </c>
      <c r="AM336" s="2">
        <f t="shared" ca="1" si="59"/>
        <v>0</v>
      </c>
      <c r="AN336" s="2">
        <f t="shared" ca="1" si="59"/>
        <v>0</v>
      </c>
      <c r="AO336" s="2">
        <f t="shared" ca="1" si="59"/>
        <v>0</v>
      </c>
      <c r="AP336" s="2">
        <f t="shared" ca="1" si="59"/>
        <v>0</v>
      </c>
      <c r="AQ336" s="2">
        <f t="shared" ca="1" si="59"/>
        <v>0</v>
      </c>
      <c r="AR336" s="2">
        <f t="shared" ca="1" si="59"/>
        <v>0</v>
      </c>
      <c r="AS336" s="2">
        <f t="shared" ca="1" si="59"/>
        <v>0</v>
      </c>
      <c r="AT336" s="2">
        <f t="shared" ca="1" si="58"/>
        <v>0</v>
      </c>
      <c r="AU336" s="2">
        <f t="shared" ca="1" si="58"/>
        <v>0</v>
      </c>
      <c r="AV336" s="2">
        <f t="shared" ca="1" si="58"/>
        <v>0</v>
      </c>
      <c r="AW336" s="2">
        <f t="shared" ca="1" si="58"/>
        <v>0</v>
      </c>
      <c r="AX336" s="2">
        <f t="shared" ca="1" si="58"/>
        <v>0</v>
      </c>
      <c r="AY336" s="2">
        <f t="shared" ca="1" si="58"/>
        <v>0</v>
      </c>
      <c r="AZ336" s="2">
        <f t="shared" ca="1" si="58"/>
        <v>0</v>
      </c>
      <c r="BA336" s="2">
        <f t="shared" ca="1" si="58"/>
        <v>0</v>
      </c>
      <c r="BB336" s="2">
        <f t="shared" ca="1" si="58"/>
        <v>0</v>
      </c>
      <c r="BC336" s="2">
        <f t="shared" ca="1" si="58"/>
        <v>0</v>
      </c>
      <c r="BD336" s="2">
        <f t="shared" ca="1" si="58"/>
        <v>0</v>
      </c>
      <c r="BE336" s="2">
        <f t="shared" ca="1" si="58"/>
        <v>0</v>
      </c>
      <c r="BF336" s="2">
        <f t="shared" ca="1" si="58"/>
        <v>0</v>
      </c>
      <c r="BG336" s="2">
        <f t="shared" ca="1" si="58"/>
        <v>0</v>
      </c>
      <c r="BH336" s="2">
        <f t="shared" ca="1" si="58"/>
        <v>0</v>
      </c>
      <c r="BI336" s="2">
        <f t="shared" ca="1" si="58"/>
        <v>0</v>
      </c>
    </row>
    <row r="337" spans="1:61" hidden="1" x14ac:dyDescent="0.25">
      <c r="A337" s="175"/>
      <c r="B337" s="171"/>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1">
        <v>22</v>
      </c>
      <c r="AC337" s="2">
        <f t="shared" ca="1" si="56"/>
        <v>0</v>
      </c>
      <c r="AD337" s="2">
        <f t="shared" ca="1" si="59"/>
        <v>0</v>
      </c>
      <c r="AE337" s="2">
        <f t="shared" ca="1" si="59"/>
        <v>0</v>
      </c>
      <c r="AF337" s="2">
        <f t="shared" ca="1" si="59"/>
        <v>0</v>
      </c>
      <c r="AG337" s="2">
        <f t="shared" ca="1" si="59"/>
        <v>0</v>
      </c>
      <c r="AH337" s="2">
        <f t="shared" ca="1" si="59"/>
        <v>0</v>
      </c>
      <c r="AI337" s="2">
        <f t="shared" ca="1" si="59"/>
        <v>0</v>
      </c>
      <c r="AJ337" s="2">
        <f t="shared" ca="1" si="59"/>
        <v>0</v>
      </c>
      <c r="AK337" s="2">
        <f t="shared" ca="1" si="59"/>
        <v>0</v>
      </c>
      <c r="AL337" s="2">
        <f t="shared" ca="1" si="59"/>
        <v>0</v>
      </c>
      <c r="AM337" s="2">
        <f t="shared" ca="1" si="59"/>
        <v>0</v>
      </c>
      <c r="AN337" s="2">
        <f t="shared" ca="1" si="59"/>
        <v>0</v>
      </c>
      <c r="AO337" s="2">
        <f t="shared" ca="1" si="59"/>
        <v>0</v>
      </c>
      <c r="AP337" s="2">
        <f t="shared" ca="1" si="59"/>
        <v>0</v>
      </c>
      <c r="AQ337" s="2">
        <f t="shared" ca="1" si="59"/>
        <v>0</v>
      </c>
      <c r="AR337" s="2">
        <f t="shared" ca="1" si="59"/>
        <v>0</v>
      </c>
      <c r="AS337" s="2">
        <f t="shared" ca="1" si="59"/>
        <v>0</v>
      </c>
      <c r="AT337" s="2">
        <f t="shared" ca="1" si="58"/>
        <v>0</v>
      </c>
      <c r="AU337" s="2">
        <f t="shared" ca="1" si="58"/>
        <v>0</v>
      </c>
      <c r="AV337" s="2">
        <f t="shared" ca="1" si="58"/>
        <v>0</v>
      </c>
      <c r="AW337" s="2">
        <f t="shared" ca="1" si="58"/>
        <v>0</v>
      </c>
      <c r="AX337" s="2">
        <f t="shared" ca="1" si="58"/>
        <v>0</v>
      </c>
      <c r="AY337" s="2">
        <f t="shared" ca="1" si="58"/>
        <v>0</v>
      </c>
      <c r="AZ337" s="2">
        <f t="shared" ca="1" si="58"/>
        <v>0</v>
      </c>
      <c r="BA337" s="2">
        <f t="shared" ca="1" si="58"/>
        <v>0</v>
      </c>
      <c r="BB337" s="2">
        <f t="shared" ca="1" si="58"/>
        <v>0</v>
      </c>
      <c r="BC337" s="2">
        <f t="shared" ca="1" si="58"/>
        <v>0</v>
      </c>
      <c r="BD337" s="2">
        <f t="shared" ca="1" si="58"/>
        <v>0</v>
      </c>
      <c r="BE337" s="2">
        <f t="shared" ca="1" si="58"/>
        <v>0</v>
      </c>
      <c r="BF337" s="2">
        <f t="shared" ca="1" si="58"/>
        <v>0</v>
      </c>
      <c r="BG337" s="2">
        <f t="shared" ca="1" si="58"/>
        <v>0</v>
      </c>
      <c r="BH337" s="2">
        <f t="shared" ca="1" si="58"/>
        <v>0</v>
      </c>
      <c r="BI337" s="2">
        <f t="shared" ca="1" si="58"/>
        <v>0</v>
      </c>
    </row>
    <row r="338" spans="1:61" hidden="1" x14ac:dyDescent="0.25">
      <c r="A338" s="175"/>
      <c r="B338" s="171"/>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1">
        <v>23</v>
      </c>
      <c r="AC338" s="2">
        <f t="shared" ca="1" si="56"/>
        <v>0</v>
      </c>
      <c r="AD338" s="2">
        <f t="shared" ca="1" si="59"/>
        <v>0</v>
      </c>
      <c r="AE338" s="2">
        <f t="shared" ca="1" si="59"/>
        <v>0</v>
      </c>
      <c r="AF338" s="2">
        <f t="shared" ca="1" si="59"/>
        <v>0</v>
      </c>
      <c r="AG338" s="2">
        <f t="shared" ca="1" si="59"/>
        <v>0</v>
      </c>
      <c r="AH338" s="2">
        <f t="shared" ca="1" si="59"/>
        <v>0</v>
      </c>
      <c r="AI338" s="2">
        <f t="shared" ca="1" si="59"/>
        <v>0</v>
      </c>
      <c r="AJ338" s="2">
        <f t="shared" ca="1" si="59"/>
        <v>0</v>
      </c>
      <c r="AK338" s="2">
        <f t="shared" ca="1" si="59"/>
        <v>0</v>
      </c>
      <c r="AL338" s="2">
        <f t="shared" ca="1" si="59"/>
        <v>0</v>
      </c>
      <c r="AM338" s="2">
        <f t="shared" ca="1" si="59"/>
        <v>0</v>
      </c>
      <c r="AN338" s="2">
        <f t="shared" ca="1" si="59"/>
        <v>0</v>
      </c>
      <c r="AO338" s="2">
        <f t="shared" ca="1" si="59"/>
        <v>0</v>
      </c>
      <c r="AP338" s="2">
        <f t="shared" ca="1" si="59"/>
        <v>0</v>
      </c>
      <c r="AQ338" s="2">
        <f t="shared" ca="1" si="59"/>
        <v>0</v>
      </c>
      <c r="AR338" s="2">
        <f t="shared" ca="1" si="59"/>
        <v>0</v>
      </c>
      <c r="AS338" s="2">
        <f t="shared" ca="1" si="59"/>
        <v>0</v>
      </c>
      <c r="AT338" s="2">
        <f t="shared" ca="1" si="58"/>
        <v>0</v>
      </c>
      <c r="AU338" s="2">
        <f t="shared" ca="1" si="58"/>
        <v>0</v>
      </c>
      <c r="AV338" s="2">
        <f t="shared" ca="1" si="58"/>
        <v>0</v>
      </c>
      <c r="AW338" s="2">
        <f t="shared" ca="1" si="58"/>
        <v>0</v>
      </c>
      <c r="AX338" s="2">
        <f t="shared" ca="1" si="58"/>
        <v>0</v>
      </c>
      <c r="AY338" s="2">
        <f t="shared" ca="1" si="58"/>
        <v>0</v>
      </c>
      <c r="AZ338" s="2">
        <f t="shared" ca="1" si="58"/>
        <v>0</v>
      </c>
      <c r="BA338" s="2">
        <f t="shared" ca="1" si="58"/>
        <v>0</v>
      </c>
      <c r="BB338" s="2">
        <f t="shared" ca="1" si="58"/>
        <v>0</v>
      </c>
      <c r="BC338" s="2">
        <f t="shared" ca="1" si="58"/>
        <v>0</v>
      </c>
      <c r="BD338" s="2">
        <f t="shared" ca="1" si="58"/>
        <v>0</v>
      </c>
      <c r="BE338" s="2">
        <f t="shared" ca="1" si="58"/>
        <v>0</v>
      </c>
      <c r="BF338" s="2">
        <f t="shared" ca="1" si="58"/>
        <v>0</v>
      </c>
      <c r="BG338" s="2">
        <f t="shared" ca="1" si="58"/>
        <v>0</v>
      </c>
      <c r="BH338" s="2">
        <f t="shared" ca="1" si="58"/>
        <v>0</v>
      </c>
      <c r="BI338" s="2">
        <f t="shared" ca="1" si="58"/>
        <v>0</v>
      </c>
    </row>
    <row r="339" spans="1:61" hidden="1" x14ac:dyDescent="0.25">
      <c r="A339" s="175"/>
      <c r="B339" s="171"/>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1">
        <v>24</v>
      </c>
      <c r="AC339" s="2">
        <f t="shared" ca="1" si="56"/>
        <v>0</v>
      </c>
      <c r="AD339" s="2">
        <f t="shared" ca="1" si="59"/>
        <v>0</v>
      </c>
      <c r="AE339" s="2">
        <f t="shared" ca="1" si="59"/>
        <v>0</v>
      </c>
      <c r="AF339" s="2">
        <f t="shared" ca="1" si="59"/>
        <v>0</v>
      </c>
      <c r="AG339" s="2">
        <f t="shared" ca="1" si="59"/>
        <v>0</v>
      </c>
      <c r="AH339" s="2">
        <f t="shared" ca="1" si="59"/>
        <v>0</v>
      </c>
      <c r="AI339" s="2">
        <f t="shared" ca="1" si="59"/>
        <v>0</v>
      </c>
      <c r="AJ339" s="2">
        <f t="shared" ca="1" si="59"/>
        <v>0</v>
      </c>
      <c r="AK339" s="2">
        <f t="shared" ca="1" si="59"/>
        <v>0</v>
      </c>
      <c r="AL339" s="2">
        <f t="shared" ca="1" si="59"/>
        <v>0</v>
      </c>
      <c r="AM339" s="2">
        <f t="shared" ca="1" si="59"/>
        <v>0</v>
      </c>
      <c r="AN339" s="2">
        <f t="shared" ca="1" si="59"/>
        <v>0</v>
      </c>
      <c r="AO339" s="2">
        <f t="shared" ca="1" si="59"/>
        <v>0</v>
      </c>
      <c r="AP339" s="2">
        <f t="shared" ca="1" si="59"/>
        <v>0</v>
      </c>
      <c r="AQ339" s="2">
        <f t="shared" ca="1" si="59"/>
        <v>0</v>
      </c>
      <c r="AR339" s="2">
        <f t="shared" ca="1" si="59"/>
        <v>0</v>
      </c>
      <c r="AS339" s="2">
        <f t="shared" ca="1" si="59"/>
        <v>0</v>
      </c>
      <c r="AT339" s="2">
        <f t="shared" ca="1" si="58"/>
        <v>0</v>
      </c>
      <c r="AU339" s="2">
        <f t="shared" ca="1" si="58"/>
        <v>0</v>
      </c>
      <c r="AV339" s="2">
        <f t="shared" ca="1" si="58"/>
        <v>0</v>
      </c>
      <c r="AW339" s="2">
        <f t="shared" ca="1" si="58"/>
        <v>0</v>
      </c>
      <c r="AX339" s="2">
        <f t="shared" ca="1" si="58"/>
        <v>0</v>
      </c>
      <c r="AY339" s="2">
        <f t="shared" ca="1" si="58"/>
        <v>0</v>
      </c>
      <c r="AZ339" s="2" t="e">
        <f t="shared" ca="1" si="58"/>
        <v>#VALUE!</v>
      </c>
      <c r="BA339" s="2" t="e">
        <f t="shared" ca="1" si="58"/>
        <v>#VALUE!</v>
      </c>
      <c r="BB339" s="2" t="e">
        <f t="shared" ca="1" si="58"/>
        <v>#VALUE!</v>
      </c>
      <c r="BC339" s="2" t="e">
        <f t="shared" ca="1" si="58"/>
        <v>#VALUE!</v>
      </c>
      <c r="BD339" s="2" t="e">
        <f t="shared" ca="1" si="58"/>
        <v>#VALUE!</v>
      </c>
      <c r="BE339" s="2" t="e">
        <f t="shared" ca="1" si="58"/>
        <v>#VALUE!</v>
      </c>
      <c r="BF339" s="2">
        <f t="shared" ca="1" si="58"/>
        <v>0</v>
      </c>
      <c r="BG339" s="2">
        <f t="shared" ca="1" si="58"/>
        <v>0</v>
      </c>
      <c r="BH339" s="2">
        <f t="shared" ca="1" si="58"/>
        <v>0</v>
      </c>
      <c r="BI339" s="2">
        <f t="shared" ca="1" si="58"/>
        <v>0</v>
      </c>
    </row>
    <row r="340" spans="1:61" hidden="1" x14ac:dyDescent="0.25">
      <c r="A340" s="175"/>
      <c r="B340" s="171"/>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1">
        <v>25</v>
      </c>
      <c r="AC340" s="2">
        <f t="shared" ca="1" si="56"/>
        <v>0</v>
      </c>
      <c r="AD340" s="2">
        <f t="shared" ca="1" si="59"/>
        <v>0</v>
      </c>
      <c r="AE340" s="2">
        <f t="shared" ca="1" si="59"/>
        <v>0</v>
      </c>
      <c r="AF340" s="2">
        <f t="shared" ca="1" si="59"/>
        <v>0</v>
      </c>
      <c r="AG340" s="2">
        <f t="shared" ca="1" si="59"/>
        <v>0</v>
      </c>
      <c r="AH340" s="2">
        <f t="shared" ca="1" si="59"/>
        <v>0</v>
      </c>
      <c r="AI340" s="2">
        <f t="shared" ca="1" si="59"/>
        <v>0</v>
      </c>
      <c r="AJ340" s="2">
        <f t="shared" ca="1" si="59"/>
        <v>0</v>
      </c>
      <c r="AK340" s="2">
        <f t="shared" ca="1" si="59"/>
        <v>0</v>
      </c>
      <c r="AL340" s="2">
        <f t="shared" ca="1" si="59"/>
        <v>0</v>
      </c>
      <c r="AM340" s="2">
        <f t="shared" ca="1" si="59"/>
        <v>0</v>
      </c>
      <c r="AN340" s="2">
        <f t="shared" ca="1" si="59"/>
        <v>0</v>
      </c>
      <c r="AO340" s="2">
        <f t="shared" ca="1" si="59"/>
        <v>0</v>
      </c>
      <c r="AP340" s="2">
        <f t="shared" ca="1" si="59"/>
        <v>0</v>
      </c>
      <c r="AQ340" s="2">
        <f t="shared" ca="1" si="59"/>
        <v>0</v>
      </c>
      <c r="AR340" s="2">
        <f t="shared" ca="1" si="59"/>
        <v>0</v>
      </c>
      <c r="AS340" s="2">
        <f t="shared" ca="1" si="59"/>
        <v>0</v>
      </c>
      <c r="AT340" s="2">
        <f t="shared" ca="1" si="58"/>
        <v>0</v>
      </c>
      <c r="AU340" s="2">
        <f t="shared" ca="1" si="58"/>
        <v>0</v>
      </c>
      <c r="AV340" s="2">
        <f t="shared" ca="1" si="58"/>
        <v>0</v>
      </c>
      <c r="AW340" s="2">
        <f t="shared" ca="1" si="58"/>
        <v>0</v>
      </c>
      <c r="AX340" s="2">
        <f t="shared" ca="1" si="58"/>
        <v>0</v>
      </c>
      <c r="AY340" s="2">
        <f t="shared" ca="1" si="58"/>
        <v>0</v>
      </c>
      <c r="AZ340" s="2" t="e">
        <f t="shared" ca="1" si="58"/>
        <v>#VALUE!</v>
      </c>
      <c r="BA340" s="2" t="e">
        <f t="shared" ca="1" si="58"/>
        <v>#VALUE!</v>
      </c>
      <c r="BB340" s="2" t="e">
        <f t="shared" ca="1" si="58"/>
        <v>#VALUE!</v>
      </c>
      <c r="BC340" s="2" t="e">
        <f t="shared" ca="1" si="58"/>
        <v>#VALUE!</v>
      </c>
      <c r="BD340" s="2" t="e">
        <f t="shared" ca="1" si="58"/>
        <v>#VALUE!</v>
      </c>
      <c r="BE340" s="2" t="e">
        <f t="shared" ca="1" si="58"/>
        <v>#VALUE!</v>
      </c>
      <c r="BF340" s="2">
        <f t="shared" ca="1" si="58"/>
        <v>0</v>
      </c>
      <c r="BG340" s="2">
        <f t="shared" ca="1" si="58"/>
        <v>0</v>
      </c>
      <c r="BH340" s="2">
        <f t="shared" ca="1" si="58"/>
        <v>0</v>
      </c>
      <c r="BI340" s="2">
        <f t="shared" ca="1" si="58"/>
        <v>0</v>
      </c>
    </row>
    <row r="341" spans="1:61" hidden="1" x14ac:dyDescent="0.25">
      <c r="A341" s="175"/>
      <c r="B341" s="171"/>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1">
        <v>26</v>
      </c>
      <c r="AC341" s="2">
        <f t="shared" ca="1" si="56"/>
        <v>0</v>
      </c>
      <c r="AD341" s="2">
        <f t="shared" ca="1" si="59"/>
        <v>0</v>
      </c>
      <c r="AE341" s="2">
        <f t="shared" ca="1" si="59"/>
        <v>0</v>
      </c>
      <c r="AF341" s="2">
        <f t="shared" ca="1" si="59"/>
        <v>0</v>
      </c>
      <c r="AG341" s="2">
        <f t="shared" ca="1" si="59"/>
        <v>0</v>
      </c>
      <c r="AH341" s="2">
        <f t="shared" ca="1" si="59"/>
        <v>0</v>
      </c>
      <c r="AI341" s="2">
        <f t="shared" ca="1" si="59"/>
        <v>0</v>
      </c>
      <c r="AJ341" s="2">
        <f t="shared" ca="1" si="59"/>
        <v>0</v>
      </c>
      <c r="AK341" s="2">
        <f t="shared" ca="1" si="59"/>
        <v>0</v>
      </c>
      <c r="AL341" s="2">
        <f t="shared" ca="1" si="59"/>
        <v>0</v>
      </c>
      <c r="AM341" s="2">
        <f t="shared" ca="1" si="59"/>
        <v>0</v>
      </c>
      <c r="AN341" s="2">
        <f t="shared" ca="1" si="59"/>
        <v>0</v>
      </c>
      <c r="AO341" s="2">
        <f t="shared" ca="1" si="59"/>
        <v>0</v>
      </c>
      <c r="AP341" s="2">
        <f t="shared" ca="1" si="59"/>
        <v>0</v>
      </c>
      <c r="AQ341" s="2">
        <f t="shared" ca="1" si="59"/>
        <v>0</v>
      </c>
      <c r="AR341" s="2">
        <f t="shared" ca="1" si="59"/>
        <v>0</v>
      </c>
      <c r="AS341" s="2">
        <f t="shared" ca="1" si="59"/>
        <v>0</v>
      </c>
      <c r="AT341" s="2">
        <f t="shared" ca="1" si="58"/>
        <v>0</v>
      </c>
      <c r="AU341" s="2">
        <f t="shared" ca="1" si="58"/>
        <v>0</v>
      </c>
      <c r="AV341" s="2">
        <f t="shared" ca="1" si="58"/>
        <v>0</v>
      </c>
      <c r="AW341" s="2">
        <f t="shared" ca="1" si="58"/>
        <v>0</v>
      </c>
      <c r="AX341" s="2">
        <f t="shared" ca="1" si="58"/>
        <v>0</v>
      </c>
      <c r="AY341" s="2">
        <f t="shared" ca="1" si="58"/>
        <v>0</v>
      </c>
      <c r="AZ341" s="2" t="e">
        <f t="shared" ca="1" si="58"/>
        <v>#VALUE!</v>
      </c>
      <c r="BA341" s="2" t="e">
        <f t="shared" ca="1" si="58"/>
        <v>#VALUE!</v>
      </c>
      <c r="BB341" s="2" t="e">
        <f t="shared" ca="1" si="58"/>
        <v>#VALUE!</v>
      </c>
      <c r="BC341" s="2" t="e">
        <f t="shared" ca="1" si="58"/>
        <v>#VALUE!</v>
      </c>
      <c r="BD341" s="2" t="e">
        <f t="shared" ca="1" si="58"/>
        <v>#VALUE!</v>
      </c>
      <c r="BE341" s="2" t="e">
        <f t="shared" ca="1" si="58"/>
        <v>#VALUE!</v>
      </c>
      <c r="BF341" s="2">
        <f t="shared" ca="1" si="58"/>
        <v>0</v>
      </c>
      <c r="BG341" s="2">
        <f t="shared" ca="1" si="58"/>
        <v>0</v>
      </c>
      <c r="BH341" s="2">
        <f t="shared" ca="1" si="58"/>
        <v>0</v>
      </c>
      <c r="BI341" s="2">
        <f t="shared" ca="1" si="58"/>
        <v>0</v>
      </c>
    </row>
    <row r="342" spans="1:61" hidden="1" x14ac:dyDescent="0.25">
      <c r="A342" s="175"/>
      <c r="B342" s="171"/>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1">
        <v>27</v>
      </c>
      <c r="AC342" s="2">
        <f t="shared" ca="1" si="56"/>
        <v>0</v>
      </c>
      <c r="AD342" s="2">
        <f t="shared" ca="1" si="59"/>
        <v>0</v>
      </c>
      <c r="AE342" s="2">
        <f t="shared" ca="1" si="59"/>
        <v>0</v>
      </c>
      <c r="AF342" s="2">
        <f t="shared" ca="1" si="59"/>
        <v>0</v>
      </c>
      <c r="AG342" s="2">
        <f t="shared" ca="1" si="59"/>
        <v>0</v>
      </c>
      <c r="AH342" s="2">
        <f t="shared" ca="1" si="59"/>
        <v>0</v>
      </c>
      <c r="AI342" s="2">
        <f t="shared" ca="1" si="59"/>
        <v>0</v>
      </c>
      <c r="AJ342" s="2">
        <f t="shared" ca="1" si="59"/>
        <v>0</v>
      </c>
      <c r="AK342" s="2">
        <f t="shared" ca="1" si="59"/>
        <v>0</v>
      </c>
      <c r="AL342" s="2">
        <f t="shared" ca="1" si="59"/>
        <v>0</v>
      </c>
      <c r="AM342" s="2">
        <f t="shared" ca="1" si="59"/>
        <v>0</v>
      </c>
      <c r="AN342" s="2">
        <f t="shared" ca="1" si="59"/>
        <v>0</v>
      </c>
      <c r="AO342" s="2">
        <f t="shared" ca="1" si="59"/>
        <v>0</v>
      </c>
      <c r="AP342" s="2">
        <f t="shared" ca="1" si="59"/>
        <v>0</v>
      </c>
      <c r="AQ342" s="2">
        <f t="shared" ca="1" si="59"/>
        <v>0</v>
      </c>
      <c r="AR342" s="2">
        <f t="shared" ca="1" si="59"/>
        <v>0</v>
      </c>
      <c r="AS342" s="2">
        <f t="shared" ca="1" si="59"/>
        <v>0</v>
      </c>
      <c r="AT342" s="2">
        <f t="shared" ca="1" si="58"/>
        <v>0</v>
      </c>
      <c r="AU342" s="2">
        <f t="shared" ca="1" si="58"/>
        <v>0</v>
      </c>
      <c r="AV342" s="2">
        <f t="shared" ca="1" si="58"/>
        <v>0</v>
      </c>
      <c r="AW342" s="2">
        <f t="shared" ca="1" si="58"/>
        <v>0</v>
      </c>
      <c r="AX342" s="2">
        <f t="shared" ca="1" si="58"/>
        <v>0</v>
      </c>
      <c r="AY342" s="2">
        <f t="shared" ca="1" si="58"/>
        <v>0</v>
      </c>
      <c r="AZ342" s="2" t="e">
        <f t="shared" ca="1" si="58"/>
        <v>#VALUE!</v>
      </c>
      <c r="BA342" s="2" t="e">
        <f t="shared" ca="1" si="58"/>
        <v>#VALUE!</v>
      </c>
      <c r="BB342" s="2" t="e">
        <f t="shared" ca="1" si="58"/>
        <v>#VALUE!</v>
      </c>
      <c r="BC342" s="2" t="e">
        <f t="shared" ca="1" si="58"/>
        <v>#VALUE!</v>
      </c>
      <c r="BD342" s="2" t="e">
        <f t="shared" ca="1" si="58"/>
        <v>#VALUE!</v>
      </c>
      <c r="BE342" s="2" t="e">
        <f t="shared" ca="1" si="58"/>
        <v>#VALUE!</v>
      </c>
      <c r="BF342" s="2">
        <f t="shared" ca="1" si="58"/>
        <v>0</v>
      </c>
      <c r="BG342" s="2">
        <f t="shared" ca="1" si="58"/>
        <v>0</v>
      </c>
      <c r="BH342" s="2">
        <f t="shared" ca="1" si="58"/>
        <v>0</v>
      </c>
      <c r="BI342" s="2">
        <f t="shared" ca="1" si="58"/>
        <v>0</v>
      </c>
    </row>
    <row r="343" spans="1:61" hidden="1" x14ac:dyDescent="0.25">
      <c r="A343" s="175"/>
      <c r="B343" s="171"/>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1">
        <v>28</v>
      </c>
      <c r="AC343" s="2">
        <f t="shared" ca="1" si="56"/>
        <v>0</v>
      </c>
      <c r="AD343" s="2">
        <f t="shared" ca="1" si="59"/>
        <v>0</v>
      </c>
      <c r="AE343" s="2">
        <f t="shared" ca="1" si="59"/>
        <v>0</v>
      </c>
      <c r="AF343" s="2">
        <f t="shared" ca="1" si="59"/>
        <v>0</v>
      </c>
      <c r="AG343" s="2">
        <f t="shared" ca="1" si="59"/>
        <v>0</v>
      </c>
      <c r="AH343" s="2">
        <f t="shared" ca="1" si="59"/>
        <v>0</v>
      </c>
      <c r="AI343" s="2">
        <f t="shared" ca="1" si="59"/>
        <v>0</v>
      </c>
      <c r="AJ343" s="2">
        <f t="shared" ca="1" si="59"/>
        <v>0</v>
      </c>
      <c r="AK343" s="2">
        <f t="shared" ca="1" si="59"/>
        <v>0</v>
      </c>
      <c r="AL343" s="2">
        <f t="shared" ca="1" si="59"/>
        <v>0</v>
      </c>
      <c r="AM343" s="2">
        <f t="shared" ca="1" si="59"/>
        <v>0</v>
      </c>
      <c r="AN343" s="2">
        <f t="shared" ca="1" si="59"/>
        <v>0</v>
      </c>
      <c r="AO343" s="2">
        <f t="shared" ca="1" si="59"/>
        <v>0</v>
      </c>
      <c r="AP343" s="2">
        <f t="shared" ca="1" si="59"/>
        <v>0</v>
      </c>
      <c r="AQ343" s="2">
        <f t="shared" ca="1" si="59"/>
        <v>0</v>
      </c>
      <c r="AR343" s="2">
        <f t="shared" ca="1" si="59"/>
        <v>0</v>
      </c>
      <c r="AS343" s="2">
        <f t="shared" ca="1" si="59"/>
        <v>0</v>
      </c>
      <c r="AT343" s="2">
        <f t="shared" ca="1" si="58"/>
        <v>0</v>
      </c>
      <c r="AU343" s="2">
        <f t="shared" ca="1" si="58"/>
        <v>0</v>
      </c>
      <c r="AV343" s="2">
        <f t="shared" ca="1" si="58"/>
        <v>0</v>
      </c>
      <c r="AW343" s="2">
        <f t="shared" ca="1" si="58"/>
        <v>0</v>
      </c>
      <c r="AX343" s="2">
        <f t="shared" ca="1" si="58"/>
        <v>0</v>
      </c>
      <c r="AY343" s="2">
        <f t="shared" ca="1" si="58"/>
        <v>0</v>
      </c>
      <c r="AZ343" s="2" t="e">
        <f t="shared" ca="1" si="58"/>
        <v>#VALUE!</v>
      </c>
      <c r="BA343" s="2" t="e">
        <f t="shared" ca="1" si="58"/>
        <v>#VALUE!</v>
      </c>
      <c r="BB343" s="2" t="e">
        <f t="shared" ca="1" si="58"/>
        <v>#VALUE!</v>
      </c>
      <c r="BC343" s="2" t="e">
        <f t="shared" ca="1" si="58"/>
        <v>#VALUE!</v>
      </c>
      <c r="BD343" s="2" t="e">
        <f t="shared" ca="1" si="58"/>
        <v>#VALUE!</v>
      </c>
      <c r="BE343" s="2" t="e">
        <f t="shared" ca="1" si="58"/>
        <v>#VALUE!</v>
      </c>
      <c r="BF343" s="2">
        <f t="shared" ca="1" si="58"/>
        <v>0</v>
      </c>
      <c r="BG343" s="2">
        <f t="shared" ca="1" si="58"/>
        <v>0</v>
      </c>
      <c r="BH343" s="2">
        <f t="shared" ca="1" si="58"/>
        <v>0</v>
      </c>
      <c r="BI343" s="2">
        <f t="shared" ca="1" si="58"/>
        <v>0</v>
      </c>
    </row>
    <row r="344" spans="1:61" hidden="1" x14ac:dyDescent="0.25">
      <c r="A344" s="175"/>
      <c r="B344" s="171"/>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1">
        <v>29</v>
      </c>
      <c r="AC344" s="2">
        <f t="shared" ca="1" si="56"/>
        <v>0</v>
      </c>
      <c r="AD344" s="2">
        <f t="shared" ca="1" si="59"/>
        <v>0</v>
      </c>
      <c r="AE344" s="2">
        <f t="shared" ca="1" si="59"/>
        <v>0</v>
      </c>
      <c r="AF344" s="2">
        <f t="shared" ca="1" si="59"/>
        <v>0</v>
      </c>
      <c r="AG344" s="2">
        <f t="shared" ca="1" si="59"/>
        <v>0</v>
      </c>
      <c r="AH344" s="2">
        <f t="shared" ca="1" si="59"/>
        <v>0</v>
      </c>
      <c r="AI344" s="2">
        <f t="shared" ca="1" si="59"/>
        <v>0</v>
      </c>
      <c r="AJ344" s="2">
        <f t="shared" ca="1" si="59"/>
        <v>0</v>
      </c>
      <c r="AK344" s="2">
        <f t="shared" ca="1" si="59"/>
        <v>0</v>
      </c>
      <c r="AL344" s="2">
        <f t="shared" ca="1" si="59"/>
        <v>0</v>
      </c>
      <c r="AM344" s="2">
        <f t="shared" ca="1" si="59"/>
        <v>0</v>
      </c>
      <c r="AN344" s="2">
        <f t="shared" ca="1" si="59"/>
        <v>0</v>
      </c>
      <c r="AO344" s="2">
        <f t="shared" ca="1" si="59"/>
        <v>0</v>
      </c>
      <c r="AP344" s="2">
        <f t="shared" ca="1" si="59"/>
        <v>0</v>
      </c>
      <c r="AQ344" s="2">
        <f t="shared" ca="1" si="59"/>
        <v>0</v>
      </c>
      <c r="AR344" s="2">
        <f t="shared" ca="1" si="59"/>
        <v>0</v>
      </c>
      <c r="AS344" s="2">
        <f t="shared" ca="1" si="59"/>
        <v>0</v>
      </c>
      <c r="AT344" s="2">
        <f t="shared" ca="1" si="58"/>
        <v>0</v>
      </c>
      <c r="AU344" s="2">
        <f t="shared" ca="1" si="58"/>
        <v>0</v>
      </c>
      <c r="AV344" s="2">
        <f t="shared" ca="1" si="58"/>
        <v>0</v>
      </c>
      <c r="AW344" s="2">
        <f t="shared" ca="1" si="58"/>
        <v>0</v>
      </c>
      <c r="AX344" s="2">
        <f t="shared" ca="1" si="58"/>
        <v>0</v>
      </c>
      <c r="AY344" s="2">
        <f t="shared" ca="1" si="58"/>
        <v>0</v>
      </c>
      <c r="AZ344" s="2" t="e">
        <f t="shared" ca="1" si="58"/>
        <v>#VALUE!</v>
      </c>
      <c r="BA344" s="2" t="e">
        <f t="shared" ca="1" si="58"/>
        <v>#VALUE!</v>
      </c>
      <c r="BB344" s="2" t="e">
        <f t="shared" ca="1" si="58"/>
        <v>#VALUE!</v>
      </c>
      <c r="BC344" s="2" t="e">
        <f t="shared" ca="1" si="58"/>
        <v>#VALUE!</v>
      </c>
      <c r="BD344" s="2" t="e">
        <f t="shared" ca="1" si="58"/>
        <v>#VALUE!</v>
      </c>
      <c r="BE344" s="2" t="e">
        <f t="shared" ca="1" si="58"/>
        <v>#VALUE!</v>
      </c>
      <c r="BF344" s="2">
        <f t="shared" ca="1" si="58"/>
        <v>0</v>
      </c>
      <c r="BG344" s="2">
        <f t="shared" ca="1" si="58"/>
        <v>0</v>
      </c>
      <c r="BH344" s="2">
        <f t="shared" ca="1" si="58"/>
        <v>0</v>
      </c>
      <c r="BI344" s="2">
        <f t="shared" ca="1" si="58"/>
        <v>0</v>
      </c>
    </row>
    <row r="345" spans="1:61" hidden="1" x14ac:dyDescent="0.25">
      <c r="A345" s="175"/>
      <c r="B345" s="171"/>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1">
        <v>30</v>
      </c>
      <c r="AC345" s="2">
        <f t="shared" ca="1" si="56"/>
        <v>0</v>
      </c>
      <c r="AD345" s="2">
        <f t="shared" ca="1" si="59"/>
        <v>0</v>
      </c>
      <c r="AE345" s="2">
        <f t="shared" ca="1" si="59"/>
        <v>0</v>
      </c>
      <c r="AF345" s="2">
        <f t="shared" ca="1" si="59"/>
        <v>0</v>
      </c>
      <c r="AG345" s="2">
        <f t="shared" ca="1" si="59"/>
        <v>0</v>
      </c>
      <c r="AH345" s="2">
        <f t="shared" ca="1" si="59"/>
        <v>0</v>
      </c>
      <c r="AI345" s="2">
        <f t="shared" ca="1" si="59"/>
        <v>0</v>
      </c>
      <c r="AJ345" s="2">
        <f t="shared" ca="1" si="59"/>
        <v>0</v>
      </c>
      <c r="AK345" s="2">
        <f t="shared" ca="1" si="59"/>
        <v>0</v>
      </c>
      <c r="AL345" s="2">
        <f t="shared" ca="1" si="59"/>
        <v>0</v>
      </c>
      <c r="AM345" s="2">
        <f t="shared" ca="1" si="59"/>
        <v>0</v>
      </c>
      <c r="AN345" s="2">
        <f t="shared" ca="1" si="59"/>
        <v>0</v>
      </c>
      <c r="AO345" s="2">
        <f t="shared" ca="1" si="59"/>
        <v>0</v>
      </c>
      <c r="AP345" s="2">
        <f t="shared" ca="1" si="59"/>
        <v>0</v>
      </c>
      <c r="AQ345" s="2">
        <f t="shared" ca="1" si="59"/>
        <v>0</v>
      </c>
      <c r="AR345" s="2">
        <f t="shared" ca="1" si="59"/>
        <v>0</v>
      </c>
      <c r="AS345" s="2">
        <f t="shared" ca="1" si="59"/>
        <v>0</v>
      </c>
      <c r="AT345" s="2">
        <f t="shared" ca="1" si="58"/>
        <v>0</v>
      </c>
      <c r="AU345" s="2">
        <f t="shared" ca="1" si="58"/>
        <v>0</v>
      </c>
      <c r="AV345" s="2">
        <f t="shared" ca="1" si="58"/>
        <v>0</v>
      </c>
      <c r="AW345" s="2">
        <f t="shared" ca="1" si="58"/>
        <v>0</v>
      </c>
      <c r="AX345" s="2">
        <f t="shared" ca="1" si="58"/>
        <v>0</v>
      </c>
      <c r="AY345" s="2">
        <f t="shared" ca="1" si="58"/>
        <v>0</v>
      </c>
      <c r="AZ345" s="2">
        <f t="shared" ca="1" si="58"/>
        <v>0</v>
      </c>
      <c r="BA345" s="2">
        <f t="shared" ca="1" si="58"/>
        <v>0</v>
      </c>
      <c r="BB345" s="2">
        <f t="shared" ca="1" si="58"/>
        <v>0</v>
      </c>
      <c r="BC345" s="2">
        <f t="shared" ca="1" si="58"/>
        <v>0</v>
      </c>
      <c r="BD345" s="2">
        <f t="shared" ca="1" si="58"/>
        <v>0</v>
      </c>
      <c r="BE345" s="2">
        <f t="shared" ca="1" si="58"/>
        <v>0</v>
      </c>
      <c r="BF345" s="2">
        <f t="shared" ca="1" si="58"/>
        <v>0</v>
      </c>
      <c r="BG345" s="2">
        <f t="shared" ca="1" si="58"/>
        <v>0</v>
      </c>
      <c r="BH345" s="2">
        <f t="shared" ca="1" si="58"/>
        <v>0</v>
      </c>
      <c r="BI345" s="2">
        <f t="shared" ca="1" si="58"/>
        <v>0</v>
      </c>
    </row>
    <row r="346" spans="1:61" hidden="1" x14ac:dyDescent="0.25">
      <c r="A346" s="175"/>
      <c r="B346" s="171"/>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1">
        <v>31</v>
      </c>
      <c r="AC346" s="2">
        <f t="shared" ca="1" si="56"/>
        <v>0</v>
      </c>
      <c r="AD346" s="2">
        <f t="shared" ca="1" si="59"/>
        <v>0</v>
      </c>
      <c r="AE346" s="2">
        <f t="shared" ca="1" si="59"/>
        <v>0</v>
      </c>
      <c r="AF346" s="2">
        <f t="shared" ca="1" si="59"/>
        <v>0</v>
      </c>
      <c r="AG346" s="2">
        <f t="shared" ca="1" si="59"/>
        <v>0</v>
      </c>
      <c r="AH346" s="2">
        <f t="shared" ca="1" si="59"/>
        <v>0</v>
      </c>
      <c r="AI346" s="2">
        <f t="shared" ca="1" si="59"/>
        <v>0</v>
      </c>
      <c r="AJ346" s="2">
        <f t="shared" ca="1" si="59"/>
        <v>0</v>
      </c>
      <c r="AK346" s="2">
        <f t="shared" ca="1" si="59"/>
        <v>0</v>
      </c>
      <c r="AL346" s="2">
        <f t="shared" ca="1" si="59"/>
        <v>0</v>
      </c>
      <c r="AM346" s="2">
        <f t="shared" ca="1" si="59"/>
        <v>0</v>
      </c>
      <c r="AN346" s="2">
        <f t="shared" ca="1" si="59"/>
        <v>0</v>
      </c>
      <c r="AO346" s="2">
        <f t="shared" ca="1" si="59"/>
        <v>0</v>
      </c>
      <c r="AP346" s="2">
        <f t="shared" ca="1" si="59"/>
        <v>0</v>
      </c>
      <c r="AQ346" s="2">
        <f t="shared" ca="1" si="59"/>
        <v>0</v>
      </c>
      <c r="AR346" s="2">
        <f t="shared" ca="1" si="59"/>
        <v>0</v>
      </c>
      <c r="AS346" s="2">
        <f t="shared" ca="1" si="59"/>
        <v>0</v>
      </c>
      <c r="AT346" s="2">
        <f t="shared" ca="1" si="58"/>
        <v>0</v>
      </c>
      <c r="AU346" s="2">
        <f t="shared" ca="1" si="58"/>
        <v>0</v>
      </c>
      <c r="AV346" s="2">
        <f t="shared" ca="1" si="58"/>
        <v>0</v>
      </c>
      <c r="AW346" s="2">
        <f t="shared" ca="1" si="58"/>
        <v>0</v>
      </c>
      <c r="AX346" s="2">
        <f t="shared" ca="1" si="58"/>
        <v>0</v>
      </c>
      <c r="AY346" s="2">
        <f t="shared" ca="1" si="58"/>
        <v>0</v>
      </c>
      <c r="AZ346" s="2">
        <f t="shared" ca="1" si="58"/>
        <v>0</v>
      </c>
      <c r="BA346" s="2">
        <f t="shared" ca="1" si="58"/>
        <v>0</v>
      </c>
      <c r="BB346" s="2">
        <f t="shared" ca="1" si="58"/>
        <v>0</v>
      </c>
      <c r="BC346" s="2">
        <f t="shared" ca="1" si="58"/>
        <v>0</v>
      </c>
      <c r="BD346" s="2">
        <f t="shared" ca="1" si="58"/>
        <v>0</v>
      </c>
      <c r="BE346" s="2">
        <f t="shared" ca="1" si="58"/>
        <v>0</v>
      </c>
      <c r="BF346" s="2">
        <f t="shared" ca="1" si="58"/>
        <v>0</v>
      </c>
      <c r="BG346" s="2">
        <f t="shared" ca="1" si="58"/>
        <v>0</v>
      </c>
      <c r="BH346" s="2">
        <f t="shared" ca="1" si="58"/>
        <v>0</v>
      </c>
      <c r="BI346" s="2">
        <f t="shared" ca="1" si="58"/>
        <v>0</v>
      </c>
    </row>
    <row r="347" spans="1:61" hidden="1" x14ac:dyDescent="0.25">
      <c r="A347" s="175"/>
      <c r="B347" s="171"/>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1">
        <v>32</v>
      </c>
      <c r="AC347" s="2">
        <f t="shared" ca="1" si="56"/>
        <v>0</v>
      </c>
      <c r="AD347" s="2">
        <f t="shared" ca="1" si="59"/>
        <v>0</v>
      </c>
      <c r="AE347" s="2">
        <f t="shared" ca="1" si="59"/>
        <v>0</v>
      </c>
      <c r="AF347" s="2">
        <f t="shared" ca="1" si="59"/>
        <v>0</v>
      </c>
      <c r="AG347" s="2">
        <f t="shared" ca="1" si="59"/>
        <v>0</v>
      </c>
      <c r="AH347" s="2">
        <f t="shared" ca="1" si="59"/>
        <v>0</v>
      </c>
      <c r="AI347" s="2">
        <f t="shared" ca="1" si="59"/>
        <v>0</v>
      </c>
      <c r="AJ347" s="2">
        <f t="shared" ca="1" si="59"/>
        <v>0</v>
      </c>
      <c r="AK347" s="2">
        <f t="shared" ca="1" si="59"/>
        <v>0</v>
      </c>
      <c r="AL347" s="2">
        <f t="shared" ca="1" si="59"/>
        <v>0</v>
      </c>
      <c r="AM347" s="2">
        <f t="shared" ca="1" si="59"/>
        <v>0</v>
      </c>
      <c r="AN347" s="2">
        <f t="shared" ca="1" si="59"/>
        <v>0</v>
      </c>
      <c r="AO347" s="2">
        <f t="shared" ca="1" si="59"/>
        <v>0</v>
      </c>
      <c r="AP347" s="2">
        <f t="shared" ca="1" si="59"/>
        <v>0</v>
      </c>
      <c r="AQ347" s="2">
        <f t="shared" ca="1" si="59"/>
        <v>0</v>
      </c>
      <c r="AR347" s="2">
        <f t="shared" ca="1" si="59"/>
        <v>0</v>
      </c>
      <c r="AS347" s="2">
        <f t="shared" ca="1" si="59"/>
        <v>0</v>
      </c>
      <c r="AT347" s="2">
        <f t="shared" ca="1" si="58"/>
        <v>0</v>
      </c>
      <c r="AU347" s="2">
        <f t="shared" ca="1" si="58"/>
        <v>0</v>
      </c>
      <c r="AV347" s="2">
        <f t="shared" ca="1" si="58"/>
        <v>0</v>
      </c>
      <c r="AW347" s="2">
        <f t="shared" ca="1" si="58"/>
        <v>0</v>
      </c>
      <c r="AX347" s="2">
        <f t="shared" ca="1" si="58"/>
        <v>0</v>
      </c>
      <c r="AY347" s="2">
        <f t="shared" ca="1" si="58"/>
        <v>0</v>
      </c>
      <c r="AZ347" s="2">
        <f t="shared" ca="1" si="58"/>
        <v>0</v>
      </c>
      <c r="BA347" s="2">
        <f t="shared" ca="1" si="58"/>
        <v>0</v>
      </c>
      <c r="BB347" s="2">
        <f t="shared" ca="1" si="58"/>
        <v>0</v>
      </c>
      <c r="BC347" s="2">
        <f t="shared" ca="1" si="58"/>
        <v>0</v>
      </c>
      <c r="BD347" s="2">
        <f t="shared" ca="1" si="58"/>
        <v>0</v>
      </c>
      <c r="BE347" s="2">
        <f t="shared" ca="1" si="58"/>
        <v>0</v>
      </c>
      <c r="BF347" s="2">
        <f t="shared" ca="1" si="58"/>
        <v>0</v>
      </c>
      <c r="BG347" s="2">
        <f t="shared" ca="1" si="58"/>
        <v>0</v>
      </c>
      <c r="BH347" s="2">
        <f t="shared" ca="1" si="58"/>
        <v>0</v>
      </c>
      <c r="BI347" s="2">
        <f t="shared" ref="BG347:BI362" ca="1" si="60">IF(ISNA(OR(MATCH(BI$51,OFFSET($D347,1-$AB347,0,6),0),MATCH($AB347,OFFSET($D347,1-$AB347,0,6),0))),0,INDEX(OFFSET($D347,1-$AB347,18,6,6),MATCH(BI$51,OFFSET($D347,1-$AB347,0,6),0),MATCH($AB347,OFFSET($D347,1-$AB347,0,6),0)))</f>
        <v>0</v>
      </c>
    </row>
    <row r="348" spans="1:61" hidden="1" x14ac:dyDescent="0.25">
      <c r="A348" s="175"/>
      <c r="B348" s="172"/>
      <c r="C348" s="96"/>
      <c r="D348" s="96"/>
      <c r="E348" s="96"/>
      <c r="F348" s="96"/>
      <c r="G348" s="96"/>
      <c r="H348" s="96"/>
      <c r="I348" s="96"/>
      <c r="J348" s="96"/>
      <c r="K348" s="96"/>
      <c r="L348" s="96"/>
      <c r="M348" s="96"/>
      <c r="N348" s="96"/>
      <c r="O348" s="96"/>
      <c r="P348" s="96"/>
      <c r="Q348" s="96"/>
      <c r="R348" s="96"/>
      <c r="S348" s="96"/>
      <c r="T348" s="96"/>
      <c r="U348" s="96"/>
      <c r="V348" s="96"/>
      <c r="W348" s="96"/>
      <c r="X348" s="96"/>
      <c r="Y348" s="96"/>
      <c r="Z348" s="96"/>
      <c r="AA348" s="96"/>
      <c r="AB348" s="94">
        <v>33</v>
      </c>
      <c r="AC348" s="95">
        <f t="shared" ca="1" si="56"/>
        <v>0</v>
      </c>
      <c r="AD348" s="95">
        <f t="shared" ca="1" si="59"/>
        <v>0</v>
      </c>
      <c r="AE348" s="95">
        <f t="shared" ca="1" si="59"/>
        <v>0</v>
      </c>
      <c r="AF348" s="95">
        <f t="shared" ca="1" si="59"/>
        <v>0</v>
      </c>
      <c r="AG348" s="95">
        <f t="shared" ca="1" si="59"/>
        <v>0</v>
      </c>
      <c r="AH348" s="95">
        <f t="shared" ca="1" si="59"/>
        <v>0</v>
      </c>
      <c r="AI348" s="95">
        <f t="shared" ca="1" si="59"/>
        <v>0</v>
      </c>
      <c r="AJ348" s="95">
        <f t="shared" ca="1" si="59"/>
        <v>0</v>
      </c>
      <c r="AK348" s="95">
        <f t="shared" ca="1" si="59"/>
        <v>0</v>
      </c>
      <c r="AL348" s="95">
        <f t="shared" ca="1" si="59"/>
        <v>0</v>
      </c>
      <c r="AM348" s="95">
        <f t="shared" ca="1" si="59"/>
        <v>0</v>
      </c>
      <c r="AN348" s="95">
        <f t="shared" ca="1" si="59"/>
        <v>0</v>
      </c>
      <c r="AO348" s="95">
        <f t="shared" ca="1" si="59"/>
        <v>0</v>
      </c>
      <c r="AP348" s="95">
        <f t="shared" ca="1" si="59"/>
        <v>0</v>
      </c>
      <c r="AQ348" s="95">
        <f t="shared" ca="1" si="59"/>
        <v>0</v>
      </c>
      <c r="AR348" s="95">
        <f t="shared" ca="1" si="59"/>
        <v>0</v>
      </c>
      <c r="AS348" s="95">
        <f t="shared" ca="1" si="59"/>
        <v>0</v>
      </c>
      <c r="AT348" s="95">
        <f t="shared" ref="AT348:BI363" ca="1" si="61">IF(ISNA(OR(MATCH(AT$51,OFFSET($D348,1-$AB348,0,6),0),MATCH($AB348,OFFSET($D348,1-$AB348,0,6),0))),0,INDEX(OFFSET($D348,1-$AB348,18,6,6),MATCH(AT$51,OFFSET($D348,1-$AB348,0,6),0),MATCH($AB348,OFFSET($D348,1-$AB348,0,6),0)))</f>
        <v>0</v>
      </c>
      <c r="AU348" s="95">
        <f t="shared" ca="1" si="61"/>
        <v>0</v>
      </c>
      <c r="AV348" s="95">
        <f t="shared" ca="1" si="61"/>
        <v>0</v>
      </c>
      <c r="AW348" s="95">
        <f t="shared" ca="1" si="61"/>
        <v>0</v>
      </c>
      <c r="AX348" s="95">
        <f t="shared" ca="1" si="61"/>
        <v>0</v>
      </c>
      <c r="AY348" s="95">
        <f t="shared" ca="1" si="61"/>
        <v>0</v>
      </c>
      <c r="AZ348" s="95">
        <f t="shared" ca="1" si="61"/>
        <v>0</v>
      </c>
      <c r="BA348" s="95">
        <f t="shared" ca="1" si="61"/>
        <v>0</v>
      </c>
      <c r="BB348" s="95">
        <f t="shared" ca="1" si="61"/>
        <v>0</v>
      </c>
      <c r="BC348" s="95">
        <f t="shared" ca="1" si="61"/>
        <v>0</v>
      </c>
      <c r="BD348" s="95">
        <f t="shared" ca="1" si="61"/>
        <v>0</v>
      </c>
      <c r="BE348" s="95">
        <f t="shared" ca="1" si="61"/>
        <v>0</v>
      </c>
      <c r="BF348" s="95">
        <f t="shared" ca="1" si="61"/>
        <v>0</v>
      </c>
      <c r="BG348" s="95">
        <f t="shared" ca="1" si="60"/>
        <v>0</v>
      </c>
      <c r="BH348" s="95">
        <f t="shared" ca="1" si="60"/>
        <v>0</v>
      </c>
      <c r="BI348" s="95">
        <f t="shared" ca="1" si="60"/>
        <v>0</v>
      </c>
    </row>
    <row r="349" spans="1:61" x14ac:dyDescent="0.25">
      <c r="A349" s="175"/>
      <c r="B349" s="170" t="s">
        <v>156</v>
      </c>
      <c r="C349" s="173" t="str">
        <f>INDEX(mem_Nb,MATCH(B349,MEMBERS,0))</f>
        <v>N10</v>
      </c>
      <c r="D349" s="92">
        <f>INDEX(LM,MATCH(C349,NODES,0),1)</f>
        <v>27</v>
      </c>
      <c r="E349" s="4" t="e">
        <f t="array" aca="1" ref="E349:E354" ca="1">d_m(D349:D354,P349:U354,Du,Dk)</f>
        <v>#VALUE!</v>
      </c>
      <c r="F349" s="4" t="e">
        <f t="array" ref="F349:F354">qf_m(B349)</f>
        <v>#VALUE!</v>
      </c>
      <c r="G349" s="4" t="e">
        <f t="array" ref="G349:G354">MMULT(TRANSPOSE(P349:U354),F349:F354)</f>
        <v>#VALUE!</v>
      </c>
      <c r="H349" s="4" t="e">
        <f t="array" ref="H349:H354">MMULT(J349:O354,E349:E354)+F349:F354</f>
        <v>#VALUE!</v>
      </c>
      <c r="I349" s="4" t="e">
        <f t="array" ref="I349:I354">MMULT(TRANSPOSE(P349:U354),H349:H354)</f>
        <v>#VALUE!</v>
      </c>
      <c r="J349" s="14" t="e">
        <f t="array" ref="J349:O354">kp_m(B349)</f>
        <v>#VALUE!</v>
      </c>
      <c r="K349" s="4" t="e">
        <v>#VALUE!</v>
      </c>
      <c r="L349" s="4" t="e">
        <v>#VALUE!</v>
      </c>
      <c r="M349" s="4" t="e">
        <v>#VALUE!</v>
      </c>
      <c r="N349" s="4" t="e">
        <v>#VALUE!</v>
      </c>
      <c r="O349" s="15" t="e">
        <v>#VALUE!</v>
      </c>
      <c r="P349" s="14" t="e">
        <f t="array" ref="P349:U354">T_m(B349)</f>
        <v>#VALUE!</v>
      </c>
      <c r="Q349" s="4" t="e">
        <v>#VALUE!</v>
      </c>
      <c r="R349" s="4" t="e">
        <v>#VALUE!</v>
      </c>
      <c r="S349" s="4" t="e">
        <v>#VALUE!</v>
      </c>
      <c r="T349" s="4" t="e">
        <v>#VALUE!</v>
      </c>
      <c r="U349" s="15" t="e">
        <v>#VALUE!</v>
      </c>
      <c r="V349" s="14" t="e">
        <f t="array" ref="V349:AA354">k_m(P349:U354,J349:O354)</f>
        <v>#VALUE!</v>
      </c>
      <c r="W349" s="4" t="e">
        <v>#VALUE!</v>
      </c>
      <c r="X349" s="4" t="e">
        <v>#VALUE!</v>
      </c>
      <c r="Y349" s="4" t="e">
        <v>#VALUE!</v>
      </c>
      <c r="Z349" s="4" t="e">
        <v>#VALUE!</v>
      </c>
      <c r="AA349" s="15" t="e">
        <v>#VALUE!</v>
      </c>
      <c r="AB349" s="5">
        <v>1</v>
      </c>
      <c r="AC349" s="4">
        <f ca="1">IF(ISNA(OR(MATCH(AC$51,OFFSET($D349,1-$AB349,0,6),0),MATCH($AB349,OFFSET($D349,1-$AB349,0,6),0))),0,INDEX(OFFSET($D349,1-$AB349,18,6,6),MATCH(AC$51,OFFSET($D349,1-$AB349,0,6),0),MATCH($AB349,OFFSET($D349,1-$AB349,0,6),0)))</f>
        <v>0</v>
      </c>
      <c r="AD349" s="4">
        <f t="shared" ca="1" si="59"/>
        <v>0</v>
      </c>
      <c r="AE349" s="4">
        <f t="shared" ca="1" si="59"/>
        <v>0</v>
      </c>
      <c r="AF349" s="4">
        <f t="shared" ca="1" si="59"/>
        <v>0</v>
      </c>
      <c r="AG349" s="4">
        <f t="shared" ca="1" si="59"/>
        <v>0</v>
      </c>
      <c r="AH349" s="4">
        <f t="shared" ca="1" si="59"/>
        <v>0</v>
      </c>
      <c r="AI349" s="4">
        <f t="shared" ca="1" si="59"/>
        <v>0</v>
      </c>
      <c r="AJ349" s="4">
        <f t="shared" ca="1" si="59"/>
        <v>0</v>
      </c>
      <c r="AK349" s="4">
        <f t="shared" ca="1" si="59"/>
        <v>0</v>
      </c>
      <c r="AL349" s="4">
        <f t="shared" ca="1" si="59"/>
        <v>0</v>
      </c>
      <c r="AM349" s="4">
        <f t="shared" ca="1" si="59"/>
        <v>0</v>
      </c>
      <c r="AN349" s="4">
        <f t="shared" ca="1" si="59"/>
        <v>0</v>
      </c>
      <c r="AO349" s="4">
        <f t="shared" ca="1" si="59"/>
        <v>0</v>
      </c>
      <c r="AP349" s="4">
        <f t="shared" ca="1" si="59"/>
        <v>0</v>
      </c>
      <c r="AQ349" s="4">
        <f t="shared" ca="1" si="59"/>
        <v>0</v>
      </c>
      <c r="AR349" s="4">
        <f t="shared" ca="1" si="59"/>
        <v>0</v>
      </c>
      <c r="AS349" s="4">
        <f t="shared" ca="1" si="59"/>
        <v>0</v>
      </c>
      <c r="AT349" s="4">
        <f t="shared" ca="1" si="61"/>
        <v>0</v>
      </c>
      <c r="AU349" s="4">
        <f t="shared" ca="1" si="61"/>
        <v>0</v>
      </c>
      <c r="AV349" s="4">
        <f t="shared" ca="1" si="61"/>
        <v>0</v>
      </c>
      <c r="AW349" s="4">
        <f t="shared" ca="1" si="61"/>
        <v>0</v>
      </c>
      <c r="AX349" s="4">
        <f t="shared" ca="1" si="61"/>
        <v>0</v>
      </c>
      <c r="AY349" s="4">
        <f t="shared" ca="1" si="61"/>
        <v>0</v>
      </c>
      <c r="AZ349" s="4">
        <f t="shared" ca="1" si="61"/>
        <v>0</v>
      </c>
      <c r="BA349" s="4">
        <f t="shared" ca="1" si="61"/>
        <v>0</v>
      </c>
      <c r="BB349" s="4">
        <f t="shared" ca="1" si="61"/>
        <v>0</v>
      </c>
      <c r="BC349" s="4">
        <f t="shared" ca="1" si="61"/>
        <v>0</v>
      </c>
      <c r="BD349" s="4">
        <f t="shared" ca="1" si="61"/>
        <v>0</v>
      </c>
      <c r="BE349" s="4">
        <f t="shared" ca="1" si="61"/>
        <v>0</v>
      </c>
      <c r="BF349" s="4">
        <f t="shared" ca="1" si="61"/>
        <v>0</v>
      </c>
      <c r="BG349" s="4">
        <f t="shared" ca="1" si="60"/>
        <v>0</v>
      </c>
      <c r="BH349" s="4">
        <f t="shared" ca="1" si="60"/>
        <v>0</v>
      </c>
      <c r="BI349" s="4">
        <f t="shared" ca="1" si="60"/>
        <v>0</v>
      </c>
    </row>
    <row r="350" spans="1:61" x14ac:dyDescent="0.25">
      <c r="A350" s="175"/>
      <c r="B350" s="171"/>
      <c r="C350" s="174"/>
      <c r="D350" s="91">
        <f>INDEX(LM,MATCH(C349,NODES,0),2)</f>
        <v>28</v>
      </c>
      <c r="E350" s="2" t="e">
        <f ca="1"/>
        <v>#VALUE!</v>
      </c>
      <c r="F350" s="2" t="e">
        <v>#VALUE!</v>
      </c>
      <c r="G350" s="2" t="e">
        <v>#VALUE!</v>
      </c>
      <c r="H350" s="2" t="e">
        <v>#VALUE!</v>
      </c>
      <c r="I350" s="2" t="e">
        <v>#VALUE!</v>
      </c>
      <c r="J350" s="12" t="e">
        <v>#VALUE!</v>
      </c>
      <c r="K350" s="2" t="e">
        <v>#VALUE!</v>
      </c>
      <c r="L350" s="2" t="e">
        <v>#VALUE!</v>
      </c>
      <c r="M350" s="2" t="e">
        <v>#VALUE!</v>
      </c>
      <c r="N350" s="2" t="e">
        <v>#VALUE!</v>
      </c>
      <c r="O350" s="13" t="e">
        <v>#VALUE!</v>
      </c>
      <c r="P350" s="12" t="e">
        <v>#VALUE!</v>
      </c>
      <c r="Q350" s="2" t="e">
        <v>#VALUE!</v>
      </c>
      <c r="R350" s="2" t="e">
        <v>#VALUE!</v>
      </c>
      <c r="S350" s="2" t="e">
        <v>#VALUE!</v>
      </c>
      <c r="T350" s="2" t="e">
        <v>#VALUE!</v>
      </c>
      <c r="U350" s="13" t="e">
        <v>#VALUE!</v>
      </c>
      <c r="V350" s="12" t="e">
        <v>#VALUE!</v>
      </c>
      <c r="W350" s="2" t="e">
        <v>#VALUE!</v>
      </c>
      <c r="X350" s="2" t="e">
        <v>#VALUE!</v>
      </c>
      <c r="Y350" s="2" t="e">
        <v>#VALUE!</v>
      </c>
      <c r="Z350" s="2" t="e">
        <v>#VALUE!</v>
      </c>
      <c r="AA350" s="13" t="e">
        <v>#VALUE!</v>
      </c>
      <c r="AB350" s="1">
        <v>2</v>
      </c>
      <c r="AC350" s="2">
        <f t="shared" ref="AC350:AC381" ca="1" si="62">IF(ISNA(OR(MATCH(AC$51,OFFSET($D350,1-$AB350,0,6),0),MATCH($AB350,OFFSET($D350,1-$AB350,0,6),0))),0,INDEX(OFFSET($D350,1-$AB350,18,6,6),MATCH(AC$51,OFFSET($D350,1-$AB350,0,6),0),MATCH($AB350,OFFSET($D350,1-$AB350,0,6),0)))</f>
        <v>0</v>
      </c>
      <c r="AD350" s="2">
        <f t="shared" ca="1" si="59"/>
        <v>0</v>
      </c>
      <c r="AE350" s="2">
        <f t="shared" ca="1" si="59"/>
        <v>0</v>
      </c>
      <c r="AF350" s="2">
        <f t="shared" ca="1" si="59"/>
        <v>0</v>
      </c>
      <c r="AG350" s="2">
        <f t="shared" ca="1" si="59"/>
        <v>0</v>
      </c>
      <c r="AH350" s="2">
        <f t="shared" ca="1" si="59"/>
        <v>0</v>
      </c>
      <c r="AI350" s="2">
        <f t="shared" ca="1" si="59"/>
        <v>0</v>
      </c>
      <c r="AJ350" s="2">
        <f t="shared" ca="1" si="59"/>
        <v>0</v>
      </c>
      <c r="AK350" s="2">
        <f t="shared" ca="1" si="59"/>
        <v>0</v>
      </c>
      <c r="AL350" s="2">
        <f t="shared" ca="1" si="59"/>
        <v>0</v>
      </c>
      <c r="AM350" s="2">
        <f t="shared" ca="1" si="59"/>
        <v>0</v>
      </c>
      <c r="AN350" s="2">
        <f t="shared" ca="1" si="59"/>
        <v>0</v>
      </c>
      <c r="AO350" s="2">
        <f t="shared" ca="1" si="59"/>
        <v>0</v>
      </c>
      <c r="AP350" s="2">
        <f t="shared" ca="1" si="59"/>
        <v>0</v>
      </c>
      <c r="AQ350" s="2">
        <f t="shared" ref="AD350:AS366" ca="1" si="63">IF(ISNA(OR(MATCH(AQ$51,OFFSET($D350,1-$AB350,0,6),0),MATCH($AB350,OFFSET($D350,1-$AB350,0,6),0))),0,INDEX(OFFSET($D350,1-$AB350,18,6,6),MATCH(AQ$51,OFFSET($D350,1-$AB350,0,6),0),MATCH($AB350,OFFSET($D350,1-$AB350,0,6),0)))</f>
        <v>0</v>
      </c>
      <c r="AR350" s="2">
        <f t="shared" ca="1" si="63"/>
        <v>0</v>
      </c>
      <c r="AS350" s="2">
        <f t="shared" ca="1" si="63"/>
        <v>0</v>
      </c>
      <c r="AT350" s="2">
        <f t="shared" ca="1" si="61"/>
        <v>0</v>
      </c>
      <c r="AU350" s="2">
        <f t="shared" ca="1" si="61"/>
        <v>0</v>
      </c>
      <c r="AV350" s="2">
        <f t="shared" ca="1" si="61"/>
        <v>0</v>
      </c>
      <c r="AW350" s="2">
        <f t="shared" ca="1" si="61"/>
        <v>0</v>
      </c>
      <c r="AX350" s="2">
        <f t="shared" ca="1" si="61"/>
        <v>0</v>
      </c>
      <c r="AY350" s="2">
        <f t="shared" ca="1" si="61"/>
        <v>0</v>
      </c>
      <c r="AZ350" s="2">
        <f t="shared" ca="1" si="61"/>
        <v>0</v>
      </c>
      <c r="BA350" s="2">
        <f t="shared" ca="1" si="61"/>
        <v>0</v>
      </c>
      <c r="BB350" s="2">
        <f t="shared" ca="1" si="61"/>
        <v>0</v>
      </c>
      <c r="BC350" s="2">
        <f t="shared" ca="1" si="61"/>
        <v>0</v>
      </c>
      <c r="BD350" s="2">
        <f t="shared" ca="1" si="61"/>
        <v>0</v>
      </c>
      <c r="BE350" s="2">
        <f t="shared" ca="1" si="61"/>
        <v>0</v>
      </c>
      <c r="BF350" s="2">
        <f t="shared" ca="1" si="61"/>
        <v>0</v>
      </c>
      <c r="BG350" s="2">
        <f t="shared" ca="1" si="60"/>
        <v>0</v>
      </c>
      <c r="BH350" s="2">
        <f t="shared" ca="1" si="60"/>
        <v>0</v>
      </c>
      <c r="BI350" s="2">
        <f t="shared" ca="1" si="60"/>
        <v>0</v>
      </c>
    </row>
    <row r="351" spans="1:61" x14ac:dyDescent="0.25">
      <c r="A351" s="175"/>
      <c r="B351" s="171"/>
      <c r="C351" s="174"/>
      <c r="D351" s="91">
        <f>INDEX(LM,MATCH(C349,NODES,0),3)</f>
        <v>29</v>
      </c>
      <c r="E351" s="2" t="e">
        <f ca="1"/>
        <v>#VALUE!</v>
      </c>
      <c r="F351" s="2" t="e">
        <v>#VALUE!</v>
      </c>
      <c r="G351" s="2" t="e">
        <v>#VALUE!</v>
      </c>
      <c r="H351" s="2" t="e">
        <v>#VALUE!</v>
      </c>
      <c r="I351" s="2" t="e">
        <v>#VALUE!</v>
      </c>
      <c r="J351" s="12" t="e">
        <v>#VALUE!</v>
      </c>
      <c r="K351" s="2" t="e">
        <v>#VALUE!</v>
      </c>
      <c r="L351" s="2" t="e">
        <v>#VALUE!</v>
      </c>
      <c r="M351" s="2" t="e">
        <v>#VALUE!</v>
      </c>
      <c r="N351" s="2" t="e">
        <v>#VALUE!</v>
      </c>
      <c r="O351" s="13" t="e">
        <v>#VALUE!</v>
      </c>
      <c r="P351" s="12" t="e">
        <v>#VALUE!</v>
      </c>
      <c r="Q351" s="2" t="e">
        <v>#VALUE!</v>
      </c>
      <c r="R351" s="2" t="e">
        <v>#VALUE!</v>
      </c>
      <c r="S351" s="2" t="e">
        <v>#VALUE!</v>
      </c>
      <c r="T351" s="2" t="e">
        <v>#VALUE!</v>
      </c>
      <c r="U351" s="13" t="e">
        <v>#VALUE!</v>
      </c>
      <c r="V351" s="12" t="e">
        <v>#VALUE!</v>
      </c>
      <c r="W351" s="2" t="e">
        <v>#VALUE!</v>
      </c>
      <c r="X351" s="2" t="e">
        <v>#VALUE!</v>
      </c>
      <c r="Y351" s="2" t="e">
        <v>#VALUE!</v>
      </c>
      <c r="Z351" s="2" t="e">
        <v>#VALUE!</v>
      </c>
      <c r="AA351" s="13" t="e">
        <v>#VALUE!</v>
      </c>
      <c r="AB351" s="1">
        <v>3</v>
      </c>
      <c r="AC351" s="2">
        <f t="shared" ca="1" si="62"/>
        <v>0</v>
      </c>
      <c r="AD351" s="2">
        <f t="shared" ca="1" si="63"/>
        <v>0</v>
      </c>
      <c r="AE351" s="2">
        <f t="shared" ca="1" si="63"/>
        <v>0</v>
      </c>
      <c r="AF351" s="2">
        <f t="shared" ca="1" si="63"/>
        <v>0</v>
      </c>
      <c r="AG351" s="2">
        <f t="shared" ca="1" si="63"/>
        <v>0</v>
      </c>
      <c r="AH351" s="2">
        <f t="shared" ca="1" si="63"/>
        <v>0</v>
      </c>
      <c r="AI351" s="2">
        <f t="shared" ca="1" si="63"/>
        <v>0</v>
      </c>
      <c r="AJ351" s="2">
        <f t="shared" ca="1" si="63"/>
        <v>0</v>
      </c>
      <c r="AK351" s="2">
        <f t="shared" ca="1" si="63"/>
        <v>0</v>
      </c>
      <c r="AL351" s="2">
        <f t="shared" ca="1" si="63"/>
        <v>0</v>
      </c>
      <c r="AM351" s="2">
        <f t="shared" ca="1" si="63"/>
        <v>0</v>
      </c>
      <c r="AN351" s="2">
        <f t="shared" ca="1" si="63"/>
        <v>0</v>
      </c>
      <c r="AO351" s="2">
        <f t="shared" ca="1" si="63"/>
        <v>0</v>
      </c>
      <c r="AP351" s="2">
        <f t="shared" ca="1" si="63"/>
        <v>0</v>
      </c>
      <c r="AQ351" s="2">
        <f t="shared" ca="1" si="63"/>
        <v>0</v>
      </c>
      <c r="AR351" s="2">
        <f t="shared" ca="1" si="63"/>
        <v>0</v>
      </c>
      <c r="AS351" s="2">
        <f t="shared" ca="1" si="63"/>
        <v>0</v>
      </c>
      <c r="AT351" s="2">
        <f t="shared" ca="1" si="61"/>
        <v>0</v>
      </c>
      <c r="AU351" s="2">
        <f t="shared" ca="1" si="61"/>
        <v>0</v>
      </c>
      <c r="AV351" s="2">
        <f t="shared" ca="1" si="61"/>
        <v>0</v>
      </c>
      <c r="AW351" s="2">
        <f t="shared" ca="1" si="61"/>
        <v>0</v>
      </c>
      <c r="AX351" s="2">
        <f t="shared" ca="1" si="61"/>
        <v>0</v>
      </c>
      <c r="AY351" s="2">
        <f t="shared" ca="1" si="61"/>
        <v>0</v>
      </c>
      <c r="AZ351" s="2">
        <f t="shared" ca="1" si="61"/>
        <v>0</v>
      </c>
      <c r="BA351" s="2">
        <f t="shared" ca="1" si="61"/>
        <v>0</v>
      </c>
      <c r="BB351" s="2">
        <f t="shared" ca="1" si="61"/>
        <v>0</v>
      </c>
      <c r="BC351" s="2">
        <f t="shared" ca="1" si="61"/>
        <v>0</v>
      </c>
      <c r="BD351" s="2">
        <f t="shared" ca="1" si="61"/>
        <v>0</v>
      </c>
      <c r="BE351" s="2">
        <f t="shared" ca="1" si="61"/>
        <v>0</v>
      </c>
      <c r="BF351" s="2">
        <f t="shared" ca="1" si="61"/>
        <v>0</v>
      </c>
      <c r="BG351" s="2">
        <f t="shared" ca="1" si="60"/>
        <v>0</v>
      </c>
      <c r="BH351" s="2">
        <f t="shared" ca="1" si="60"/>
        <v>0</v>
      </c>
      <c r="BI351" s="2">
        <f t="shared" ca="1" si="60"/>
        <v>0</v>
      </c>
    </row>
    <row r="352" spans="1:61" x14ac:dyDescent="0.25">
      <c r="A352" s="175"/>
      <c r="B352" s="171"/>
      <c r="C352" s="174" t="str">
        <f>INDEX(mem_Ne,MATCH(B349,MEMBERS,0))</f>
        <v>N11</v>
      </c>
      <c r="D352" s="91">
        <f>INDEX(LM,MATCH(C352,NODES,0),1)</f>
        <v>30</v>
      </c>
      <c r="E352" s="2" t="e">
        <f ca="1"/>
        <v>#VALUE!</v>
      </c>
      <c r="F352" s="2" t="e">
        <v>#VALUE!</v>
      </c>
      <c r="G352" s="2" t="e">
        <v>#VALUE!</v>
      </c>
      <c r="H352" s="2" t="e">
        <v>#VALUE!</v>
      </c>
      <c r="I352" s="2" t="e">
        <v>#VALUE!</v>
      </c>
      <c r="J352" s="12" t="e">
        <v>#VALUE!</v>
      </c>
      <c r="K352" s="2" t="e">
        <v>#VALUE!</v>
      </c>
      <c r="L352" s="2" t="e">
        <v>#VALUE!</v>
      </c>
      <c r="M352" s="2" t="e">
        <v>#VALUE!</v>
      </c>
      <c r="N352" s="2" t="e">
        <v>#VALUE!</v>
      </c>
      <c r="O352" s="13" t="e">
        <v>#VALUE!</v>
      </c>
      <c r="P352" s="12" t="e">
        <v>#VALUE!</v>
      </c>
      <c r="Q352" s="2" t="e">
        <v>#VALUE!</v>
      </c>
      <c r="R352" s="2" t="e">
        <v>#VALUE!</v>
      </c>
      <c r="S352" s="2" t="e">
        <v>#VALUE!</v>
      </c>
      <c r="T352" s="2" t="e">
        <v>#VALUE!</v>
      </c>
      <c r="U352" s="13" t="e">
        <v>#VALUE!</v>
      </c>
      <c r="V352" s="12" t="e">
        <v>#VALUE!</v>
      </c>
      <c r="W352" s="2" t="e">
        <v>#VALUE!</v>
      </c>
      <c r="X352" s="2" t="e">
        <v>#VALUE!</v>
      </c>
      <c r="Y352" s="2" t="e">
        <v>#VALUE!</v>
      </c>
      <c r="Z352" s="2" t="e">
        <v>#VALUE!</v>
      </c>
      <c r="AA352" s="13" t="e">
        <v>#VALUE!</v>
      </c>
      <c r="AB352" s="1">
        <v>4</v>
      </c>
      <c r="AC352" s="2">
        <f t="shared" ca="1" si="62"/>
        <v>0</v>
      </c>
      <c r="AD352" s="2">
        <f t="shared" ca="1" si="63"/>
        <v>0</v>
      </c>
      <c r="AE352" s="2">
        <f t="shared" ca="1" si="63"/>
        <v>0</v>
      </c>
      <c r="AF352" s="2">
        <f t="shared" ca="1" si="63"/>
        <v>0</v>
      </c>
      <c r="AG352" s="2">
        <f t="shared" ca="1" si="63"/>
        <v>0</v>
      </c>
      <c r="AH352" s="2">
        <f t="shared" ca="1" si="63"/>
        <v>0</v>
      </c>
      <c r="AI352" s="2">
        <f t="shared" ca="1" si="63"/>
        <v>0</v>
      </c>
      <c r="AJ352" s="2">
        <f t="shared" ca="1" si="63"/>
        <v>0</v>
      </c>
      <c r="AK352" s="2">
        <f t="shared" ca="1" si="63"/>
        <v>0</v>
      </c>
      <c r="AL352" s="2">
        <f t="shared" ca="1" si="63"/>
        <v>0</v>
      </c>
      <c r="AM352" s="2">
        <f t="shared" ca="1" si="63"/>
        <v>0</v>
      </c>
      <c r="AN352" s="2">
        <f t="shared" ca="1" si="63"/>
        <v>0</v>
      </c>
      <c r="AO352" s="2">
        <f t="shared" ca="1" si="63"/>
        <v>0</v>
      </c>
      <c r="AP352" s="2">
        <f t="shared" ca="1" si="63"/>
        <v>0</v>
      </c>
      <c r="AQ352" s="2">
        <f t="shared" ca="1" si="63"/>
        <v>0</v>
      </c>
      <c r="AR352" s="2">
        <f t="shared" ca="1" si="63"/>
        <v>0</v>
      </c>
      <c r="AS352" s="2">
        <f t="shared" ca="1" si="63"/>
        <v>0</v>
      </c>
      <c r="AT352" s="2">
        <f t="shared" ca="1" si="61"/>
        <v>0</v>
      </c>
      <c r="AU352" s="2">
        <f t="shared" ca="1" si="61"/>
        <v>0</v>
      </c>
      <c r="AV352" s="2">
        <f t="shared" ca="1" si="61"/>
        <v>0</v>
      </c>
      <c r="AW352" s="2">
        <f t="shared" ca="1" si="61"/>
        <v>0</v>
      </c>
      <c r="AX352" s="2">
        <f t="shared" ca="1" si="61"/>
        <v>0</v>
      </c>
      <c r="AY352" s="2">
        <f t="shared" ca="1" si="61"/>
        <v>0</v>
      </c>
      <c r="AZ352" s="2">
        <f t="shared" ca="1" si="61"/>
        <v>0</v>
      </c>
      <c r="BA352" s="2">
        <f t="shared" ca="1" si="61"/>
        <v>0</v>
      </c>
      <c r="BB352" s="2">
        <f t="shared" ca="1" si="61"/>
        <v>0</v>
      </c>
      <c r="BC352" s="2">
        <f t="shared" ca="1" si="61"/>
        <v>0</v>
      </c>
      <c r="BD352" s="2">
        <f t="shared" ca="1" si="61"/>
        <v>0</v>
      </c>
      <c r="BE352" s="2">
        <f t="shared" ca="1" si="61"/>
        <v>0</v>
      </c>
      <c r="BF352" s="2">
        <f t="shared" ca="1" si="61"/>
        <v>0</v>
      </c>
      <c r="BG352" s="2">
        <f t="shared" ca="1" si="60"/>
        <v>0</v>
      </c>
      <c r="BH352" s="2">
        <f t="shared" ca="1" si="60"/>
        <v>0</v>
      </c>
      <c r="BI352" s="2">
        <f t="shared" ca="1" si="60"/>
        <v>0</v>
      </c>
    </row>
    <row r="353" spans="1:61" x14ac:dyDescent="0.25">
      <c r="A353" s="175"/>
      <c r="B353" s="171"/>
      <c r="C353" s="174"/>
      <c r="D353" s="91">
        <f>INDEX(LM,MATCH(C352,NODES,0),2)</f>
        <v>33</v>
      </c>
      <c r="E353" s="2" t="e">
        <f ca="1"/>
        <v>#VALUE!</v>
      </c>
      <c r="F353" s="2" t="e">
        <v>#VALUE!</v>
      </c>
      <c r="G353" s="2" t="e">
        <v>#VALUE!</v>
      </c>
      <c r="H353" s="2" t="e">
        <v>#VALUE!</v>
      </c>
      <c r="I353" s="2" t="e">
        <v>#VALUE!</v>
      </c>
      <c r="J353" s="12" t="e">
        <v>#VALUE!</v>
      </c>
      <c r="K353" s="2" t="e">
        <v>#VALUE!</v>
      </c>
      <c r="L353" s="2" t="e">
        <v>#VALUE!</v>
      </c>
      <c r="M353" s="2" t="e">
        <v>#VALUE!</v>
      </c>
      <c r="N353" s="2" t="e">
        <v>#VALUE!</v>
      </c>
      <c r="O353" s="13" t="e">
        <v>#VALUE!</v>
      </c>
      <c r="P353" s="12" t="e">
        <v>#VALUE!</v>
      </c>
      <c r="Q353" s="2" t="e">
        <v>#VALUE!</v>
      </c>
      <c r="R353" s="2" t="e">
        <v>#VALUE!</v>
      </c>
      <c r="S353" s="2" t="e">
        <v>#VALUE!</v>
      </c>
      <c r="T353" s="2" t="e">
        <v>#VALUE!</v>
      </c>
      <c r="U353" s="13" t="e">
        <v>#VALUE!</v>
      </c>
      <c r="V353" s="12" t="e">
        <v>#VALUE!</v>
      </c>
      <c r="W353" s="2" t="e">
        <v>#VALUE!</v>
      </c>
      <c r="X353" s="2" t="e">
        <v>#VALUE!</v>
      </c>
      <c r="Y353" s="2" t="e">
        <v>#VALUE!</v>
      </c>
      <c r="Z353" s="2" t="e">
        <v>#VALUE!</v>
      </c>
      <c r="AA353" s="13" t="e">
        <v>#VALUE!</v>
      </c>
      <c r="AB353" s="1">
        <v>5</v>
      </c>
      <c r="AC353" s="2">
        <f t="shared" ca="1" si="62"/>
        <v>0</v>
      </c>
      <c r="AD353" s="2">
        <f t="shared" ca="1" si="63"/>
        <v>0</v>
      </c>
      <c r="AE353" s="2">
        <f t="shared" ca="1" si="63"/>
        <v>0</v>
      </c>
      <c r="AF353" s="2">
        <f t="shared" ca="1" si="63"/>
        <v>0</v>
      </c>
      <c r="AG353" s="2">
        <f t="shared" ca="1" si="63"/>
        <v>0</v>
      </c>
      <c r="AH353" s="2">
        <f t="shared" ca="1" si="63"/>
        <v>0</v>
      </c>
      <c r="AI353" s="2">
        <f t="shared" ca="1" si="63"/>
        <v>0</v>
      </c>
      <c r="AJ353" s="2">
        <f t="shared" ca="1" si="63"/>
        <v>0</v>
      </c>
      <c r="AK353" s="2">
        <f t="shared" ca="1" si="63"/>
        <v>0</v>
      </c>
      <c r="AL353" s="2">
        <f t="shared" ca="1" si="63"/>
        <v>0</v>
      </c>
      <c r="AM353" s="2">
        <f t="shared" ca="1" si="63"/>
        <v>0</v>
      </c>
      <c r="AN353" s="2">
        <f t="shared" ca="1" si="63"/>
        <v>0</v>
      </c>
      <c r="AO353" s="2">
        <f t="shared" ca="1" si="63"/>
        <v>0</v>
      </c>
      <c r="AP353" s="2">
        <f t="shared" ca="1" si="63"/>
        <v>0</v>
      </c>
      <c r="AQ353" s="2">
        <f t="shared" ca="1" si="63"/>
        <v>0</v>
      </c>
      <c r="AR353" s="2">
        <f t="shared" ca="1" si="63"/>
        <v>0</v>
      </c>
      <c r="AS353" s="2">
        <f t="shared" ca="1" si="63"/>
        <v>0</v>
      </c>
      <c r="AT353" s="2">
        <f t="shared" ca="1" si="61"/>
        <v>0</v>
      </c>
      <c r="AU353" s="2">
        <f t="shared" ca="1" si="61"/>
        <v>0</v>
      </c>
      <c r="AV353" s="2">
        <f t="shared" ca="1" si="61"/>
        <v>0</v>
      </c>
      <c r="AW353" s="2">
        <f t="shared" ca="1" si="61"/>
        <v>0</v>
      </c>
      <c r="AX353" s="2">
        <f t="shared" ca="1" si="61"/>
        <v>0</v>
      </c>
      <c r="AY353" s="2">
        <f t="shared" ca="1" si="61"/>
        <v>0</v>
      </c>
      <c r="AZ353" s="2">
        <f t="shared" ca="1" si="61"/>
        <v>0</v>
      </c>
      <c r="BA353" s="2">
        <f t="shared" ca="1" si="61"/>
        <v>0</v>
      </c>
      <c r="BB353" s="2">
        <f t="shared" ca="1" si="61"/>
        <v>0</v>
      </c>
      <c r="BC353" s="2">
        <f t="shared" ca="1" si="61"/>
        <v>0</v>
      </c>
      <c r="BD353" s="2">
        <f t="shared" ca="1" si="61"/>
        <v>0</v>
      </c>
      <c r="BE353" s="2">
        <f t="shared" ca="1" si="61"/>
        <v>0</v>
      </c>
      <c r="BF353" s="2">
        <f t="shared" ca="1" si="61"/>
        <v>0</v>
      </c>
      <c r="BG353" s="2">
        <f t="shared" ca="1" si="60"/>
        <v>0</v>
      </c>
      <c r="BH353" s="2">
        <f t="shared" ca="1" si="60"/>
        <v>0</v>
      </c>
      <c r="BI353" s="2">
        <f t="shared" ca="1" si="60"/>
        <v>0</v>
      </c>
    </row>
    <row r="354" spans="1:61" x14ac:dyDescent="0.25">
      <c r="A354" s="175"/>
      <c r="B354" s="171"/>
      <c r="C354" s="174"/>
      <c r="D354" s="91">
        <f>INDEX(LM,MATCH(C352,NODES,0),3)</f>
        <v>31</v>
      </c>
      <c r="E354" s="2" t="e">
        <f ca="1"/>
        <v>#VALUE!</v>
      </c>
      <c r="F354" s="2" t="e">
        <v>#VALUE!</v>
      </c>
      <c r="G354" s="2" t="e">
        <v>#VALUE!</v>
      </c>
      <c r="H354" s="2" t="e">
        <v>#VALUE!</v>
      </c>
      <c r="I354" s="2" t="e">
        <v>#VALUE!</v>
      </c>
      <c r="J354" s="12" t="e">
        <v>#VALUE!</v>
      </c>
      <c r="K354" s="2" t="e">
        <v>#VALUE!</v>
      </c>
      <c r="L354" s="2" t="e">
        <v>#VALUE!</v>
      </c>
      <c r="M354" s="2" t="e">
        <v>#VALUE!</v>
      </c>
      <c r="N354" s="2" t="e">
        <v>#VALUE!</v>
      </c>
      <c r="O354" s="13" t="e">
        <v>#VALUE!</v>
      </c>
      <c r="P354" s="12" t="e">
        <v>#VALUE!</v>
      </c>
      <c r="Q354" s="2" t="e">
        <v>#VALUE!</v>
      </c>
      <c r="R354" s="2" t="e">
        <v>#VALUE!</v>
      </c>
      <c r="S354" s="2" t="e">
        <v>#VALUE!</v>
      </c>
      <c r="T354" s="2" t="e">
        <v>#VALUE!</v>
      </c>
      <c r="U354" s="13" t="e">
        <v>#VALUE!</v>
      </c>
      <c r="V354" s="12" t="e">
        <v>#VALUE!</v>
      </c>
      <c r="W354" s="2" t="e">
        <v>#VALUE!</v>
      </c>
      <c r="X354" s="2" t="e">
        <v>#VALUE!</v>
      </c>
      <c r="Y354" s="2" t="e">
        <v>#VALUE!</v>
      </c>
      <c r="Z354" s="2" t="e">
        <v>#VALUE!</v>
      </c>
      <c r="AA354" s="13" t="e">
        <v>#VALUE!</v>
      </c>
      <c r="AB354" s="1">
        <v>6</v>
      </c>
      <c r="AC354" s="2">
        <f t="shared" ca="1" si="62"/>
        <v>0</v>
      </c>
      <c r="AD354" s="2">
        <f t="shared" ca="1" si="63"/>
        <v>0</v>
      </c>
      <c r="AE354" s="2">
        <f t="shared" ca="1" si="63"/>
        <v>0</v>
      </c>
      <c r="AF354" s="2">
        <f t="shared" ca="1" si="63"/>
        <v>0</v>
      </c>
      <c r="AG354" s="2">
        <f t="shared" ca="1" si="63"/>
        <v>0</v>
      </c>
      <c r="AH354" s="2">
        <f t="shared" ca="1" si="63"/>
        <v>0</v>
      </c>
      <c r="AI354" s="2">
        <f t="shared" ca="1" si="63"/>
        <v>0</v>
      </c>
      <c r="AJ354" s="2">
        <f t="shared" ca="1" si="63"/>
        <v>0</v>
      </c>
      <c r="AK354" s="2">
        <f t="shared" ca="1" si="63"/>
        <v>0</v>
      </c>
      <c r="AL354" s="2">
        <f t="shared" ca="1" si="63"/>
        <v>0</v>
      </c>
      <c r="AM354" s="2">
        <f t="shared" ca="1" si="63"/>
        <v>0</v>
      </c>
      <c r="AN354" s="2">
        <f t="shared" ca="1" si="63"/>
        <v>0</v>
      </c>
      <c r="AO354" s="2">
        <f t="shared" ca="1" si="63"/>
        <v>0</v>
      </c>
      <c r="AP354" s="2">
        <f t="shared" ca="1" si="63"/>
        <v>0</v>
      </c>
      <c r="AQ354" s="2">
        <f t="shared" ca="1" si="63"/>
        <v>0</v>
      </c>
      <c r="AR354" s="2">
        <f t="shared" ca="1" si="63"/>
        <v>0</v>
      </c>
      <c r="AS354" s="2">
        <f t="shared" ca="1" si="63"/>
        <v>0</v>
      </c>
      <c r="AT354" s="2">
        <f t="shared" ca="1" si="61"/>
        <v>0</v>
      </c>
      <c r="AU354" s="2">
        <f t="shared" ca="1" si="61"/>
        <v>0</v>
      </c>
      <c r="AV354" s="2">
        <f t="shared" ca="1" si="61"/>
        <v>0</v>
      </c>
      <c r="AW354" s="2">
        <f t="shared" ca="1" si="61"/>
        <v>0</v>
      </c>
      <c r="AX354" s="2">
        <f t="shared" ca="1" si="61"/>
        <v>0</v>
      </c>
      <c r="AY354" s="2">
        <f t="shared" ca="1" si="61"/>
        <v>0</v>
      </c>
      <c r="AZ354" s="2">
        <f t="shared" ca="1" si="61"/>
        <v>0</v>
      </c>
      <c r="BA354" s="2">
        <f t="shared" ca="1" si="61"/>
        <v>0</v>
      </c>
      <c r="BB354" s="2">
        <f t="shared" ca="1" si="61"/>
        <v>0</v>
      </c>
      <c r="BC354" s="2">
        <f t="shared" ca="1" si="61"/>
        <v>0</v>
      </c>
      <c r="BD354" s="2">
        <f t="shared" ca="1" si="61"/>
        <v>0</v>
      </c>
      <c r="BE354" s="2">
        <f t="shared" ca="1" si="61"/>
        <v>0</v>
      </c>
      <c r="BF354" s="2">
        <f t="shared" ca="1" si="61"/>
        <v>0</v>
      </c>
      <c r="BG354" s="2">
        <f t="shared" ca="1" si="60"/>
        <v>0</v>
      </c>
      <c r="BH354" s="2">
        <f t="shared" ca="1" si="60"/>
        <v>0</v>
      </c>
      <c r="BI354" s="2">
        <f t="shared" ca="1" si="60"/>
        <v>0</v>
      </c>
    </row>
    <row r="355" spans="1:61" hidden="1" x14ac:dyDescent="0.25">
      <c r="A355" s="175"/>
      <c r="B355" s="171"/>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1">
        <v>7</v>
      </c>
      <c r="AC355" s="2">
        <f t="shared" ca="1" si="62"/>
        <v>0</v>
      </c>
      <c r="AD355" s="2">
        <f t="shared" ca="1" si="63"/>
        <v>0</v>
      </c>
      <c r="AE355" s="2">
        <f t="shared" ca="1" si="63"/>
        <v>0</v>
      </c>
      <c r="AF355" s="2">
        <f t="shared" ca="1" si="63"/>
        <v>0</v>
      </c>
      <c r="AG355" s="2">
        <f t="shared" ca="1" si="63"/>
        <v>0</v>
      </c>
      <c r="AH355" s="2">
        <f t="shared" ca="1" si="63"/>
        <v>0</v>
      </c>
      <c r="AI355" s="2">
        <f t="shared" ca="1" si="63"/>
        <v>0</v>
      </c>
      <c r="AJ355" s="2">
        <f t="shared" ca="1" si="63"/>
        <v>0</v>
      </c>
      <c r="AK355" s="2">
        <f t="shared" ca="1" si="63"/>
        <v>0</v>
      </c>
      <c r="AL355" s="2">
        <f t="shared" ca="1" si="63"/>
        <v>0</v>
      </c>
      <c r="AM355" s="2">
        <f t="shared" ca="1" si="63"/>
        <v>0</v>
      </c>
      <c r="AN355" s="2">
        <f t="shared" ca="1" si="63"/>
        <v>0</v>
      </c>
      <c r="AO355" s="2">
        <f t="shared" ca="1" si="63"/>
        <v>0</v>
      </c>
      <c r="AP355" s="2">
        <f t="shared" ca="1" si="63"/>
        <v>0</v>
      </c>
      <c r="AQ355" s="2">
        <f t="shared" ca="1" si="63"/>
        <v>0</v>
      </c>
      <c r="AR355" s="2">
        <f t="shared" ca="1" si="63"/>
        <v>0</v>
      </c>
      <c r="AS355" s="2">
        <f t="shared" ca="1" si="63"/>
        <v>0</v>
      </c>
      <c r="AT355" s="2">
        <f t="shared" ca="1" si="61"/>
        <v>0</v>
      </c>
      <c r="AU355" s="2">
        <f t="shared" ca="1" si="61"/>
        <v>0</v>
      </c>
      <c r="AV355" s="2">
        <f t="shared" ca="1" si="61"/>
        <v>0</v>
      </c>
      <c r="AW355" s="2">
        <f t="shared" ca="1" si="61"/>
        <v>0</v>
      </c>
      <c r="AX355" s="2">
        <f t="shared" ca="1" si="61"/>
        <v>0</v>
      </c>
      <c r="AY355" s="2">
        <f t="shared" ca="1" si="61"/>
        <v>0</v>
      </c>
      <c r="AZ355" s="2">
        <f t="shared" ca="1" si="61"/>
        <v>0</v>
      </c>
      <c r="BA355" s="2">
        <f t="shared" ca="1" si="61"/>
        <v>0</v>
      </c>
      <c r="BB355" s="2">
        <f t="shared" ca="1" si="61"/>
        <v>0</v>
      </c>
      <c r="BC355" s="2">
        <f t="shared" ca="1" si="61"/>
        <v>0</v>
      </c>
      <c r="BD355" s="2">
        <f t="shared" ca="1" si="61"/>
        <v>0</v>
      </c>
      <c r="BE355" s="2">
        <f t="shared" ca="1" si="61"/>
        <v>0</v>
      </c>
      <c r="BF355" s="2">
        <f t="shared" ca="1" si="61"/>
        <v>0</v>
      </c>
      <c r="BG355" s="2">
        <f t="shared" ca="1" si="60"/>
        <v>0</v>
      </c>
      <c r="BH355" s="2">
        <f t="shared" ca="1" si="60"/>
        <v>0</v>
      </c>
      <c r="BI355" s="2">
        <f t="shared" ca="1" si="60"/>
        <v>0</v>
      </c>
    </row>
    <row r="356" spans="1:61" hidden="1" x14ac:dyDescent="0.25">
      <c r="A356" s="175"/>
      <c r="B356" s="171"/>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1">
        <v>8</v>
      </c>
      <c r="AC356" s="2">
        <f t="shared" ca="1" si="62"/>
        <v>0</v>
      </c>
      <c r="AD356" s="2">
        <f t="shared" ca="1" si="63"/>
        <v>0</v>
      </c>
      <c r="AE356" s="2">
        <f t="shared" ca="1" si="63"/>
        <v>0</v>
      </c>
      <c r="AF356" s="2">
        <f t="shared" ca="1" si="63"/>
        <v>0</v>
      </c>
      <c r="AG356" s="2">
        <f t="shared" ca="1" si="63"/>
        <v>0</v>
      </c>
      <c r="AH356" s="2">
        <f t="shared" ca="1" si="63"/>
        <v>0</v>
      </c>
      <c r="AI356" s="2">
        <f t="shared" ca="1" si="63"/>
        <v>0</v>
      </c>
      <c r="AJ356" s="2">
        <f t="shared" ca="1" si="63"/>
        <v>0</v>
      </c>
      <c r="AK356" s="2">
        <f t="shared" ca="1" si="63"/>
        <v>0</v>
      </c>
      <c r="AL356" s="2">
        <f t="shared" ca="1" si="63"/>
        <v>0</v>
      </c>
      <c r="AM356" s="2">
        <f t="shared" ca="1" si="63"/>
        <v>0</v>
      </c>
      <c r="AN356" s="2">
        <f t="shared" ca="1" si="63"/>
        <v>0</v>
      </c>
      <c r="AO356" s="2">
        <f t="shared" ca="1" si="63"/>
        <v>0</v>
      </c>
      <c r="AP356" s="2">
        <f t="shared" ca="1" si="63"/>
        <v>0</v>
      </c>
      <c r="AQ356" s="2">
        <f t="shared" ca="1" si="63"/>
        <v>0</v>
      </c>
      <c r="AR356" s="2">
        <f t="shared" ca="1" si="63"/>
        <v>0</v>
      </c>
      <c r="AS356" s="2">
        <f t="shared" ca="1" si="63"/>
        <v>0</v>
      </c>
      <c r="AT356" s="2">
        <f t="shared" ca="1" si="61"/>
        <v>0</v>
      </c>
      <c r="AU356" s="2">
        <f t="shared" ca="1" si="61"/>
        <v>0</v>
      </c>
      <c r="AV356" s="2">
        <f t="shared" ca="1" si="61"/>
        <v>0</v>
      </c>
      <c r="AW356" s="2">
        <f t="shared" ca="1" si="61"/>
        <v>0</v>
      </c>
      <c r="AX356" s="2">
        <f t="shared" ca="1" si="61"/>
        <v>0</v>
      </c>
      <c r="AY356" s="2">
        <f t="shared" ca="1" si="61"/>
        <v>0</v>
      </c>
      <c r="AZ356" s="2">
        <f t="shared" ca="1" si="61"/>
        <v>0</v>
      </c>
      <c r="BA356" s="2">
        <f t="shared" ca="1" si="61"/>
        <v>0</v>
      </c>
      <c r="BB356" s="2">
        <f t="shared" ca="1" si="61"/>
        <v>0</v>
      </c>
      <c r="BC356" s="2">
        <f t="shared" ca="1" si="61"/>
        <v>0</v>
      </c>
      <c r="BD356" s="2">
        <f t="shared" ca="1" si="61"/>
        <v>0</v>
      </c>
      <c r="BE356" s="2">
        <f t="shared" ca="1" si="61"/>
        <v>0</v>
      </c>
      <c r="BF356" s="2">
        <f t="shared" ca="1" si="61"/>
        <v>0</v>
      </c>
      <c r="BG356" s="2">
        <f t="shared" ca="1" si="60"/>
        <v>0</v>
      </c>
      <c r="BH356" s="2">
        <f t="shared" ca="1" si="60"/>
        <v>0</v>
      </c>
      <c r="BI356" s="2">
        <f t="shared" ca="1" si="60"/>
        <v>0</v>
      </c>
    </row>
    <row r="357" spans="1:61" hidden="1" x14ac:dyDescent="0.25">
      <c r="A357" s="175"/>
      <c r="B357" s="171"/>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1">
        <v>9</v>
      </c>
      <c r="AC357" s="2">
        <f t="shared" ca="1" si="62"/>
        <v>0</v>
      </c>
      <c r="AD357" s="2">
        <f t="shared" ca="1" si="63"/>
        <v>0</v>
      </c>
      <c r="AE357" s="2">
        <f t="shared" ca="1" si="63"/>
        <v>0</v>
      </c>
      <c r="AF357" s="2">
        <f t="shared" ca="1" si="63"/>
        <v>0</v>
      </c>
      <c r="AG357" s="2">
        <f t="shared" ca="1" si="63"/>
        <v>0</v>
      </c>
      <c r="AH357" s="2">
        <f t="shared" ca="1" si="63"/>
        <v>0</v>
      </c>
      <c r="AI357" s="2">
        <f t="shared" ca="1" si="63"/>
        <v>0</v>
      </c>
      <c r="AJ357" s="2">
        <f t="shared" ca="1" si="63"/>
        <v>0</v>
      </c>
      <c r="AK357" s="2">
        <f t="shared" ca="1" si="63"/>
        <v>0</v>
      </c>
      <c r="AL357" s="2">
        <f t="shared" ca="1" si="63"/>
        <v>0</v>
      </c>
      <c r="AM357" s="2">
        <f t="shared" ca="1" si="63"/>
        <v>0</v>
      </c>
      <c r="AN357" s="2">
        <f t="shared" ca="1" si="63"/>
        <v>0</v>
      </c>
      <c r="AO357" s="2">
        <f t="shared" ca="1" si="63"/>
        <v>0</v>
      </c>
      <c r="AP357" s="2">
        <f t="shared" ca="1" si="63"/>
        <v>0</v>
      </c>
      <c r="AQ357" s="2">
        <f t="shared" ca="1" si="63"/>
        <v>0</v>
      </c>
      <c r="AR357" s="2">
        <f t="shared" ca="1" si="63"/>
        <v>0</v>
      </c>
      <c r="AS357" s="2">
        <f t="shared" ca="1" si="63"/>
        <v>0</v>
      </c>
      <c r="AT357" s="2">
        <f t="shared" ca="1" si="61"/>
        <v>0</v>
      </c>
      <c r="AU357" s="2">
        <f t="shared" ca="1" si="61"/>
        <v>0</v>
      </c>
      <c r="AV357" s="2">
        <f t="shared" ca="1" si="61"/>
        <v>0</v>
      </c>
      <c r="AW357" s="2">
        <f t="shared" ca="1" si="61"/>
        <v>0</v>
      </c>
      <c r="AX357" s="2">
        <f t="shared" ca="1" si="61"/>
        <v>0</v>
      </c>
      <c r="AY357" s="2">
        <f t="shared" ca="1" si="61"/>
        <v>0</v>
      </c>
      <c r="AZ357" s="2">
        <f t="shared" ca="1" si="61"/>
        <v>0</v>
      </c>
      <c r="BA357" s="2">
        <f t="shared" ca="1" si="61"/>
        <v>0</v>
      </c>
      <c r="BB357" s="2">
        <f t="shared" ca="1" si="61"/>
        <v>0</v>
      </c>
      <c r="BC357" s="2">
        <f t="shared" ca="1" si="61"/>
        <v>0</v>
      </c>
      <c r="BD357" s="2">
        <f t="shared" ca="1" si="61"/>
        <v>0</v>
      </c>
      <c r="BE357" s="2">
        <f t="shared" ca="1" si="61"/>
        <v>0</v>
      </c>
      <c r="BF357" s="2">
        <f t="shared" ca="1" si="61"/>
        <v>0</v>
      </c>
      <c r="BG357" s="2">
        <f t="shared" ca="1" si="60"/>
        <v>0</v>
      </c>
      <c r="BH357" s="2">
        <f t="shared" ca="1" si="60"/>
        <v>0</v>
      </c>
      <c r="BI357" s="2">
        <f t="shared" ca="1" si="60"/>
        <v>0</v>
      </c>
    </row>
    <row r="358" spans="1:61" hidden="1" x14ac:dyDescent="0.25">
      <c r="A358" s="175"/>
      <c r="B358" s="171"/>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1">
        <v>10</v>
      </c>
      <c r="AC358" s="2">
        <f t="shared" ca="1" si="62"/>
        <v>0</v>
      </c>
      <c r="AD358" s="2">
        <f t="shared" ca="1" si="63"/>
        <v>0</v>
      </c>
      <c r="AE358" s="2">
        <f t="shared" ca="1" si="63"/>
        <v>0</v>
      </c>
      <c r="AF358" s="2">
        <f t="shared" ca="1" si="63"/>
        <v>0</v>
      </c>
      <c r="AG358" s="2">
        <f t="shared" ca="1" si="63"/>
        <v>0</v>
      </c>
      <c r="AH358" s="2">
        <f t="shared" ca="1" si="63"/>
        <v>0</v>
      </c>
      <c r="AI358" s="2">
        <f t="shared" ca="1" si="63"/>
        <v>0</v>
      </c>
      <c r="AJ358" s="2">
        <f t="shared" ca="1" si="63"/>
        <v>0</v>
      </c>
      <c r="AK358" s="2">
        <f t="shared" ca="1" si="63"/>
        <v>0</v>
      </c>
      <c r="AL358" s="2">
        <f t="shared" ca="1" si="63"/>
        <v>0</v>
      </c>
      <c r="AM358" s="2">
        <f t="shared" ca="1" si="63"/>
        <v>0</v>
      </c>
      <c r="AN358" s="2">
        <f t="shared" ca="1" si="63"/>
        <v>0</v>
      </c>
      <c r="AO358" s="2">
        <f t="shared" ca="1" si="63"/>
        <v>0</v>
      </c>
      <c r="AP358" s="2">
        <f t="shared" ca="1" si="63"/>
        <v>0</v>
      </c>
      <c r="AQ358" s="2">
        <f t="shared" ca="1" si="63"/>
        <v>0</v>
      </c>
      <c r="AR358" s="2">
        <f t="shared" ca="1" si="63"/>
        <v>0</v>
      </c>
      <c r="AS358" s="2">
        <f t="shared" ca="1" si="63"/>
        <v>0</v>
      </c>
      <c r="AT358" s="2">
        <f t="shared" ca="1" si="61"/>
        <v>0</v>
      </c>
      <c r="AU358" s="2">
        <f t="shared" ca="1" si="61"/>
        <v>0</v>
      </c>
      <c r="AV358" s="2">
        <f t="shared" ca="1" si="61"/>
        <v>0</v>
      </c>
      <c r="AW358" s="2">
        <f t="shared" ca="1" si="61"/>
        <v>0</v>
      </c>
      <c r="AX358" s="2">
        <f t="shared" ca="1" si="61"/>
        <v>0</v>
      </c>
      <c r="AY358" s="2">
        <f t="shared" ca="1" si="61"/>
        <v>0</v>
      </c>
      <c r="AZ358" s="2">
        <f t="shared" ca="1" si="61"/>
        <v>0</v>
      </c>
      <c r="BA358" s="2">
        <f t="shared" ca="1" si="61"/>
        <v>0</v>
      </c>
      <c r="BB358" s="2">
        <f t="shared" ca="1" si="61"/>
        <v>0</v>
      </c>
      <c r="BC358" s="2">
        <f t="shared" ca="1" si="61"/>
        <v>0</v>
      </c>
      <c r="BD358" s="2">
        <f t="shared" ca="1" si="61"/>
        <v>0</v>
      </c>
      <c r="BE358" s="2">
        <f t="shared" ca="1" si="61"/>
        <v>0</v>
      </c>
      <c r="BF358" s="2">
        <f t="shared" ca="1" si="61"/>
        <v>0</v>
      </c>
      <c r="BG358" s="2">
        <f t="shared" ca="1" si="60"/>
        <v>0</v>
      </c>
      <c r="BH358" s="2">
        <f t="shared" ca="1" si="60"/>
        <v>0</v>
      </c>
      <c r="BI358" s="2">
        <f t="shared" ca="1" si="60"/>
        <v>0</v>
      </c>
    </row>
    <row r="359" spans="1:61" hidden="1" x14ac:dyDescent="0.25">
      <c r="A359" s="175"/>
      <c r="B359" s="171"/>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1">
        <v>11</v>
      </c>
      <c r="AC359" s="2">
        <f t="shared" ca="1" si="62"/>
        <v>0</v>
      </c>
      <c r="AD359" s="2">
        <f t="shared" ca="1" si="63"/>
        <v>0</v>
      </c>
      <c r="AE359" s="2">
        <f t="shared" ca="1" si="63"/>
        <v>0</v>
      </c>
      <c r="AF359" s="2">
        <f t="shared" ca="1" si="63"/>
        <v>0</v>
      </c>
      <c r="AG359" s="2">
        <f t="shared" ca="1" si="63"/>
        <v>0</v>
      </c>
      <c r="AH359" s="2">
        <f t="shared" ca="1" si="63"/>
        <v>0</v>
      </c>
      <c r="AI359" s="2">
        <f t="shared" ca="1" si="63"/>
        <v>0</v>
      </c>
      <c r="AJ359" s="2">
        <f t="shared" ca="1" si="63"/>
        <v>0</v>
      </c>
      <c r="AK359" s="2">
        <f t="shared" ca="1" si="63"/>
        <v>0</v>
      </c>
      <c r="AL359" s="2">
        <f t="shared" ca="1" si="63"/>
        <v>0</v>
      </c>
      <c r="AM359" s="2">
        <f t="shared" ca="1" si="63"/>
        <v>0</v>
      </c>
      <c r="AN359" s="2">
        <f t="shared" ca="1" si="63"/>
        <v>0</v>
      </c>
      <c r="AO359" s="2">
        <f t="shared" ca="1" si="63"/>
        <v>0</v>
      </c>
      <c r="AP359" s="2">
        <f t="shared" ca="1" si="63"/>
        <v>0</v>
      </c>
      <c r="AQ359" s="2">
        <f t="shared" ca="1" si="63"/>
        <v>0</v>
      </c>
      <c r="AR359" s="2">
        <f t="shared" ca="1" si="63"/>
        <v>0</v>
      </c>
      <c r="AS359" s="2">
        <f t="shared" ca="1" si="63"/>
        <v>0</v>
      </c>
      <c r="AT359" s="2">
        <f t="shared" ca="1" si="61"/>
        <v>0</v>
      </c>
      <c r="AU359" s="2">
        <f t="shared" ca="1" si="61"/>
        <v>0</v>
      </c>
      <c r="AV359" s="2">
        <f t="shared" ca="1" si="61"/>
        <v>0</v>
      </c>
      <c r="AW359" s="2">
        <f t="shared" ca="1" si="61"/>
        <v>0</v>
      </c>
      <c r="AX359" s="2">
        <f t="shared" ca="1" si="61"/>
        <v>0</v>
      </c>
      <c r="AY359" s="2">
        <f t="shared" ca="1" si="61"/>
        <v>0</v>
      </c>
      <c r="AZ359" s="2">
        <f t="shared" ca="1" si="61"/>
        <v>0</v>
      </c>
      <c r="BA359" s="2">
        <f t="shared" ca="1" si="61"/>
        <v>0</v>
      </c>
      <c r="BB359" s="2">
        <f t="shared" ca="1" si="61"/>
        <v>0</v>
      </c>
      <c r="BC359" s="2">
        <f t="shared" ca="1" si="61"/>
        <v>0</v>
      </c>
      <c r="BD359" s="2">
        <f t="shared" ca="1" si="61"/>
        <v>0</v>
      </c>
      <c r="BE359" s="2">
        <f t="shared" ca="1" si="61"/>
        <v>0</v>
      </c>
      <c r="BF359" s="2">
        <f t="shared" ca="1" si="61"/>
        <v>0</v>
      </c>
      <c r="BG359" s="2">
        <f t="shared" ca="1" si="60"/>
        <v>0</v>
      </c>
      <c r="BH359" s="2">
        <f t="shared" ca="1" si="60"/>
        <v>0</v>
      </c>
      <c r="BI359" s="2">
        <f t="shared" ca="1" si="60"/>
        <v>0</v>
      </c>
    </row>
    <row r="360" spans="1:61" hidden="1" x14ac:dyDescent="0.25">
      <c r="A360" s="175"/>
      <c r="B360" s="171"/>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1">
        <v>12</v>
      </c>
      <c r="AC360" s="2">
        <f t="shared" ca="1" si="62"/>
        <v>0</v>
      </c>
      <c r="AD360" s="2">
        <f t="shared" ca="1" si="63"/>
        <v>0</v>
      </c>
      <c r="AE360" s="2">
        <f t="shared" ca="1" si="63"/>
        <v>0</v>
      </c>
      <c r="AF360" s="2">
        <f t="shared" ca="1" si="63"/>
        <v>0</v>
      </c>
      <c r="AG360" s="2">
        <f t="shared" ca="1" si="63"/>
        <v>0</v>
      </c>
      <c r="AH360" s="2">
        <f t="shared" ca="1" si="63"/>
        <v>0</v>
      </c>
      <c r="AI360" s="2">
        <f t="shared" ca="1" si="63"/>
        <v>0</v>
      </c>
      <c r="AJ360" s="2">
        <f t="shared" ca="1" si="63"/>
        <v>0</v>
      </c>
      <c r="AK360" s="2">
        <f t="shared" ca="1" si="63"/>
        <v>0</v>
      </c>
      <c r="AL360" s="2">
        <f t="shared" ca="1" si="63"/>
        <v>0</v>
      </c>
      <c r="AM360" s="2">
        <f t="shared" ca="1" si="63"/>
        <v>0</v>
      </c>
      <c r="AN360" s="2">
        <f t="shared" ca="1" si="63"/>
        <v>0</v>
      </c>
      <c r="AO360" s="2">
        <f t="shared" ca="1" si="63"/>
        <v>0</v>
      </c>
      <c r="AP360" s="2">
        <f t="shared" ca="1" si="63"/>
        <v>0</v>
      </c>
      <c r="AQ360" s="2">
        <f t="shared" ca="1" si="63"/>
        <v>0</v>
      </c>
      <c r="AR360" s="2">
        <f t="shared" ca="1" si="63"/>
        <v>0</v>
      </c>
      <c r="AS360" s="2">
        <f t="shared" ca="1" si="63"/>
        <v>0</v>
      </c>
      <c r="AT360" s="2">
        <f t="shared" ca="1" si="61"/>
        <v>0</v>
      </c>
      <c r="AU360" s="2">
        <f t="shared" ca="1" si="61"/>
        <v>0</v>
      </c>
      <c r="AV360" s="2">
        <f t="shared" ca="1" si="61"/>
        <v>0</v>
      </c>
      <c r="AW360" s="2">
        <f t="shared" ca="1" si="61"/>
        <v>0</v>
      </c>
      <c r="AX360" s="2">
        <f t="shared" ca="1" si="61"/>
        <v>0</v>
      </c>
      <c r="AY360" s="2">
        <f t="shared" ca="1" si="61"/>
        <v>0</v>
      </c>
      <c r="AZ360" s="2">
        <f t="shared" ca="1" si="61"/>
        <v>0</v>
      </c>
      <c r="BA360" s="2">
        <f t="shared" ca="1" si="61"/>
        <v>0</v>
      </c>
      <c r="BB360" s="2">
        <f t="shared" ca="1" si="61"/>
        <v>0</v>
      </c>
      <c r="BC360" s="2">
        <f t="shared" ca="1" si="61"/>
        <v>0</v>
      </c>
      <c r="BD360" s="2">
        <f t="shared" ca="1" si="61"/>
        <v>0</v>
      </c>
      <c r="BE360" s="2">
        <f t="shared" ca="1" si="61"/>
        <v>0</v>
      </c>
      <c r="BF360" s="2">
        <f t="shared" ca="1" si="61"/>
        <v>0</v>
      </c>
      <c r="BG360" s="2">
        <f t="shared" ca="1" si="60"/>
        <v>0</v>
      </c>
      <c r="BH360" s="2">
        <f t="shared" ca="1" si="60"/>
        <v>0</v>
      </c>
      <c r="BI360" s="2">
        <f t="shared" ca="1" si="60"/>
        <v>0</v>
      </c>
    </row>
    <row r="361" spans="1:61" hidden="1" x14ac:dyDescent="0.25">
      <c r="A361" s="175"/>
      <c r="B361" s="171"/>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1">
        <v>13</v>
      </c>
      <c r="AC361" s="2">
        <f t="shared" ca="1" si="62"/>
        <v>0</v>
      </c>
      <c r="AD361" s="2">
        <f t="shared" ca="1" si="63"/>
        <v>0</v>
      </c>
      <c r="AE361" s="2">
        <f t="shared" ca="1" si="63"/>
        <v>0</v>
      </c>
      <c r="AF361" s="2">
        <f t="shared" ca="1" si="63"/>
        <v>0</v>
      </c>
      <c r="AG361" s="2">
        <f t="shared" ca="1" si="63"/>
        <v>0</v>
      </c>
      <c r="AH361" s="2">
        <f t="shared" ca="1" si="63"/>
        <v>0</v>
      </c>
      <c r="AI361" s="2">
        <f t="shared" ca="1" si="63"/>
        <v>0</v>
      </c>
      <c r="AJ361" s="2">
        <f t="shared" ca="1" si="63"/>
        <v>0</v>
      </c>
      <c r="AK361" s="2">
        <f t="shared" ca="1" si="63"/>
        <v>0</v>
      </c>
      <c r="AL361" s="2">
        <f t="shared" ca="1" si="63"/>
        <v>0</v>
      </c>
      <c r="AM361" s="2">
        <f t="shared" ca="1" si="63"/>
        <v>0</v>
      </c>
      <c r="AN361" s="2">
        <f t="shared" ca="1" si="63"/>
        <v>0</v>
      </c>
      <c r="AO361" s="2">
        <f t="shared" ca="1" si="63"/>
        <v>0</v>
      </c>
      <c r="AP361" s="2">
        <f t="shared" ca="1" si="63"/>
        <v>0</v>
      </c>
      <c r="AQ361" s="2">
        <f t="shared" ca="1" si="63"/>
        <v>0</v>
      </c>
      <c r="AR361" s="2">
        <f t="shared" ca="1" si="63"/>
        <v>0</v>
      </c>
      <c r="AS361" s="2">
        <f t="shared" ca="1" si="63"/>
        <v>0</v>
      </c>
      <c r="AT361" s="2">
        <f t="shared" ca="1" si="61"/>
        <v>0</v>
      </c>
      <c r="AU361" s="2">
        <f t="shared" ca="1" si="61"/>
        <v>0</v>
      </c>
      <c r="AV361" s="2">
        <f t="shared" ca="1" si="61"/>
        <v>0</v>
      </c>
      <c r="AW361" s="2">
        <f t="shared" ca="1" si="61"/>
        <v>0</v>
      </c>
      <c r="AX361" s="2">
        <f t="shared" ca="1" si="61"/>
        <v>0</v>
      </c>
      <c r="AY361" s="2">
        <f t="shared" ca="1" si="61"/>
        <v>0</v>
      </c>
      <c r="AZ361" s="2">
        <f t="shared" ca="1" si="61"/>
        <v>0</v>
      </c>
      <c r="BA361" s="2">
        <f t="shared" ca="1" si="61"/>
        <v>0</v>
      </c>
      <c r="BB361" s="2">
        <f t="shared" ca="1" si="61"/>
        <v>0</v>
      </c>
      <c r="BC361" s="2">
        <f t="shared" ca="1" si="61"/>
        <v>0</v>
      </c>
      <c r="BD361" s="2">
        <f t="shared" ca="1" si="61"/>
        <v>0</v>
      </c>
      <c r="BE361" s="2">
        <f t="shared" ca="1" si="61"/>
        <v>0</v>
      </c>
      <c r="BF361" s="2">
        <f t="shared" ca="1" si="61"/>
        <v>0</v>
      </c>
      <c r="BG361" s="2">
        <f t="shared" ca="1" si="60"/>
        <v>0</v>
      </c>
      <c r="BH361" s="2">
        <f t="shared" ca="1" si="60"/>
        <v>0</v>
      </c>
      <c r="BI361" s="2">
        <f t="shared" ca="1" si="60"/>
        <v>0</v>
      </c>
    </row>
    <row r="362" spans="1:61" hidden="1" x14ac:dyDescent="0.25">
      <c r="A362" s="175"/>
      <c r="B362" s="171"/>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1">
        <v>14</v>
      </c>
      <c r="AC362" s="2">
        <f t="shared" ca="1" si="62"/>
        <v>0</v>
      </c>
      <c r="AD362" s="2">
        <f t="shared" ca="1" si="63"/>
        <v>0</v>
      </c>
      <c r="AE362" s="2">
        <f t="shared" ca="1" si="63"/>
        <v>0</v>
      </c>
      <c r="AF362" s="2">
        <f t="shared" ca="1" si="63"/>
        <v>0</v>
      </c>
      <c r="AG362" s="2">
        <f t="shared" ca="1" si="63"/>
        <v>0</v>
      </c>
      <c r="AH362" s="2">
        <f t="shared" ca="1" si="63"/>
        <v>0</v>
      </c>
      <c r="AI362" s="2">
        <f t="shared" ca="1" si="63"/>
        <v>0</v>
      </c>
      <c r="AJ362" s="2">
        <f t="shared" ca="1" si="63"/>
        <v>0</v>
      </c>
      <c r="AK362" s="2">
        <f t="shared" ca="1" si="63"/>
        <v>0</v>
      </c>
      <c r="AL362" s="2">
        <f t="shared" ca="1" si="63"/>
        <v>0</v>
      </c>
      <c r="AM362" s="2">
        <f t="shared" ca="1" si="63"/>
        <v>0</v>
      </c>
      <c r="AN362" s="2">
        <f t="shared" ca="1" si="63"/>
        <v>0</v>
      </c>
      <c r="AO362" s="2">
        <f t="shared" ca="1" si="63"/>
        <v>0</v>
      </c>
      <c r="AP362" s="2">
        <f t="shared" ca="1" si="63"/>
        <v>0</v>
      </c>
      <c r="AQ362" s="2">
        <f t="shared" ca="1" si="63"/>
        <v>0</v>
      </c>
      <c r="AR362" s="2">
        <f t="shared" ca="1" si="63"/>
        <v>0</v>
      </c>
      <c r="AS362" s="2">
        <f t="shared" ca="1" si="63"/>
        <v>0</v>
      </c>
      <c r="AT362" s="2">
        <f t="shared" ca="1" si="61"/>
        <v>0</v>
      </c>
      <c r="AU362" s="2">
        <f t="shared" ca="1" si="61"/>
        <v>0</v>
      </c>
      <c r="AV362" s="2">
        <f t="shared" ca="1" si="61"/>
        <v>0</v>
      </c>
      <c r="AW362" s="2">
        <f t="shared" ca="1" si="61"/>
        <v>0</v>
      </c>
      <c r="AX362" s="2">
        <f t="shared" ca="1" si="61"/>
        <v>0</v>
      </c>
      <c r="AY362" s="2">
        <f t="shared" ca="1" si="61"/>
        <v>0</v>
      </c>
      <c r="AZ362" s="2">
        <f t="shared" ca="1" si="61"/>
        <v>0</v>
      </c>
      <c r="BA362" s="2">
        <f t="shared" ca="1" si="61"/>
        <v>0</v>
      </c>
      <c r="BB362" s="2">
        <f t="shared" ca="1" si="61"/>
        <v>0</v>
      </c>
      <c r="BC362" s="2">
        <f t="shared" ca="1" si="61"/>
        <v>0</v>
      </c>
      <c r="BD362" s="2">
        <f t="shared" ca="1" si="61"/>
        <v>0</v>
      </c>
      <c r="BE362" s="2">
        <f t="shared" ca="1" si="61"/>
        <v>0</v>
      </c>
      <c r="BF362" s="2">
        <f t="shared" ca="1" si="61"/>
        <v>0</v>
      </c>
      <c r="BG362" s="2">
        <f t="shared" ca="1" si="60"/>
        <v>0</v>
      </c>
      <c r="BH362" s="2">
        <f t="shared" ca="1" si="60"/>
        <v>0</v>
      </c>
      <c r="BI362" s="2">
        <f t="shared" ca="1" si="60"/>
        <v>0</v>
      </c>
    </row>
    <row r="363" spans="1:61" hidden="1" x14ac:dyDescent="0.25">
      <c r="A363" s="175"/>
      <c r="B363" s="171"/>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1">
        <v>15</v>
      </c>
      <c r="AC363" s="2">
        <f t="shared" ca="1" si="62"/>
        <v>0</v>
      </c>
      <c r="AD363" s="2">
        <f t="shared" ca="1" si="63"/>
        <v>0</v>
      </c>
      <c r="AE363" s="2">
        <f t="shared" ca="1" si="63"/>
        <v>0</v>
      </c>
      <c r="AF363" s="2">
        <f t="shared" ca="1" si="63"/>
        <v>0</v>
      </c>
      <c r="AG363" s="2">
        <f t="shared" ca="1" si="63"/>
        <v>0</v>
      </c>
      <c r="AH363" s="2">
        <f t="shared" ca="1" si="63"/>
        <v>0</v>
      </c>
      <c r="AI363" s="2">
        <f t="shared" ca="1" si="63"/>
        <v>0</v>
      </c>
      <c r="AJ363" s="2">
        <f t="shared" ca="1" si="63"/>
        <v>0</v>
      </c>
      <c r="AK363" s="2">
        <f t="shared" ca="1" si="63"/>
        <v>0</v>
      </c>
      <c r="AL363" s="2">
        <f t="shared" ca="1" si="63"/>
        <v>0</v>
      </c>
      <c r="AM363" s="2">
        <f t="shared" ca="1" si="63"/>
        <v>0</v>
      </c>
      <c r="AN363" s="2">
        <f t="shared" ca="1" si="63"/>
        <v>0</v>
      </c>
      <c r="AO363" s="2">
        <f t="shared" ca="1" si="63"/>
        <v>0</v>
      </c>
      <c r="AP363" s="2">
        <f t="shared" ca="1" si="63"/>
        <v>0</v>
      </c>
      <c r="AQ363" s="2">
        <f t="shared" ca="1" si="63"/>
        <v>0</v>
      </c>
      <c r="AR363" s="2">
        <f t="shared" ca="1" si="63"/>
        <v>0</v>
      </c>
      <c r="AS363" s="2">
        <f t="shared" ca="1" si="63"/>
        <v>0</v>
      </c>
      <c r="AT363" s="2">
        <f t="shared" ca="1" si="61"/>
        <v>0</v>
      </c>
      <c r="AU363" s="2">
        <f t="shared" ca="1" si="61"/>
        <v>0</v>
      </c>
      <c r="AV363" s="2">
        <f t="shared" ca="1" si="61"/>
        <v>0</v>
      </c>
      <c r="AW363" s="2">
        <f t="shared" ca="1" si="61"/>
        <v>0</v>
      </c>
      <c r="AX363" s="2">
        <f t="shared" ca="1" si="61"/>
        <v>0</v>
      </c>
      <c r="AY363" s="2">
        <f t="shared" ca="1" si="61"/>
        <v>0</v>
      </c>
      <c r="AZ363" s="2">
        <f t="shared" ca="1" si="61"/>
        <v>0</v>
      </c>
      <c r="BA363" s="2">
        <f t="shared" ca="1" si="61"/>
        <v>0</v>
      </c>
      <c r="BB363" s="2">
        <f t="shared" ca="1" si="61"/>
        <v>0</v>
      </c>
      <c r="BC363" s="2">
        <f t="shared" ca="1" si="61"/>
        <v>0</v>
      </c>
      <c r="BD363" s="2">
        <f t="shared" ca="1" si="61"/>
        <v>0</v>
      </c>
      <c r="BE363" s="2">
        <f t="shared" ca="1" si="61"/>
        <v>0</v>
      </c>
      <c r="BF363" s="2">
        <f t="shared" ca="1" si="61"/>
        <v>0</v>
      </c>
      <c r="BG363" s="2">
        <f t="shared" ca="1" si="61"/>
        <v>0</v>
      </c>
      <c r="BH363" s="2">
        <f t="shared" ca="1" si="61"/>
        <v>0</v>
      </c>
      <c r="BI363" s="2">
        <f t="shared" ca="1" si="61"/>
        <v>0</v>
      </c>
    </row>
    <row r="364" spans="1:61" hidden="1" x14ac:dyDescent="0.25">
      <c r="A364" s="175"/>
      <c r="B364" s="171"/>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1">
        <v>16</v>
      </c>
      <c r="AC364" s="2">
        <f t="shared" ca="1" si="62"/>
        <v>0</v>
      </c>
      <c r="AD364" s="2">
        <f t="shared" ca="1" si="63"/>
        <v>0</v>
      </c>
      <c r="AE364" s="2">
        <f t="shared" ca="1" si="63"/>
        <v>0</v>
      </c>
      <c r="AF364" s="2">
        <f t="shared" ca="1" si="63"/>
        <v>0</v>
      </c>
      <c r="AG364" s="2">
        <f t="shared" ca="1" si="63"/>
        <v>0</v>
      </c>
      <c r="AH364" s="2">
        <f t="shared" ca="1" si="63"/>
        <v>0</v>
      </c>
      <c r="AI364" s="2">
        <f t="shared" ca="1" si="63"/>
        <v>0</v>
      </c>
      <c r="AJ364" s="2">
        <f t="shared" ca="1" si="63"/>
        <v>0</v>
      </c>
      <c r="AK364" s="2">
        <f t="shared" ca="1" si="63"/>
        <v>0</v>
      </c>
      <c r="AL364" s="2">
        <f t="shared" ca="1" si="63"/>
        <v>0</v>
      </c>
      <c r="AM364" s="2">
        <f t="shared" ca="1" si="63"/>
        <v>0</v>
      </c>
      <c r="AN364" s="2">
        <f t="shared" ca="1" si="63"/>
        <v>0</v>
      </c>
      <c r="AO364" s="2">
        <f t="shared" ca="1" si="63"/>
        <v>0</v>
      </c>
      <c r="AP364" s="2">
        <f t="shared" ca="1" si="63"/>
        <v>0</v>
      </c>
      <c r="AQ364" s="2">
        <f t="shared" ca="1" si="63"/>
        <v>0</v>
      </c>
      <c r="AR364" s="2">
        <f t="shared" ca="1" si="63"/>
        <v>0</v>
      </c>
      <c r="AS364" s="2">
        <f t="shared" ca="1" si="63"/>
        <v>0</v>
      </c>
      <c r="AT364" s="2">
        <f t="shared" ref="AT364:BI379" ca="1" si="64">IF(ISNA(OR(MATCH(AT$51,OFFSET($D364,1-$AB364,0,6),0),MATCH($AB364,OFFSET($D364,1-$AB364,0,6),0))),0,INDEX(OFFSET($D364,1-$AB364,18,6,6),MATCH(AT$51,OFFSET($D364,1-$AB364,0,6),0),MATCH($AB364,OFFSET($D364,1-$AB364,0,6),0)))</f>
        <v>0</v>
      </c>
      <c r="AU364" s="2">
        <f t="shared" ca="1" si="64"/>
        <v>0</v>
      </c>
      <c r="AV364" s="2">
        <f t="shared" ca="1" si="64"/>
        <v>0</v>
      </c>
      <c r="AW364" s="2">
        <f t="shared" ca="1" si="64"/>
        <v>0</v>
      </c>
      <c r="AX364" s="2">
        <f t="shared" ca="1" si="64"/>
        <v>0</v>
      </c>
      <c r="AY364" s="2">
        <f t="shared" ca="1" si="64"/>
        <v>0</v>
      </c>
      <c r="AZ364" s="2">
        <f t="shared" ca="1" si="64"/>
        <v>0</v>
      </c>
      <c r="BA364" s="2">
        <f t="shared" ca="1" si="64"/>
        <v>0</v>
      </c>
      <c r="BB364" s="2">
        <f t="shared" ca="1" si="64"/>
        <v>0</v>
      </c>
      <c r="BC364" s="2">
        <f t="shared" ca="1" si="64"/>
        <v>0</v>
      </c>
      <c r="BD364" s="2">
        <f t="shared" ca="1" si="64"/>
        <v>0</v>
      </c>
      <c r="BE364" s="2">
        <f t="shared" ca="1" si="64"/>
        <v>0</v>
      </c>
      <c r="BF364" s="2">
        <f t="shared" ca="1" si="64"/>
        <v>0</v>
      </c>
      <c r="BG364" s="2">
        <f t="shared" ca="1" si="64"/>
        <v>0</v>
      </c>
      <c r="BH364" s="2">
        <f t="shared" ca="1" si="64"/>
        <v>0</v>
      </c>
      <c r="BI364" s="2">
        <f t="shared" ca="1" si="64"/>
        <v>0</v>
      </c>
    </row>
    <row r="365" spans="1:61" hidden="1" x14ac:dyDescent="0.25">
      <c r="A365" s="175"/>
      <c r="B365" s="171"/>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1">
        <v>17</v>
      </c>
      <c r="AC365" s="2">
        <f t="shared" ca="1" si="62"/>
        <v>0</v>
      </c>
      <c r="AD365" s="2">
        <f t="shared" ca="1" si="63"/>
        <v>0</v>
      </c>
      <c r="AE365" s="2">
        <f t="shared" ca="1" si="63"/>
        <v>0</v>
      </c>
      <c r="AF365" s="2">
        <f t="shared" ca="1" si="63"/>
        <v>0</v>
      </c>
      <c r="AG365" s="2">
        <f t="shared" ca="1" si="63"/>
        <v>0</v>
      </c>
      <c r="AH365" s="2">
        <f t="shared" ca="1" si="63"/>
        <v>0</v>
      </c>
      <c r="AI365" s="2">
        <f t="shared" ca="1" si="63"/>
        <v>0</v>
      </c>
      <c r="AJ365" s="2">
        <f t="shared" ca="1" si="63"/>
        <v>0</v>
      </c>
      <c r="AK365" s="2">
        <f t="shared" ca="1" si="63"/>
        <v>0</v>
      </c>
      <c r="AL365" s="2">
        <f t="shared" ca="1" si="63"/>
        <v>0</v>
      </c>
      <c r="AM365" s="2">
        <f t="shared" ca="1" si="63"/>
        <v>0</v>
      </c>
      <c r="AN365" s="2">
        <f t="shared" ca="1" si="63"/>
        <v>0</v>
      </c>
      <c r="AO365" s="2">
        <f t="shared" ca="1" si="63"/>
        <v>0</v>
      </c>
      <c r="AP365" s="2">
        <f t="shared" ca="1" si="63"/>
        <v>0</v>
      </c>
      <c r="AQ365" s="2">
        <f t="shared" ca="1" si="63"/>
        <v>0</v>
      </c>
      <c r="AR365" s="2">
        <f t="shared" ca="1" si="63"/>
        <v>0</v>
      </c>
      <c r="AS365" s="2">
        <f t="shared" ca="1" si="63"/>
        <v>0</v>
      </c>
      <c r="AT365" s="2">
        <f t="shared" ca="1" si="64"/>
        <v>0</v>
      </c>
      <c r="AU365" s="2">
        <f t="shared" ca="1" si="64"/>
        <v>0</v>
      </c>
      <c r="AV365" s="2">
        <f t="shared" ca="1" si="64"/>
        <v>0</v>
      </c>
      <c r="AW365" s="2">
        <f t="shared" ca="1" si="64"/>
        <v>0</v>
      </c>
      <c r="AX365" s="2">
        <f t="shared" ca="1" si="64"/>
        <v>0</v>
      </c>
      <c r="AY365" s="2">
        <f t="shared" ca="1" si="64"/>
        <v>0</v>
      </c>
      <c r="AZ365" s="2">
        <f t="shared" ca="1" si="64"/>
        <v>0</v>
      </c>
      <c r="BA365" s="2">
        <f t="shared" ca="1" si="64"/>
        <v>0</v>
      </c>
      <c r="BB365" s="2">
        <f t="shared" ca="1" si="64"/>
        <v>0</v>
      </c>
      <c r="BC365" s="2">
        <f t="shared" ca="1" si="64"/>
        <v>0</v>
      </c>
      <c r="BD365" s="2">
        <f t="shared" ca="1" si="64"/>
        <v>0</v>
      </c>
      <c r="BE365" s="2">
        <f t="shared" ca="1" si="64"/>
        <v>0</v>
      </c>
      <c r="BF365" s="2">
        <f t="shared" ca="1" si="64"/>
        <v>0</v>
      </c>
      <c r="BG365" s="2">
        <f t="shared" ca="1" si="64"/>
        <v>0</v>
      </c>
      <c r="BH365" s="2">
        <f t="shared" ca="1" si="64"/>
        <v>0</v>
      </c>
      <c r="BI365" s="2">
        <f t="shared" ca="1" si="64"/>
        <v>0</v>
      </c>
    </row>
    <row r="366" spans="1:61" hidden="1" x14ac:dyDescent="0.25">
      <c r="A366" s="175"/>
      <c r="B366" s="171"/>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1">
        <v>18</v>
      </c>
      <c r="AC366" s="2">
        <f t="shared" ca="1" si="62"/>
        <v>0</v>
      </c>
      <c r="AD366" s="2">
        <f t="shared" ca="1" si="63"/>
        <v>0</v>
      </c>
      <c r="AE366" s="2">
        <f t="shared" ca="1" si="63"/>
        <v>0</v>
      </c>
      <c r="AF366" s="2">
        <f t="shared" ca="1" si="63"/>
        <v>0</v>
      </c>
      <c r="AG366" s="2">
        <f t="shared" ca="1" si="63"/>
        <v>0</v>
      </c>
      <c r="AH366" s="2">
        <f t="shared" ca="1" si="63"/>
        <v>0</v>
      </c>
      <c r="AI366" s="2">
        <f t="shared" ca="1" si="63"/>
        <v>0</v>
      </c>
      <c r="AJ366" s="2">
        <f t="shared" ca="1" si="63"/>
        <v>0</v>
      </c>
      <c r="AK366" s="2">
        <f t="shared" ca="1" si="63"/>
        <v>0</v>
      </c>
      <c r="AL366" s="2">
        <f t="shared" ca="1" si="63"/>
        <v>0</v>
      </c>
      <c r="AM366" s="2">
        <f t="shared" ca="1" si="63"/>
        <v>0</v>
      </c>
      <c r="AN366" s="2">
        <f t="shared" ca="1" si="63"/>
        <v>0</v>
      </c>
      <c r="AO366" s="2">
        <f t="shared" ca="1" si="63"/>
        <v>0</v>
      </c>
      <c r="AP366" s="2">
        <f t="shared" ref="AD366:AS381" ca="1" si="65">IF(ISNA(OR(MATCH(AP$51,OFFSET($D366,1-$AB366,0,6),0),MATCH($AB366,OFFSET($D366,1-$AB366,0,6),0))),0,INDEX(OFFSET($D366,1-$AB366,18,6,6),MATCH(AP$51,OFFSET($D366,1-$AB366,0,6),0),MATCH($AB366,OFFSET($D366,1-$AB366,0,6),0)))</f>
        <v>0</v>
      </c>
      <c r="AQ366" s="2">
        <f t="shared" ca="1" si="65"/>
        <v>0</v>
      </c>
      <c r="AR366" s="2">
        <f t="shared" ca="1" si="65"/>
        <v>0</v>
      </c>
      <c r="AS366" s="2">
        <f t="shared" ca="1" si="65"/>
        <v>0</v>
      </c>
      <c r="AT366" s="2">
        <f t="shared" ca="1" si="64"/>
        <v>0</v>
      </c>
      <c r="AU366" s="2">
        <f t="shared" ca="1" si="64"/>
        <v>0</v>
      </c>
      <c r="AV366" s="2">
        <f t="shared" ca="1" si="64"/>
        <v>0</v>
      </c>
      <c r="AW366" s="2">
        <f t="shared" ca="1" si="64"/>
        <v>0</v>
      </c>
      <c r="AX366" s="2">
        <f t="shared" ca="1" si="64"/>
        <v>0</v>
      </c>
      <c r="AY366" s="2">
        <f t="shared" ca="1" si="64"/>
        <v>0</v>
      </c>
      <c r="AZ366" s="2">
        <f t="shared" ca="1" si="64"/>
        <v>0</v>
      </c>
      <c r="BA366" s="2">
        <f t="shared" ca="1" si="64"/>
        <v>0</v>
      </c>
      <c r="BB366" s="2">
        <f t="shared" ca="1" si="64"/>
        <v>0</v>
      </c>
      <c r="BC366" s="2">
        <f t="shared" ca="1" si="64"/>
        <v>0</v>
      </c>
      <c r="BD366" s="2">
        <f t="shared" ca="1" si="64"/>
        <v>0</v>
      </c>
      <c r="BE366" s="2">
        <f t="shared" ca="1" si="64"/>
        <v>0</v>
      </c>
      <c r="BF366" s="2">
        <f t="shared" ca="1" si="64"/>
        <v>0</v>
      </c>
      <c r="BG366" s="2">
        <f t="shared" ca="1" si="64"/>
        <v>0</v>
      </c>
      <c r="BH366" s="2">
        <f t="shared" ca="1" si="64"/>
        <v>0</v>
      </c>
      <c r="BI366" s="2">
        <f t="shared" ca="1" si="64"/>
        <v>0</v>
      </c>
    </row>
    <row r="367" spans="1:61" hidden="1" x14ac:dyDescent="0.25">
      <c r="A367" s="175"/>
      <c r="B367" s="171"/>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1">
        <v>19</v>
      </c>
      <c r="AC367" s="2">
        <f t="shared" ca="1" si="62"/>
        <v>0</v>
      </c>
      <c r="AD367" s="2">
        <f t="shared" ca="1" si="65"/>
        <v>0</v>
      </c>
      <c r="AE367" s="2">
        <f t="shared" ca="1" si="65"/>
        <v>0</v>
      </c>
      <c r="AF367" s="2">
        <f t="shared" ca="1" si="65"/>
        <v>0</v>
      </c>
      <c r="AG367" s="2">
        <f t="shared" ca="1" si="65"/>
        <v>0</v>
      </c>
      <c r="AH367" s="2">
        <f t="shared" ca="1" si="65"/>
        <v>0</v>
      </c>
      <c r="AI367" s="2">
        <f t="shared" ca="1" si="65"/>
        <v>0</v>
      </c>
      <c r="AJ367" s="2">
        <f t="shared" ca="1" si="65"/>
        <v>0</v>
      </c>
      <c r="AK367" s="2">
        <f t="shared" ca="1" si="65"/>
        <v>0</v>
      </c>
      <c r="AL367" s="2">
        <f t="shared" ca="1" si="65"/>
        <v>0</v>
      </c>
      <c r="AM367" s="2">
        <f t="shared" ca="1" si="65"/>
        <v>0</v>
      </c>
      <c r="AN367" s="2">
        <f t="shared" ca="1" si="65"/>
        <v>0</v>
      </c>
      <c r="AO367" s="2">
        <f t="shared" ca="1" si="65"/>
        <v>0</v>
      </c>
      <c r="AP367" s="2">
        <f t="shared" ca="1" si="65"/>
        <v>0</v>
      </c>
      <c r="AQ367" s="2">
        <f t="shared" ca="1" si="65"/>
        <v>0</v>
      </c>
      <c r="AR367" s="2">
        <f t="shared" ca="1" si="65"/>
        <v>0</v>
      </c>
      <c r="AS367" s="2">
        <f t="shared" ca="1" si="65"/>
        <v>0</v>
      </c>
      <c r="AT367" s="2">
        <f t="shared" ca="1" si="64"/>
        <v>0</v>
      </c>
      <c r="AU367" s="2">
        <f t="shared" ca="1" si="64"/>
        <v>0</v>
      </c>
      <c r="AV367" s="2">
        <f t="shared" ca="1" si="64"/>
        <v>0</v>
      </c>
      <c r="AW367" s="2">
        <f t="shared" ca="1" si="64"/>
        <v>0</v>
      </c>
      <c r="AX367" s="2">
        <f t="shared" ca="1" si="64"/>
        <v>0</v>
      </c>
      <c r="AY367" s="2">
        <f t="shared" ca="1" si="64"/>
        <v>0</v>
      </c>
      <c r="AZ367" s="2">
        <f t="shared" ca="1" si="64"/>
        <v>0</v>
      </c>
      <c r="BA367" s="2">
        <f t="shared" ca="1" si="64"/>
        <v>0</v>
      </c>
      <c r="BB367" s="2">
        <f t="shared" ca="1" si="64"/>
        <v>0</v>
      </c>
      <c r="BC367" s="2">
        <f t="shared" ca="1" si="64"/>
        <v>0</v>
      </c>
      <c r="BD367" s="2">
        <f t="shared" ca="1" si="64"/>
        <v>0</v>
      </c>
      <c r="BE367" s="2">
        <f t="shared" ca="1" si="64"/>
        <v>0</v>
      </c>
      <c r="BF367" s="2">
        <f t="shared" ca="1" si="64"/>
        <v>0</v>
      </c>
      <c r="BG367" s="2">
        <f t="shared" ca="1" si="64"/>
        <v>0</v>
      </c>
      <c r="BH367" s="2">
        <f t="shared" ca="1" si="64"/>
        <v>0</v>
      </c>
      <c r="BI367" s="2">
        <f t="shared" ca="1" si="64"/>
        <v>0</v>
      </c>
    </row>
    <row r="368" spans="1:61" hidden="1" x14ac:dyDescent="0.25">
      <c r="A368" s="175"/>
      <c r="B368" s="171"/>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1">
        <v>20</v>
      </c>
      <c r="AC368" s="2">
        <f t="shared" ca="1" si="62"/>
        <v>0</v>
      </c>
      <c r="AD368" s="2">
        <f t="shared" ca="1" si="65"/>
        <v>0</v>
      </c>
      <c r="AE368" s="2">
        <f t="shared" ca="1" si="65"/>
        <v>0</v>
      </c>
      <c r="AF368" s="2">
        <f t="shared" ca="1" si="65"/>
        <v>0</v>
      </c>
      <c r="AG368" s="2">
        <f t="shared" ca="1" si="65"/>
        <v>0</v>
      </c>
      <c r="AH368" s="2">
        <f t="shared" ca="1" si="65"/>
        <v>0</v>
      </c>
      <c r="AI368" s="2">
        <f t="shared" ca="1" si="65"/>
        <v>0</v>
      </c>
      <c r="AJ368" s="2">
        <f t="shared" ca="1" si="65"/>
        <v>0</v>
      </c>
      <c r="AK368" s="2">
        <f t="shared" ca="1" si="65"/>
        <v>0</v>
      </c>
      <c r="AL368" s="2">
        <f t="shared" ca="1" si="65"/>
        <v>0</v>
      </c>
      <c r="AM368" s="2">
        <f t="shared" ca="1" si="65"/>
        <v>0</v>
      </c>
      <c r="AN368" s="2">
        <f t="shared" ca="1" si="65"/>
        <v>0</v>
      </c>
      <c r="AO368" s="2">
        <f t="shared" ca="1" si="65"/>
        <v>0</v>
      </c>
      <c r="AP368" s="2">
        <f t="shared" ca="1" si="65"/>
        <v>0</v>
      </c>
      <c r="AQ368" s="2">
        <f t="shared" ca="1" si="65"/>
        <v>0</v>
      </c>
      <c r="AR368" s="2">
        <f t="shared" ca="1" si="65"/>
        <v>0</v>
      </c>
      <c r="AS368" s="2">
        <f t="shared" ca="1" si="65"/>
        <v>0</v>
      </c>
      <c r="AT368" s="2">
        <f t="shared" ca="1" si="64"/>
        <v>0</v>
      </c>
      <c r="AU368" s="2">
        <f t="shared" ca="1" si="64"/>
        <v>0</v>
      </c>
      <c r="AV368" s="2">
        <f t="shared" ca="1" si="64"/>
        <v>0</v>
      </c>
      <c r="AW368" s="2">
        <f t="shared" ca="1" si="64"/>
        <v>0</v>
      </c>
      <c r="AX368" s="2">
        <f t="shared" ca="1" si="64"/>
        <v>0</v>
      </c>
      <c r="AY368" s="2">
        <f t="shared" ca="1" si="64"/>
        <v>0</v>
      </c>
      <c r="AZ368" s="2">
        <f t="shared" ca="1" si="64"/>
        <v>0</v>
      </c>
      <c r="BA368" s="2">
        <f t="shared" ca="1" si="64"/>
        <v>0</v>
      </c>
      <c r="BB368" s="2">
        <f t="shared" ca="1" si="64"/>
        <v>0</v>
      </c>
      <c r="BC368" s="2">
        <f t="shared" ca="1" si="64"/>
        <v>0</v>
      </c>
      <c r="BD368" s="2">
        <f t="shared" ca="1" si="64"/>
        <v>0</v>
      </c>
      <c r="BE368" s="2">
        <f t="shared" ca="1" si="64"/>
        <v>0</v>
      </c>
      <c r="BF368" s="2">
        <f t="shared" ca="1" si="64"/>
        <v>0</v>
      </c>
      <c r="BG368" s="2">
        <f t="shared" ca="1" si="64"/>
        <v>0</v>
      </c>
      <c r="BH368" s="2">
        <f t="shared" ca="1" si="64"/>
        <v>0</v>
      </c>
      <c r="BI368" s="2">
        <f t="shared" ca="1" si="64"/>
        <v>0</v>
      </c>
    </row>
    <row r="369" spans="1:61" hidden="1" x14ac:dyDescent="0.25">
      <c r="A369" s="175"/>
      <c r="B369" s="171"/>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1">
        <v>21</v>
      </c>
      <c r="AC369" s="2">
        <f t="shared" ca="1" si="62"/>
        <v>0</v>
      </c>
      <c r="AD369" s="2">
        <f t="shared" ca="1" si="65"/>
        <v>0</v>
      </c>
      <c r="AE369" s="2">
        <f t="shared" ca="1" si="65"/>
        <v>0</v>
      </c>
      <c r="AF369" s="2">
        <f t="shared" ca="1" si="65"/>
        <v>0</v>
      </c>
      <c r="AG369" s="2">
        <f t="shared" ca="1" si="65"/>
        <v>0</v>
      </c>
      <c r="AH369" s="2">
        <f t="shared" ca="1" si="65"/>
        <v>0</v>
      </c>
      <c r="AI369" s="2">
        <f t="shared" ca="1" si="65"/>
        <v>0</v>
      </c>
      <c r="AJ369" s="2">
        <f t="shared" ca="1" si="65"/>
        <v>0</v>
      </c>
      <c r="AK369" s="2">
        <f t="shared" ca="1" si="65"/>
        <v>0</v>
      </c>
      <c r="AL369" s="2">
        <f t="shared" ca="1" si="65"/>
        <v>0</v>
      </c>
      <c r="AM369" s="2">
        <f t="shared" ca="1" si="65"/>
        <v>0</v>
      </c>
      <c r="AN369" s="2">
        <f t="shared" ca="1" si="65"/>
        <v>0</v>
      </c>
      <c r="AO369" s="2">
        <f t="shared" ca="1" si="65"/>
        <v>0</v>
      </c>
      <c r="AP369" s="2">
        <f t="shared" ca="1" si="65"/>
        <v>0</v>
      </c>
      <c r="AQ369" s="2">
        <f t="shared" ca="1" si="65"/>
        <v>0</v>
      </c>
      <c r="AR369" s="2">
        <f t="shared" ca="1" si="65"/>
        <v>0</v>
      </c>
      <c r="AS369" s="2">
        <f t="shared" ca="1" si="65"/>
        <v>0</v>
      </c>
      <c r="AT369" s="2">
        <f t="shared" ca="1" si="64"/>
        <v>0</v>
      </c>
      <c r="AU369" s="2">
        <f t="shared" ca="1" si="64"/>
        <v>0</v>
      </c>
      <c r="AV369" s="2">
        <f t="shared" ca="1" si="64"/>
        <v>0</v>
      </c>
      <c r="AW369" s="2">
        <f t="shared" ca="1" si="64"/>
        <v>0</v>
      </c>
      <c r="AX369" s="2">
        <f t="shared" ca="1" si="64"/>
        <v>0</v>
      </c>
      <c r="AY369" s="2">
        <f t="shared" ca="1" si="64"/>
        <v>0</v>
      </c>
      <c r="AZ369" s="2">
        <f t="shared" ca="1" si="64"/>
        <v>0</v>
      </c>
      <c r="BA369" s="2">
        <f t="shared" ca="1" si="64"/>
        <v>0</v>
      </c>
      <c r="BB369" s="2">
        <f t="shared" ca="1" si="64"/>
        <v>0</v>
      </c>
      <c r="BC369" s="2">
        <f t="shared" ca="1" si="64"/>
        <v>0</v>
      </c>
      <c r="BD369" s="2">
        <f t="shared" ca="1" si="64"/>
        <v>0</v>
      </c>
      <c r="BE369" s="2">
        <f t="shared" ca="1" si="64"/>
        <v>0</v>
      </c>
      <c r="BF369" s="2">
        <f t="shared" ca="1" si="64"/>
        <v>0</v>
      </c>
      <c r="BG369" s="2">
        <f t="shared" ca="1" si="64"/>
        <v>0</v>
      </c>
      <c r="BH369" s="2">
        <f t="shared" ca="1" si="64"/>
        <v>0</v>
      </c>
      <c r="BI369" s="2">
        <f t="shared" ca="1" si="64"/>
        <v>0</v>
      </c>
    </row>
    <row r="370" spans="1:61" hidden="1" x14ac:dyDescent="0.25">
      <c r="A370" s="175"/>
      <c r="B370" s="171"/>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1">
        <v>22</v>
      </c>
      <c r="AC370" s="2">
        <f t="shared" ca="1" si="62"/>
        <v>0</v>
      </c>
      <c r="AD370" s="2">
        <f t="shared" ca="1" si="65"/>
        <v>0</v>
      </c>
      <c r="AE370" s="2">
        <f t="shared" ca="1" si="65"/>
        <v>0</v>
      </c>
      <c r="AF370" s="2">
        <f t="shared" ca="1" si="65"/>
        <v>0</v>
      </c>
      <c r="AG370" s="2">
        <f t="shared" ca="1" si="65"/>
        <v>0</v>
      </c>
      <c r="AH370" s="2">
        <f t="shared" ca="1" si="65"/>
        <v>0</v>
      </c>
      <c r="AI370" s="2">
        <f t="shared" ca="1" si="65"/>
        <v>0</v>
      </c>
      <c r="AJ370" s="2">
        <f t="shared" ca="1" si="65"/>
        <v>0</v>
      </c>
      <c r="AK370" s="2">
        <f t="shared" ca="1" si="65"/>
        <v>0</v>
      </c>
      <c r="AL370" s="2">
        <f t="shared" ca="1" si="65"/>
        <v>0</v>
      </c>
      <c r="AM370" s="2">
        <f t="shared" ca="1" si="65"/>
        <v>0</v>
      </c>
      <c r="AN370" s="2">
        <f t="shared" ca="1" si="65"/>
        <v>0</v>
      </c>
      <c r="AO370" s="2">
        <f t="shared" ca="1" si="65"/>
        <v>0</v>
      </c>
      <c r="AP370" s="2">
        <f t="shared" ca="1" si="65"/>
        <v>0</v>
      </c>
      <c r="AQ370" s="2">
        <f t="shared" ca="1" si="65"/>
        <v>0</v>
      </c>
      <c r="AR370" s="2">
        <f t="shared" ca="1" si="65"/>
        <v>0</v>
      </c>
      <c r="AS370" s="2">
        <f t="shared" ca="1" si="65"/>
        <v>0</v>
      </c>
      <c r="AT370" s="2">
        <f t="shared" ca="1" si="64"/>
        <v>0</v>
      </c>
      <c r="AU370" s="2">
        <f t="shared" ca="1" si="64"/>
        <v>0</v>
      </c>
      <c r="AV370" s="2">
        <f t="shared" ca="1" si="64"/>
        <v>0</v>
      </c>
      <c r="AW370" s="2">
        <f t="shared" ca="1" si="64"/>
        <v>0</v>
      </c>
      <c r="AX370" s="2">
        <f t="shared" ca="1" si="64"/>
        <v>0</v>
      </c>
      <c r="AY370" s="2">
        <f t="shared" ca="1" si="64"/>
        <v>0</v>
      </c>
      <c r="AZ370" s="2">
        <f t="shared" ca="1" si="64"/>
        <v>0</v>
      </c>
      <c r="BA370" s="2">
        <f t="shared" ca="1" si="64"/>
        <v>0</v>
      </c>
      <c r="BB370" s="2">
        <f t="shared" ca="1" si="64"/>
        <v>0</v>
      </c>
      <c r="BC370" s="2">
        <f t="shared" ca="1" si="64"/>
        <v>0</v>
      </c>
      <c r="BD370" s="2">
        <f t="shared" ca="1" si="64"/>
        <v>0</v>
      </c>
      <c r="BE370" s="2">
        <f t="shared" ca="1" si="64"/>
        <v>0</v>
      </c>
      <c r="BF370" s="2">
        <f t="shared" ca="1" si="64"/>
        <v>0</v>
      </c>
      <c r="BG370" s="2">
        <f t="shared" ca="1" si="64"/>
        <v>0</v>
      </c>
      <c r="BH370" s="2">
        <f t="shared" ca="1" si="64"/>
        <v>0</v>
      </c>
      <c r="BI370" s="2">
        <f t="shared" ca="1" si="64"/>
        <v>0</v>
      </c>
    </row>
    <row r="371" spans="1:61" hidden="1" x14ac:dyDescent="0.25">
      <c r="A371" s="175"/>
      <c r="B371" s="171"/>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1">
        <v>23</v>
      </c>
      <c r="AC371" s="2">
        <f t="shared" ca="1" si="62"/>
        <v>0</v>
      </c>
      <c r="AD371" s="2">
        <f t="shared" ca="1" si="65"/>
        <v>0</v>
      </c>
      <c r="AE371" s="2">
        <f t="shared" ca="1" si="65"/>
        <v>0</v>
      </c>
      <c r="AF371" s="2">
        <f t="shared" ca="1" si="65"/>
        <v>0</v>
      </c>
      <c r="AG371" s="2">
        <f t="shared" ca="1" si="65"/>
        <v>0</v>
      </c>
      <c r="AH371" s="2">
        <f t="shared" ca="1" si="65"/>
        <v>0</v>
      </c>
      <c r="AI371" s="2">
        <f t="shared" ca="1" si="65"/>
        <v>0</v>
      </c>
      <c r="AJ371" s="2">
        <f t="shared" ca="1" si="65"/>
        <v>0</v>
      </c>
      <c r="AK371" s="2">
        <f t="shared" ca="1" si="65"/>
        <v>0</v>
      </c>
      <c r="AL371" s="2">
        <f t="shared" ca="1" si="65"/>
        <v>0</v>
      </c>
      <c r="AM371" s="2">
        <f t="shared" ca="1" si="65"/>
        <v>0</v>
      </c>
      <c r="AN371" s="2">
        <f t="shared" ca="1" si="65"/>
        <v>0</v>
      </c>
      <c r="AO371" s="2">
        <f t="shared" ca="1" si="65"/>
        <v>0</v>
      </c>
      <c r="AP371" s="2">
        <f t="shared" ca="1" si="65"/>
        <v>0</v>
      </c>
      <c r="AQ371" s="2">
        <f t="shared" ca="1" si="65"/>
        <v>0</v>
      </c>
      <c r="AR371" s="2">
        <f t="shared" ca="1" si="65"/>
        <v>0</v>
      </c>
      <c r="AS371" s="2">
        <f t="shared" ca="1" si="65"/>
        <v>0</v>
      </c>
      <c r="AT371" s="2">
        <f t="shared" ca="1" si="64"/>
        <v>0</v>
      </c>
      <c r="AU371" s="2">
        <f t="shared" ca="1" si="64"/>
        <v>0</v>
      </c>
      <c r="AV371" s="2">
        <f t="shared" ca="1" si="64"/>
        <v>0</v>
      </c>
      <c r="AW371" s="2">
        <f t="shared" ca="1" si="64"/>
        <v>0</v>
      </c>
      <c r="AX371" s="2">
        <f t="shared" ca="1" si="64"/>
        <v>0</v>
      </c>
      <c r="AY371" s="2">
        <f t="shared" ca="1" si="64"/>
        <v>0</v>
      </c>
      <c r="AZ371" s="2">
        <f t="shared" ca="1" si="64"/>
        <v>0</v>
      </c>
      <c r="BA371" s="2">
        <f t="shared" ca="1" si="64"/>
        <v>0</v>
      </c>
      <c r="BB371" s="2">
        <f t="shared" ca="1" si="64"/>
        <v>0</v>
      </c>
      <c r="BC371" s="2">
        <f t="shared" ca="1" si="64"/>
        <v>0</v>
      </c>
      <c r="BD371" s="2">
        <f t="shared" ca="1" si="64"/>
        <v>0</v>
      </c>
      <c r="BE371" s="2">
        <f t="shared" ca="1" si="64"/>
        <v>0</v>
      </c>
      <c r="BF371" s="2">
        <f t="shared" ca="1" si="64"/>
        <v>0</v>
      </c>
      <c r="BG371" s="2">
        <f t="shared" ca="1" si="64"/>
        <v>0</v>
      </c>
      <c r="BH371" s="2">
        <f t="shared" ca="1" si="64"/>
        <v>0</v>
      </c>
      <c r="BI371" s="2">
        <f t="shared" ca="1" si="64"/>
        <v>0</v>
      </c>
    </row>
    <row r="372" spans="1:61" hidden="1" x14ac:dyDescent="0.25">
      <c r="A372" s="175"/>
      <c r="B372" s="171"/>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1">
        <v>24</v>
      </c>
      <c r="AC372" s="2">
        <f t="shared" ca="1" si="62"/>
        <v>0</v>
      </c>
      <c r="AD372" s="2">
        <f t="shared" ca="1" si="65"/>
        <v>0</v>
      </c>
      <c r="AE372" s="2">
        <f t="shared" ca="1" si="65"/>
        <v>0</v>
      </c>
      <c r="AF372" s="2">
        <f t="shared" ca="1" si="65"/>
        <v>0</v>
      </c>
      <c r="AG372" s="2">
        <f t="shared" ca="1" si="65"/>
        <v>0</v>
      </c>
      <c r="AH372" s="2">
        <f t="shared" ca="1" si="65"/>
        <v>0</v>
      </c>
      <c r="AI372" s="2">
        <f t="shared" ca="1" si="65"/>
        <v>0</v>
      </c>
      <c r="AJ372" s="2">
        <f t="shared" ca="1" si="65"/>
        <v>0</v>
      </c>
      <c r="AK372" s="2">
        <f t="shared" ca="1" si="65"/>
        <v>0</v>
      </c>
      <c r="AL372" s="2">
        <f t="shared" ca="1" si="65"/>
        <v>0</v>
      </c>
      <c r="AM372" s="2">
        <f t="shared" ca="1" si="65"/>
        <v>0</v>
      </c>
      <c r="AN372" s="2">
        <f t="shared" ca="1" si="65"/>
        <v>0</v>
      </c>
      <c r="AO372" s="2">
        <f t="shared" ca="1" si="65"/>
        <v>0</v>
      </c>
      <c r="AP372" s="2">
        <f t="shared" ca="1" si="65"/>
        <v>0</v>
      </c>
      <c r="AQ372" s="2">
        <f t="shared" ca="1" si="65"/>
        <v>0</v>
      </c>
      <c r="AR372" s="2">
        <f t="shared" ca="1" si="65"/>
        <v>0</v>
      </c>
      <c r="AS372" s="2">
        <f t="shared" ca="1" si="65"/>
        <v>0</v>
      </c>
      <c r="AT372" s="2">
        <f t="shared" ca="1" si="64"/>
        <v>0</v>
      </c>
      <c r="AU372" s="2">
        <f t="shared" ca="1" si="64"/>
        <v>0</v>
      </c>
      <c r="AV372" s="2">
        <f t="shared" ca="1" si="64"/>
        <v>0</v>
      </c>
      <c r="AW372" s="2">
        <f t="shared" ca="1" si="64"/>
        <v>0</v>
      </c>
      <c r="AX372" s="2">
        <f t="shared" ca="1" si="64"/>
        <v>0</v>
      </c>
      <c r="AY372" s="2">
        <f t="shared" ca="1" si="64"/>
        <v>0</v>
      </c>
      <c r="AZ372" s="2">
        <f t="shared" ca="1" si="64"/>
        <v>0</v>
      </c>
      <c r="BA372" s="2">
        <f t="shared" ca="1" si="64"/>
        <v>0</v>
      </c>
      <c r="BB372" s="2">
        <f t="shared" ca="1" si="64"/>
        <v>0</v>
      </c>
      <c r="BC372" s="2">
        <f t="shared" ca="1" si="64"/>
        <v>0</v>
      </c>
      <c r="BD372" s="2">
        <f t="shared" ca="1" si="64"/>
        <v>0</v>
      </c>
      <c r="BE372" s="2">
        <f t="shared" ca="1" si="64"/>
        <v>0</v>
      </c>
      <c r="BF372" s="2">
        <f t="shared" ca="1" si="64"/>
        <v>0</v>
      </c>
      <c r="BG372" s="2">
        <f t="shared" ca="1" si="64"/>
        <v>0</v>
      </c>
      <c r="BH372" s="2">
        <f t="shared" ca="1" si="64"/>
        <v>0</v>
      </c>
      <c r="BI372" s="2">
        <f t="shared" ca="1" si="64"/>
        <v>0</v>
      </c>
    </row>
    <row r="373" spans="1:61" hidden="1" x14ac:dyDescent="0.25">
      <c r="A373" s="175"/>
      <c r="B373" s="171"/>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1">
        <v>25</v>
      </c>
      <c r="AC373" s="2">
        <f t="shared" ca="1" si="62"/>
        <v>0</v>
      </c>
      <c r="AD373" s="2">
        <f t="shared" ca="1" si="65"/>
        <v>0</v>
      </c>
      <c r="AE373" s="2">
        <f t="shared" ca="1" si="65"/>
        <v>0</v>
      </c>
      <c r="AF373" s="2">
        <f t="shared" ca="1" si="65"/>
        <v>0</v>
      </c>
      <c r="AG373" s="2">
        <f t="shared" ca="1" si="65"/>
        <v>0</v>
      </c>
      <c r="AH373" s="2">
        <f t="shared" ca="1" si="65"/>
        <v>0</v>
      </c>
      <c r="AI373" s="2">
        <f t="shared" ca="1" si="65"/>
        <v>0</v>
      </c>
      <c r="AJ373" s="2">
        <f t="shared" ca="1" si="65"/>
        <v>0</v>
      </c>
      <c r="AK373" s="2">
        <f t="shared" ca="1" si="65"/>
        <v>0</v>
      </c>
      <c r="AL373" s="2">
        <f t="shared" ca="1" si="65"/>
        <v>0</v>
      </c>
      <c r="AM373" s="2">
        <f t="shared" ca="1" si="65"/>
        <v>0</v>
      </c>
      <c r="AN373" s="2">
        <f t="shared" ca="1" si="65"/>
        <v>0</v>
      </c>
      <c r="AO373" s="2">
        <f t="shared" ca="1" si="65"/>
        <v>0</v>
      </c>
      <c r="AP373" s="2">
        <f t="shared" ca="1" si="65"/>
        <v>0</v>
      </c>
      <c r="AQ373" s="2">
        <f t="shared" ca="1" si="65"/>
        <v>0</v>
      </c>
      <c r="AR373" s="2">
        <f t="shared" ca="1" si="65"/>
        <v>0</v>
      </c>
      <c r="AS373" s="2">
        <f t="shared" ca="1" si="65"/>
        <v>0</v>
      </c>
      <c r="AT373" s="2">
        <f t="shared" ca="1" si="64"/>
        <v>0</v>
      </c>
      <c r="AU373" s="2">
        <f t="shared" ca="1" si="64"/>
        <v>0</v>
      </c>
      <c r="AV373" s="2">
        <f t="shared" ca="1" si="64"/>
        <v>0</v>
      </c>
      <c r="AW373" s="2">
        <f t="shared" ca="1" si="64"/>
        <v>0</v>
      </c>
      <c r="AX373" s="2">
        <f t="shared" ca="1" si="64"/>
        <v>0</v>
      </c>
      <c r="AY373" s="2">
        <f t="shared" ca="1" si="64"/>
        <v>0</v>
      </c>
      <c r="AZ373" s="2">
        <f t="shared" ca="1" si="64"/>
        <v>0</v>
      </c>
      <c r="BA373" s="2">
        <f t="shared" ca="1" si="64"/>
        <v>0</v>
      </c>
      <c r="BB373" s="2">
        <f t="shared" ca="1" si="64"/>
        <v>0</v>
      </c>
      <c r="BC373" s="2">
        <f t="shared" ca="1" si="64"/>
        <v>0</v>
      </c>
      <c r="BD373" s="2">
        <f t="shared" ca="1" si="64"/>
        <v>0</v>
      </c>
      <c r="BE373" s="2">
        <f t="shared" ca="1" si="64"/>
        <v>0</v>
      </c>
      <c r="BF373" s="2">
        <f t="shared" ca="1" si="64"/>
        <v>0</v>
      </c>
      <c r="BG373" s="2">
        <f t="shared" ca="1" si="64"/>
        <v>0</v>
      </c>
      <c r="BH373" s="2">
        <f t="shared" ca="1" si="64"/>
        <v>0</v>
      </c>
      <c r="BI373" s="2">
        <f t="shared" ca="1" si="64"/>
        <v>0</v>
      </c>
    </row>
    <row r="374" spans="1:61" hidden="1" x14ac:dyDescent="0.25">
      <c r="A374" s="175"/>
      <c r="B374" s="171"/>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1">
        <v>26</v>
      </c>
      <c r="AC374" s="2">
        <f t="shared" ca="1" si="62"/>
        <v>0</v>
      </c>
      <c r="AD374" s="2">
        <f t="shared" ca="1" si="65"/>
        <v>0</v>
      </c>
      <c r="AE374" s="2">
        <f t="shared" ca="1" si="65"/>
        <v>0</v>
      </c>
      <c r="AF374" s="2">
        <f t="shared" ca="1" si="65"/>
        <v>0</v>
      </c>
      <c r="AG374" s="2">
        <f t="shared" ca="1" si="65"/>
        <v>0</v>
      </c>
      <c r="AH374" s="2">
        <f t="shared" ca="1" si="65"/>
        <v>0</v>
      </c>
      <c r="AI374" s="2">
        <f t="shared" ca="1" si="65"/>
        <v>0</v>
      </c>
      <c r="AJ374" s="2">
        <f t="shared" ca="1" si="65"/>
        <v>0</v>
      </c>
      <c r="AK374" s="2">
        <f t="shared" ca="1" si="65"/>
        <v>0</v>
      </c>
      <c r="AL374" s="2">
        <f t="shared" ca="1" si="65"/>
        <v>0</v>
      </c>
      <c r="AM374" s="2">
        <f t="shared" ca="1" si="65"/>
        <v>0</v>
      </c>
      <c r="AN374" s="2">
        <f t="shared" ca="1" si="65"/>
        <v>0</v>
      </c>
      <c r="AO374" s="2">
        <f t="shared" ca="1" si="65"/>
        <v>0</v>
      </c>
      <c r="AP374" s="2">
        <f t="shared" ca="1" si="65"/>
        <v>0</v>
      </c>
      <c r="AQ374" s="2">
        <f t="shared" ca="1" si="65"/>
        <v>0</v>
      </c>
      <c r="AR374" s="2">
        <f t="shared" ca="1" si="65"/>
        <v>0</v>
      </c>
      <c r="AS374" s="2">
        <f t="shared" ca="1" si="65"/>
        <v>0</v>
      </c>
      <c r="AT374" s="2">
        <f t="shared" ca="1" si="64"/>
        <v>0</v>
      </c>
      <c r="AU374" s="2">
        <f t="shared" ca="1" si="64"/>
        <v>0</v>
      </c>
      <c r="AV374" s="2">
        <f t="shared" ca="1" si="64"/>
        <v>0</v>
      </c>
      <c r="AW374" s="2">
        <f t="shared" ca="1" si="64"/>
        <v>0</v>
      </c>
      <c r="AX374" s="2">
        <f t="shared" ca="1" si="64"/>
        <v>0</v>
      </c>
      <c r="AY374" s="2">
        <f t="shared" ca="1" si="64"/>
        <v>0</v>
      </c>
      <c r="AZ374" s="2">
        <f t="shared" ca="1" si="64"/>
        <v>0</v>
      </c>
      <c r="BA374" s="2">
        <f t="shared" ca="1" si="64"/>
        <v>0</v>
      </c>
      <c r="BB374" s="2">
        <f t="shared" ca="1" si="64"/>
        <v>0</v>
      </c>
      <c r="BC374" s="2">
        <f t="shared" ca="1" si="64"/>
        <v>0</v>
      </c>
      <c r="BD374" s="2">
        <f t="shared" ca="1" si="64"/>
        <v>0</v>
      </c>
      <c r="BE374" s="2">
        <f t="shared" ca="1" si="64"/>
        <v>0</v>
      </c>
      <c r="BF374" s="2">
        <f t="shared" ca="1" si="64"/>
        <v>0</v>
      </c>
      <c r="BG374" s="2">
        <f t="shared" ca="1" si="64"/>
        <v>0</v>
      </c>
      <c r="BH374" s="2">
        <f t="shared" ca="1" si="64"/>
        <v>0</v>
      </c>
      <c r="BI374" s="2">
        <f t="shared" ca="1" si="64"/>
        <v>0</v>
      </c>
    </row>
    <row r="375" spans="1:61" hidden="1" x14ac:dyDescent="0.25">
      <c r="A375" s="175"/>
      <c r="B375" s="171"/>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1">
        <v>27</v>
      </c>
      <c r="AC375" s="2">
        <f t="shared" ca="1" si="62"/>
        <v>0</v>
      </c>
      <c r="AD375" s="2">
        <f t="shared" ca="1" si="65"/>
        <v>0</v>
      </c>
      <c r="AE375" s="2">
        <f t="shared" ca="1" si="65"/>
        <v>0</v>
      </c>
      <c r="AF375" s="2">
        <f t="shared" ca="1" si="65"/>
        <v>0</v>
      </c>
      <c r="AG375" s="2">
        <f t="shared" ca="1" si="65"/>
        <v>0</v>
      </c>
      <c r="AH375" s="2">
        <f t="shared" ca="1" si="65"/>
        <v>0</v>
      </c>
      <c r="AI375" s="2">
        <f t="shared" ca="1" si="65"/>
        <v>0</v>
      </c>
      <c r="AJ375" s="2">
        <f t="shared" ca="1" si="65"/>
        <v>0</v>
      </c>
      <c r="AK375" s="2">
        <f t="shared" ca="1" si="65"/>
        <v>0</v>
      </c>
      <c r="AL375" s="2">
        <f t="shared" ca="1" si="65"/>
        <v>0</v>
      </c>
      <c r="AM375" s="2">
        <f t="shared" ca="1" si="65"/>
        <v>0</v>
      </c>
      <c r="AN375" s="2">
        <f t="shared" ca="1" si="65"/>
        <v>0</v>
      </c>
      <c r="AO375" s="2">
        <f t="shared" ca="1" si="65"/>
        <v>0</v>
      </c>
      <c r="AP375" s="2">
        <f t="shared" ca="1" si="65"/>
        <v>0</v>
      </c>
      <c r="AQ375" s="2">
        <f t="shared" ca="1" si="65"/>
        <v>0</v>
      </c>
      <c r="AR375" s="2">
        <f t="shared" ca="1" si="65"/>
        <v>0</v>
      </c>
      <c r="AS375" s="2">
        <f t="shared" ca="1" si="65"/>
        <v>0</v>
      </c>
      <c r="AT375" s="2">
        <f t="shared" ca="1" si="64"/>
        <v>0</v>
      </c>
      <c r="AU375" s="2">
        <f t="shared" ca="1" si="64"/>
        <v>0</v>
      </c>
      <c r="AV375" s="2">
        <f t="shared" ca="1" si="64"/>
        <v>0</v>
      </c>
      <c r="AW375" s="2">
        <f t="shared" ca="1" si="64"/>
        <v>0</v>
      </c>
      <c r="AX375" s="2">
        <f t="shared" ca="1" si="64"/>
        <v>0</v>
      </c>
      <c r="AY375" s="2">
        <f t="shared" ca="1" si="64"/>
        <v>0</v>
      </c>
      <c r="AZ375" s="2">
        <f t="shared" ca="1" si="64"/>
        <v>0</v>
      </c>
      <c r="BA375" s="2">
        <f t="shared" ca="1" si="64"/>
        <v>0</v>
      </c>
      <c r="BB375" s="2">
        <f t="shared" ca="1" si="64"/>
        <v>0</v>
      </c>
      <c r="BC375" s="2" t="e">
        <f t="shared" ca="1" si="64"/>
        <v>#VALUE!</v>
      </c>
      <c r="BD375" s="2" t="e">
        <f t="shared" ca="1" si="64"/>
        <v>#VALUE!</v>
      </c>
      <c r="BE375" s="2" t="e">
        <f t="shared" ca="1" si="64"/>
        <v>#VALUE!</v>
      </c>
      <c r="BF375" s="2" t="e">
        <f t="shared" ca="1" si="64"/>
        <v>#VALUE!</v>
      </c>
      <c r="BG375" s="2" t="e">
        <f t="shared" ca="1" si="64"/>
        <v>#VALUE!</v>
      </c>
      <c r="BH375" s="2">
        <f t="shared" ca="1" si="64"/>
        <v>0</v>
      </c>
      <c r="BI375" s="2" t="e">
        <f t="shared" ca="1" si="64"/>
        <v>#VALUE!</v>
      </c>
    </row>
    <row r="376" spans="1:61" hidden="1" x14ac:dyDescent="0.25">
      <c r="A376" s="175"/>
      <c r="B376" s="171"/>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1">
        <v>28</v>
      </c>
      <c r="AC376" s="2">
        <f t="shared" ca="1" si="62"/>
        <v>0</v>
      </c>
      <c r="AD376" s="2">
        <f t="shared" ca="1" si="65"/>
        <v>0</v>
      </c>
      <c r="AE376" s="2">
        <f t="shared" ca="1" si="65"/>
        <v>0</v>
      </c>
      <c r="AF376" s="2">
        <f t="shared" ca="1" si="65"/>
        <v>0</v>
      </c>
      <c r="AG376" s="2">
        <f t="shared" ca="1" si="65"/>
        <v>0</v>
      </c>
      <c r="AH376" s="2">
        <f t="shared" ca="1" si="65"/>
        <v>0</v>
      </c>
      <c r="AI376" s="2">
        <f t="shared" ca="1" si="65"/>
        <v>0</v>
      </c>
      <c r="AJ376" s="2">
        <f t="shared" ca="1" si="65"/>
        <v>0</v>
      </c>
      <c r="AK376" s="2">
        <f t="shared" ca="1" si="65"/>
        <v>0</v>
      </c>
      <c r="AL376" s="2">
        <f t="shared" ca="1" si="65"/>
        <v>0</v>
      </c>
      <c r="AM376" s="2">
        <f t="shared" ca="1" si="65"/>
        <v>0</v>
      </c>
      <c r="AN376" s="2">
        <f t="shared" ca="1" si="65"/>
        <v>0</v>
      </c>
      <c r="AO376" s="2">
        <f t="shared" ca="1" si="65"/>
        <v>0</v>
      </c>
      <c r="AP376" s="2">
        <f t="shared" ca="1" si="65"/>
        <v>0</v>
      </c>
      <c r="AQ376" s="2">
        <f t="shared" ca="1" si="65"/>
        <v>0</v>
      </c>
      <c r="AR376" s="2">
        <f t="shared" ca="1" si="65"/>
        <v>0</v>
      </c>
      <c r="AS376" s="2">
        <f t="shared" ca="1" si="65"/>
        <v>0</v>
      </c>
      <c r="AT376" s="2">
        <f t="shared" ca="1" si="64"/>
        <v>0</v>
      </c>
      <c r="AU376" s="2">
        <f t="shared" ca="1" si="64"/>
        <v>0</v>
      </c>
      <c r="AV376" s="2">
        <f t="shared" ca="1" si="64"/>
        <v>0</v>
      </c>
      <c r="AW376" s="2">
        <f t="shared" ca="1" si="64"/>
        <v>0</v>
      </c>
      <c r="AX376" s="2">
        <f t="shared" ca="1" si="64"/>
        <v>0</v>
      </c>
      <c r="AY376" s="2">
        <f t="shared" ca="1" si="64"/>
        <v>0</v>
      </c>
      <c r="AZ376" s="2">
        <f t="shared" ca="1" si="64"/>
        <v>0</v>
      </c>
      <c r="BA376" s="2">
        <f t="shared" ca="1" si="64"/>
        <v>0</v>
      </c>
      <c r="BB376" s="2">
        <f t="shared" ca="1" si="64"/>
        <v>0</v>
      </c>
      <c r="BC376" s="2" t="e">
        <f t="shared" ca="1" si="64"/>
        <v>#VALUE!</v>
      </c>
      <c r="BD376" s="2" t="e">
        <f t="shared" ca="1" si="64"/>
        <v>#VALUE!</v>
      </c>
      <c r="BE376" s="2" t="e">
        <f t="shared" ca="1" si="64"/>
        <v>#VALUE!</v>
      </c>
      <c r="BF376" s="2" t="e">
        <f t="shared" ca="1" si="64"/>
        <v>#VALUE!</v>
      </c>
      <c r="BG376" s="2" t="e">
        <f t="shared" ca="1" si="64"/>
        <v>#VALUE!</v>
      </c>
      <c r="BH376" s="2">
        <f t="shared" ca="1" si="64"/>
        <v>0</v>
      </c>
      <c r="BI376" s="2" t="e">
        <f t="shared" ca="1" si="64"/>
        <v>#VALUE!</v>
      </c>
    </row>
    <row r="377" spans="1:61" hidden="1" x14ac:dyDescent="0.25">
      <c r="A377" s="175"/>
      <c r="B377" s="171"/>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1">
        <v>29</v>
      </c>
      <c r="AC377" s="2">
        <f t="shared" ca="1" si="62"/>
        <v>0</v>
      </c>
      <c r="AD377" s="2">
        <f t="shared" ca="1" si="65"/>
        <v>0</v>
      </c>
      <c r="AE377" s="2">
        <f t="shared" ca="1" si="65"/>
        <v>0</v>
      </c>
      <c r="AF377" s="2">
        <f t="shared" ca="1" si="65"/>
        <v>0</v>
      </c>
      <c r="AG377" s="2">
        <f t="shared" ca="1" si="65"/>
        <v>0</v>
      </c>
      <c r="AH377" s="2">
        <f t="shared" ca="1" si="65"/>
        <v>0</v>
      </c>
      <c r="AI377" s="2">
        <f t="shared" ca="1" si="65"/>
        <v>0</v>
      </c>
      <c r="AJ377" s="2">
        <f t="shared" ca="1" si="65"/>
        <v>0</v>
      </c>
      <c r="AK377" s="2">
        <f t="shared" ca="1" si="65"/>
        <v>0</v>
      </c>
      <c r="AL377" s="2">
        <f t="shared" ca="1" si="65"/>
        <v>0</v>
      </c>
      <c r="AM377" s="2">
        <f t="shared" ca="1" si="65"/>
        <v>0</v>
      </c>
      <c r="AN377" s="2">
        <f t="shared" ca="1" si="65"/>
        <v>0</v>
      </c>
      <c r="AO377" s="2">
        <f t="shared" ca="1" si="65"/>
        <v>0</v>
      </c>
      <c r="AP377" s="2">
        <f t="shared" ca="1" si="65"/>
        <v>0</v>
      </c>
      <c r="AQ377" s="2">
        <f t="shared" ca="1" si="65"/>
        <v>0</v>
      </c>
      <c r="AR377" s="2">
        <f t="shared" ca="1" si="65"/>
        <v>0</v>
      </c>
      <c r="AS377" s="2">
        <f t="shared" ca="1" si="65"/>
        <v>0</v>
      </c>
      <c r="AT377" s="2">
        <f t="shared" ca="1" si="64"/>
        <v>0</v>
      </c>
      <c r="AU377" s="2">
        <f t="shared" ca="1" si="64"/>
        <v>0</v>
      </c>
      <c r="AV377" s="2">
        <f t="shared" ca="1" si="64"/>
        <v>0</v>
      </c>
      <c r="AW377" s="2">
        <f t="shared" ca="1" si="64"/>
        <v>0</v>
      </c>
      <c r="AX377" s="2">
        <f t="shared" ca="1" si="64"/>
        <v>0</v>
      </c>
      <c r="AY377" s="2">
        <f t="shared" ca="1" si="64"/>
        <v>0</v>
      </c>
      <c r="AZ377" s="2">
        <f t="shared" ca="1" si="64"/>
        <v>0</v>
      </c>
      <c r="BA377" s="2">
        <f t="shared" ca="1" si="64"/>
        <v>0</v>
      </c>
      <c r="BB377" s="2">
        <f t="shared" ca="1" si="64"/>
        <v>0</v>
      </c>
      <c r="BC377" s="2" t="e">
        <f t="shared" ca="1" si="64"/>
        <v>#VALUE!</v>
      </c>
      <c r="BD377" s="2" t="e">
        <f t="shared" ca="1" si="64"/>
        <v>#VALUE!</v>
      </c>
      <c r="BE377" s="2" t="e">
        <f t="shared" ca="1" si="64"/>
        <v>#VALUE!</v>
      </c>
      <c r="BF377" s="2" t="e">
        <f t="shared" ca="1" si="64"/>
        <v>#VALUE!</v>
      </c>
      <c r="BG377" s="2" t="e">
        <f t="shared" ca="1" si="64"/>
        <v>#VALUE!</v>
      </c>
      <c r="BH377" s="2">
        <f t="shared" ca="1" si="64"/>
        <v>0</v>
      </c>
      <c r="BI377" s="2" t="e">
        <f t="shared" ca="1" si="64"/>
        <v>#VALUE!</v>
      </c>
    </row>
    <row r="378" spans="1:61" hidden="1" x14ac:dyDescent="0.25">
      <c r="A378" s="175"/>
      <c r="B378" s="171"/>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1">
        <v>30</v>
      </c>
      <c r="AC378" s="2">
        <f t="shared" ca="1" si="62"/>
        <v>0</v>
      </c>
      <c r="AD378" s="2">
        <f t="shared" ca="1" si="65"/>
        <v>0</v>
      </c>
      <c r="AE378" s="2">
        <f t="shared" ca="1" si="65"/>
        <v>0</v>
      </c>
      <c r="AF378" s="2">
        <f t="shared" ca="1" si="65"/>
        <v>0</v>
      </c>
      <c r="AG378" s="2">
        <f t="shared" ca="1" si="65"/>
        <v>0</v>
      </c>
      <c r="AH378" s="2">
        <f t="shared" ca="1" si="65"/>
        <v>0</v>
      </c>
      <c r="AI378" s="2">
        <f t="shared" ca="1" si="65"/>
        <v>0</v>
      </c>
      <c r="AJ378" s="2">
        <f t="shared" ca="1" si="65"/>
        <v>0</v>
      </c>
      <c r="AK378" s="2">
        <f t="shared" ca="1" si="65"/>
        <v>0</v>
      </c>
      <c r="AL378" s="2">
        <f t="shared" ca="1" si="65"/>
        <v>0</v>
      </c>
      <c r="AM378" s="2">
        <f t="shared" ca="1" si="65"/>
        <v>0</v>
      </c>
      <c r="AN378" s="2">
        <f t="shared" ca="1" si="65"/>
        <v>0</v>
      </c>
      <c r="AO378" s="2">
        <f t="shared" ca="1" si="65"/>
        <v>0</v>
      </c>
      <c r="AP378" s="2">
        <f t="shared" ca="1" si="65"/>
        <v>0</v>
      </c>
      <c r="AQ378" s="2">
        <f t="shared" ca="1" si="65"/>
        <v>0</v>
      </c>
      <c r="AR378" s="2">
        <f t="shared" ca="1" si="65"/>
        <v>0</v>
      </c>
      <c r="AS378" s="2">
        <f t="shared" ca="1" si="65"/>
        <v>0</v>
      </c>
      <c r="AT378" s="2">
        <f t="shared" ca="1" si="64"/>
        <v>0</v>
      </c>
      <c r="AU378" s="2">
        <f t="shared" ca="1" si="64"/>
        <v>0</v>
      </c>
      <c r="AV378" s="2">
        <f t="shared" ca="1" si="64"/>
        <v>0</v>
      </c>
      <c r="AW378" s="2">
        <f t="shared" ca="1" si="64"/>
        <v>0</v>
      </c>
      <c r="AX378" s="2">
        <f t="shared" ca="1" si="64"/>
        <v>0</v>
      </c>
      <c r="AY378" s="2">
        <f t="shared" ca="1" si="64"/>
        <v>0</v>
      </c>
      <c r="AZ378" s="2">
        <f t="shared" ca="1" si="64"/>
        <v>0</v>
      </c>
      <c r="BA378" s="2">
        <f t="shared" ca="1" si="64"/>
        <v>0</v>
      </c>
      <c r="BB378" s="2">
        <f t="shared" ca="1" si="64"/>
        <v>0</v>
      </c>
      <c r="BC378" s="2" t="e">
        <f t="shared" ca="1" si="64"/>
        <v>#VALUE!</v>
      </c>
      <c r="BD378" s="2" t="e">
        <f t="shared" ca="1" si="64"/>
        <v>#VALUE!</v>
      </c>
      <c r="BE378" s="2" t="e">
        <f t="shared" ca="1" si="64"/>
        <v>#VALUE!</v>
      </c>
      <c r="BF378" s="2" t="e">
        <f t="shared" ca="1" si="64"/>
        <v>#VALUE!</v>
      </c>
      <c r="BG378" s="2" t="e">
        <f t="shared" ca="1" si="64"/>
        <v>#VALUE!</v>
      </c>
      <c r="BH378" s="2">
        <f t="shared" ca="1" si="64"/>
        <v>0</v>
      </c>
      <c r="BI378" s="2" t="e">
        <f t="shared" ca="1" si="64"/>
        <v>#VALUE!</v>
      </c>
    </row>
    <row r="379" spans="1:61" hidden="1" x14ac:dyDescent="0.25">
      <c r="A379" s="175"/>
      <c r="B379" s="171"/>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1">
        <v>31</v>
      </c>
      <c r="AC379" s="2">
        <f t="shared" ca="1" si="62"/>
        <v>0</v>
      </c>
      <c r="AD379" s="2">
        <f t="shared" ca="1" si="65"/>
        <v>0</v>
      </c>
      <c r="AE379" s="2">
        <f t="shared" ca="1" si="65"/>
        <v>0</v>
      </c>
      <c r="AF379" s="2">
        <f t="shared" ca="1" si="65"/>
        <v>0</v>
      </c>
      <c r="AG379" s="2">
        <f t="shared" ca="1" si="65"/>
        <v>0</v>
      </c>
      <c r="AH379" s="2">
        <f t="shared" ca="1" si="65"/>
        <v>0</v>
      </c>
      <c r="AI379" s="2">
        <f t="shared" ca="1" si="65"/>
        <v>0</v>
      </c>
      <c r="AJ379" s="2">
        <f t="shared" ca="1" si="65"/>
        <v>0</v>
      </c>
      <c r="AK379" s="2">
        <f t="shared" ca="1" si="65"/>
        <v>0</v>
      </c>
      <c r="AL379" s="2">
        <f t="shared" ca="1" si="65"/>
        <v>0</v>
      </c>
      <c r="AM379" s="2">
        <f t="shared" ca="1" si="65"/>
        <v>0</v>
      </c>
      <c r="AN379" s="2">
        <f t="shared" ca="1" si="65"/>
        <v>0</v>
      </c>
      <c r="AO379" s="2">
        <f t="shared" ca="1" si="65"/>
        <v>0</v>
      </c>
      <c r="AP379" s="2">
        <f t="shared" ca="1" si="65"/>
        <v>0</v>
      </c>
      <c r="AQ379" s="2">
        <f t="shared" ca="1" si="65"/>
        <v>0</v>
      </c>
      <c r="AR379" s="2">
        <f t="shared" ca="1" si="65"/>
        <v>0</v>
      </c>
      <c r="AS379" s="2">
        <f t="shared" ca="1" si="65"/>
        <v>0</v>
      </c>
      <c r="AT379" s="2">
        <f t="shared" ca="1" si="64"/>
        <v>0</v>
      </c>
      <c r="AU379" s="2">
        <f t="shared" ca="1" si="64"/>
        <v>0</v>
      </c>
      <c r="AV379" s="2">
        <f t="shared" ca="1" si="64"/>
        <v>0</v>
      </c>
      <c r="AW379" s="2">
        <f t="shared" ca="1" si="64"/>
        <v>0</v>
      </c>
      <c r="AX379" s="2">
        <f t="shared" ca="1" si="64"/>
        <v>0</v>
      </c>
      <c r="AY379" s="2">
        <f t="shared" ca="1" si="64"/>
        <v>0</v>
      </c>
      <c r="AZ379" s="2">
        <f t="shared" ca="1" si="64"/>
        <v>0</v>
      </c>
      <c r="BA379" s="2">
        <f t="shared" ca="1" si="64"/>
        <v>0</v>
      </c>
      <c r="BB379" s="2">
        <f t="shared" ca="1" si="64"/>
        <v>0</v>
      </c>
      <c r="BC379" s="2" t="e">
        <f t="shared" ca="1" si="64"/>
        <v>#VALUE!</v>
      </c>
      <c r="BD379" s="2" t="e">
        <f t="shared" ca="1" si="64"/>
        <v>#VALUE!</v>
      </c>
      <c r="BE379" s="2" t="e">
        <f t="shared" ca="1" si="64"/>
        <v>#VALUE!</v>
      </c>
      <c r="BF379" s="2" t="e">
        <f t="shared" ca="1" si="64"/>
        <v>#VALUE!</v>
      </c>
      <c r="BG379" s="2" t="e">
        <f t="shared" ca="1" si="64"/>
        <v>#VALUE!</v>
      </c>
      <c r="BH379" s="2">
        <f t="shared" ca="1" si="64"/>
        <v>0</v>
      </c>
      <c r="BI379" s="2" t="e">
        <f t="shared" ref="BG379:BI381" ca="1" si="66">IF(ISNA(OR(MATCH(BI$51,OFFSET($D379,1-$AB379,0,6),0),MATCH($AB379,OFFSET($D379,1-$AB379,0,6),0))),0,INDEX(OFFSET($D379,1-$AB379,18,6,6),MATCH(BI$51,OFFSET($D379,1-$AB379,0,6),0),MATCH($AB379,OFFSET($D379,1-$AB379,0,6),0)))</f>
        <v>#VALUE!</v>
      </c>
    </row>
    <row r="380" spans="1:61" hidden="1" x14ac:dyDescent="0.25">
      <c r="A380" s="175"/>
      <c r="B380" s="171"/>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1">
        <v>32</v>
      </c>
      <c r="AC380" s="2">
        <f t="shared" ca="1" si="62"/>
        <v>0</v>
      </c>
      <c r="AD380" s="2">
        <f t="shared" ca="1" si="65"/>
        <v>0</v>
      </c>
      <c r="AE380" s="2">
        <f t="shared" ca="1" si="65"/>
        <v>0</v>
      </c>
      <c r="AF380" s="2">
        <f t="shared" ca="1" si="65"/>
        <v>0</v>
      </c>
      <c r="AG380" s="2">
        <f t="shared" ca="1" si="65"/>
        <v>0</v>
      </c>
      <c r="AH380" s="2">
        <f t="shared" ca="1" si="65"/>
        <v>0</v>
      </c>
      <c r="AI380" s="2">
        <f t="shared" ca="1" si="65"/>
        <v>0</v>
      </c>
      <c r="AJ380" s="2">
        <f t="shared" ca="1" si="65"/>
        <v>0</v>
      </c>
      <c r="AK380" s="2">
        <f t="shared" ca="1" si="65"/>
        <v>0</v>
      </c>
      <c r="AL380" s="2">
        <f t="shared" ca="1" si="65"/>
        <v>0</v>
      </c>
      <c r="AM380" s="2">
        <f t="shared" ca="1" si="65"/>
        <v>0</v>
      </c>
      <c r="AN380" s="2">
        <f t="shared" ca="1" si="65"/>
        <v>0</v>
      </c>
      <c r="AO380" s="2">
        <f t="shared" ca="1" si="65"/>
        <v>0</v>
      </c>
      <c r="AP380" s="2">
        <f t="shared" ca="1" si="65"/>
        <v>0</v>
      </c>
      <c r="AQ380" s="2">
        <f t="shared" ca="1" si="65"/>
        <v>0</v>
      </c>
      <c r="AR380" s="2">
        <f t="shared" ca="1" si="65"/>
        <v>0</v>
      </c>
      <c r="AS380" s="2">
        <f t="shared" ca="1" si="65"/>
        <v>0</v>
      </c>
      <c r="AT380" s="2">
        <f t="shared" ref="AT380:BF381" ca="1" si="67">IF(ISNA(OR(MATCH(AT$51,OFFSET($D380,1-$AB380,0,6),0),MATCH($AB380,OFFSET($D380,1-$AB380,0,6),0))),0,INDEX(OFFSET($D380,1-$AB380,18,6,6),MATCH(AT$51,OFFSET($D380,1-$AB380,0,6),0),MATCH($AB380,OFFSET($D380,1-$AB380,0,6),0)))</f>
        <v>0</v>
      </c>
      <c r="AU380" s="2">
        <f t="shared" ca="1" si="67"/>
        <v>0</v>
      </c>
      <c r="AV380" s="2">
        <f t="shared" ca="1" si="67"/>
        <v>0</v>
      </c>
      <c r="AW380" s="2">
        <f t="shared" ca="1" si="67"/>
        <v>0</v>
      </c>
      <c r="AX380" s="2">
        <f t="shared" ca="1" si="67"/>
        <v>0</v>
      </c>
      <c r="AY380" s="2">
        <f t="shared" ca="1" si="67"/>
        <v>0</v>
      </c>
      <c r="AZ380" s="2">
        <f t="shared" ca="1" si="67"/>
        <v>0</v>
      </c>
      <c r="BA380" s="2">
        <f t="shared" ca="1" si="67"/>
        <v>0</v>
      </c>
      <c r="BB380" s="2">
        <f t="shared" ca="1" si="67"/>
        <v>0</v>
      </c>
      <c r="BC380" s="2">
        <f t="shared" ca="1" si="67"/>
        <v>0</v>
      </c>
      <c r="BD380" s="2">
        <f t="shared" ca="1" si="67"/>
        <v>0</v>
      </c>
      <c r="BE380" s="2">
        <f t="shared" ca="1" si="67"/>
        <v>0</v>
      </c>
      <c r="BF380" s="2">
        <f t="shared" ca="1" si="67"/>
        <v>0</v>
      </c>
      <c r="BG380" s="2">
        <f t="shared" ca="1" si="66"/>
        <v>0</v>
      </c>
      <c r="BH380" s="2">
        <f t="shared" ca="1" si="66"/>
        <v>0</v>
      </c>
      <c r="BI380" s="2">
        <f t="shared" ca="1" si="66"/>
        <v>0</v>
      </c>
    </row>
    <row r="381" spans="1:61" hidden="1" x14ac:dyDescent="0.25">
      <c r="A381" s="175"/>
      <c r="B381" s="172"/>
      <c r="C381" s="96"/>
      <c r="D381" s="96"/>
      <c r="E381" s="96"/>
      <c r="F381" s="96"/>
      <c r="G381" s="96"/>
      <c r="H381" s="96"/>
      <c r="I381" s="96"/>
      <c r="J381" s="96"/>
      <c r="K381" s="96"/>
      <c r="L381" s="96"/>
      <c r="M381" s="96"/>
      <c r="N381" s="96"/>
      <c r="O381" s="96"/>
      <c r="P381" s="96"/>
      <c r="Q381" s="96"/>
      <c r="R381" s="96"/>
      <c r="S381" s="96"/>
      <c r="T381" s="96"/>
      <c r="U381" s="96"/>
      <c r="V381" s="96"/>
      <c r="W381" s="96"/>
      <c r="X381" s="96"/>
      <c r="Y381" s="96"/>
      <c r="Z381" s="96"/>
      <c r="AA381" s="96"/>
      <c r="AB381" s="94">
        <v>33</v>
      </c>
      <c r="AC381" s="95">
        <f t="shared" ca="1" si="62"/>
        <v>0</v>
      </c>
      <c r="AD381" s="95">
        <f t="shared" ca="1" si="65"/>
        <v>0</v>
      </c>
      <c r="AE381" s="95">
        <f t="shared" ca="1" si="65"/>
        <v>0</v>
      </c>
      <c r="AF381" s="95">
        <f t="shared" ca="1" si="65"/>
        <v>0</v>
      </c>
      <c r="AG381" s="95">
        <f t="shared" ca="1" si="65"/>
        <v>0</v>
      </c>
      <c r="AH381" s="95">
        <f t="shared" ca="1" si="65"/>
        <v>0</v>
      </c>
      <c r="AI381" s="95">
        <f t="shared" ca="1" si="65"/>
        <v>0</v>
      </c>
      <c r="AJ381" s="95">
        <f t="shared" ca="1" si="65"/>
        <v>0</v>
      </c>
      <c r="AK381" s="95">
        <f t="shared" ca="1" si="65"/>
        <v>0</v>
      </c>
      <c r="AL381" s="95">
        <f t="shared" ca="1" si="65"/>
        <v>0</v>
      </c>
      <c r="AM381" s="95">
        <f t="shared" ca="1" si="65"/>
        <v>0</v>
      </c>
      <c r="AN381" s="95">
        <f t="shared" ca="1" si="65"/>
        <v>0</v>
      </c>
      <c r="AO381" s="95">
        <f t="shared" ca="1" si="65"/>
        <v>0</v>
      </c>
      <c r="AP381" s="95">
        <f t="shared" ca="1" si="65"/>
        <v>0</v>
      </c>
      <c r="AQ381" s="95">
        <f t="shared" ca="1" si="65"/>
        <v>0</v>
      </c>
      <c r="AR381" s="95">
        <f t="shared" ca="1" si="65"/>
        <v>0</v>
      </c>
      <c r="AS381" s="95">
        <f t="shared" ca="1" si="65"/>
        <v>0</v>
      </c>
      <c r="AT381" s="95">
        <f t="shared" ca="1" si="67"/>
        <v>0</v>
      </c>
      <c r="AU381" s="95">
        <f t="shared" ca="1" si="67"/>
        <v>0</v>
      </c>
      <c r="AV381" s="95">
        <f t="shared" ca="1" si="67"/>
        <v>0</v>
      </c>
      <c r="AW381" s="95">
        <f t="shared" ca="1" si="67"/>
        <v>0</v>
      </c>
      <c r="AX381" s="95">
        <f t="shared" ca="1" si="67"/>
        <v>0</v>
      </c>
      <c r="AY381" s="95">
        <f t="shared" ca="1" si="67"/>
        <v>0</v>
      </c>
      <c r="AZ381" s="95">
        <f t="shared" ca="1" si="67"/>
        <v>0</v>
      </c>
      <c r="BA381" s="95">
        <f t="shared" ca="1" si="67"/>
        <v>0</v>
      </c>
      <c r="BB381" s="95">
        <f t="shared" ca="1" si="67"/>
        <v>0</v>
      </c>
      <c r="BC381" s="95" t="e">
        <f t="shared" ca="1" si="67"/>
        <v>#VALUE!</v>
      </c>
      <c r="BD381" s="95" t="e">
        <f t="shared" ca="1" si="67"/>
        <v>#VALUE!</v>
      </c>
      <c r="BE381" s="95" t="e">
        <f t="shared" ca="1" si="67"/>
        <v>#VALUE!</v>
      </c>
      <c r="BF381" s="95" t="e">
        <f t="shared" ca="1" si="67"/>
        <v>#VALUE!</v>
      </c>
      <c r="BG381" s="95" t="e">
        <f t="shared" ca="1" si="66"/>
        <v>#VALUE!</v>
      </c>
      <c r="BH381" s="95">
        <f t="shared" ca="1" si="66"/>
        <v>0</v>
      </c>
      <c r="BI381" s="95" t="e">
        <f t="shared" ca="1" si="66"/>
        <v>#VALUE!</v>
      </c>
    </row>
    <row r="382" spans="1:61" x14ac:dyDescent="0.25">
      <c r="A382" s="175"/>
      <c r="B382" s="179" t="s">
        <v>157</v>
      </c>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c r="AA382" s="11"/>
      <c r="AB382" s="5">
        <v>6</v>
      </c>
      <c r="AC382" s="4">
        <f>IF($AB382=AC$51,MATCH_2D_XREF($AB382,LM,NODES,NODES_LOADED,$I$34:$K$43),0)</f>
        <v>0</v>
      </c>
      <c r="AD382" s="4">
        <f>IF($AB382=AD$51,MATCH_2D_XREF($AB382,LM,NODES,NODES_LOADED,$I$34:$K$43),0)</f>
        <v>0</v>
      </c>
      <c r="AE382" s="4">
        <f>IF($AB382=AE$51,MATCH_2D_XREF($AB382,LM,NODES,NODES_LOADED,$I$34:$K$43),0)</f>
        <v>0</v>
      </c>
      <c r="AF382" s="4">
        <f>IF($AB382=AF$51,MATCH_2D_XREF($AB382,LM,NODES,NODES_LOADED,$I$34:$K$43),0)</f>
        <v>0</v>
      </c>
      <c r="AG382" s="4">
        <f>IF($AB382=AG$51,MATCH_2D_XREF($AB382,LM,NODES,NODES_LOADED,$I$34:$K$43),0)</f>
        <v>0</v>
      </c>
      <c r="AH382" s="4">
        <f>IF($AB382=AH$51,MATCH_2D_XREF($AB382,LM,NODES,NODES_LOADED,$I$34:$K$43),0)</f>
        <v>67800</v>
      </c>
      <c r="AI382" s="4">
        <f>IF($AB382=AI$51,MATCH_2D_XREF($AB382,LM,NODES,NODES_LOADED,$I$34:$K$43),0)</f>
        <v>0</v>
      </c>
      <c r="AJ382" s="4">
        <f>IF($AB382=AJ$51,MATCH_2D_XREF($AB382,LM,NODES,NODES_LOADED,$I$34:$K$43),0)</f>
        <v>0</v>
      </c>
      <c r="AK382" s="4">
        <f>IF($AB382=AK$51,MATCH_2D_XREF($AB382,LM,NODES,NODES_LOADED,$I$34:$K$43),0)</f>
        <v>0</v>
      </c>
      <c r="AL382" s="4">
        <f>IF($AB382=AL$51,MATCH_2D_XREF($AB382,LM,NODES,NODES_LOADED,$I$34:$K$43),0)</f>
        <v>0</v>
      </c>
      <c r="AM382" s="4">
        <f>IF($AB382=AM$51,MATCH_2D_XREF($AB382,LM,NODES,NODES_LOADED,$I$34:$K$43),0)</f>
        <v>0</v>
      </c>
      <c r="AN382" s="4">
        <f>IF($AB382=AN$51,MATCH_2D_XREF($AB382,LM,NODES,NODES_LOADED,$I$34:$K$43),0)</f>
        <v>0</v>
      </c>
      <c r="AO382" s="4">
        <f>IF($AB382=AO$51,MATCH_2D_XREF($AB382,LM,NODES,NODES_LOADED,$I$34:$K$43),0)</f>
        <v>0</v>
      </c>
      <c r="AP382" s="4">
        <f>IF($AB382=AP$51,MATCH_2D_XREF($AB382,LM,NODES,NODES_LOADED,$I$34:$K$43),0)</f>
        <v>0</v>
      </c>
      <c r="AQ382" s="4">
        <f>IF($AB382=AQ$51,MATCH_2D_XREF($AB382,LM,NODES,NODES_LOADED,$I$34:$K$43),0)</f>
        <v>0</v>
      </c>
      <c r="AR382" s="4">
        <f>IF($AB382=AR$51,MATCH_2D_XREF($AB382,LM,NODES,NODES_LOADED,$I$34:$K$43),0)</f>
        <v>0</v>
      </c>
      <c r="AS382" s="4">
        <f>IF($AB382=AS$51,MATCH_2D_XREF($AB382,LM,NODES,NODES_LOADED,$I$34:$K$43),0)</f>
        <v>0</v>
      </c>
      <c r="AT382" s="4">
        <f>IF($AB382=AT$51,MATCH_2D_XREF($AB382,LM,NODES,NODES_LOADED,$I$34:$K$43),0)</f>
        <v>0</v>
      </c>
      <c r="AU382" s="4">
        <f>IF($AB382=AU$51,MATCH_2D_XREF($AB382,LM,NODES,NODES_LOADED,$I$34:$K$43),0)</f>
        <v>0</v>
      </c>
      <c r="AV382" s="4">
        <f>IF($AB382=AV$51,MATCH_2D_XREF($AB382,LM,NODES,NODES_LOADED,$I$34:$K$43),0)</f>
        <v>0</v>
      </c>
      <c r="AW382" s="4">
        <f>IF($AB382=AW$51,MATCH_2D_XREF($AB382,LM,NODES,NODES_LOADED,$I$34:$K$43),0)</f>
        <v>0</v>
      </c>
      <c r="AX382" s="4">
        <f>IF($AB382=AX$51,MATCH_2D_XREF($AB382,LM,NODES,NODES_LOADED,$I$34:$K$43),0)</f>
        <v>0</v>
      </c>
      <c r="AY382" s="4">
        <f>IF($AB382=AY$51,MATCH_2D_XREF($AB382,LM,NODES,NODES_LOADED,$I$34:$K$43),0)</f>
        <v>0</v>
      </c>
      <c r="AZ382" s="4">
        <f>IF($AB382=AZ$51,MATCH_2D_XREF($AB382,LM,NODES,NODES_LOADED,$I$34:$K$43),0)</f>
        <v>0</v>
      </c>
      <c r="BA382" s="4">
        <f>IF($AB382=BA$51,MATCH_2D_XREF($AB382,LM,NODES,NODES_LOADED,$I$34:$K$43),0)</f>
        <v>0</v>
      </c>
      <c r="BB382" s="4">
        <f>IF($AB382=BB$51,MATCH_2D_XREF($AB382,LM,NODES,NODES_LOADED,$I$34:$K$43),0)</f>
        <v>0</v>
      </c>
      <c r="BC382" s="4">
        <f>IF($AB382=BC$51,MATCH_2D_XREF($AB382,LM,NODES,NODES_LOADED,$I$34:$K$43),0)</f>
        <v>0</v>
      </c>
      <c r="BD382" s="4">
        <f>IF($AB382=BD$51,MATCH_2D_XREF($AB382,LM,NODES,NODES_LOADED,$I$34:$K$43),0)</f>
        <v>0</v>
      </c>
      <c r="BE382" s="4">
        <f>IF($AB382=BE$51,MATCH_2D_XREF($AB382,LM,NODES,NODES_LOADED,$I$34:$K$43),0)</f>
        <v>0</v>
      </c>
      <c r="BF382" s="4">
        <f>IF($AB382=BF$51,MATCH_2D_XREF($AB382,LM,NODES,NODES_LOADED,$I$34:$K$43),0)</f>
        <v>0</v>
      </c>
      <c r="BG382" s="4">
        <f>IF($AB382=BG$51,MATCH_2D_XREF($AB382,LM,NODES,NODES_LOADED,$I$34:$K$43),0)</f>
        <v>0</v>
      </c>
      <c r="BH382" s="4">
        <f>IF($AB382=BH$51,MATCH_2D_XREF($AB382,LM,NODES,NODES_LOADED,$I$34:$K$43),0)</f>
        <v>0</v>
      </c>
      <c r="BI382" s="4">
        <f>IF($AB382=BI$51,MATCH_2D_XREF($AB382,LM,NODES,NODES_LOADED,$I$34:$K$43),0)</f>
        <v>0</v>
      </c>
    </row>
    <row r="383" spans="1:61" x14ac:dyDescent="0.25">
      <c r="A383" s="175"/>
      <c r="B383" s="180"/>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1">
        <v>9</v>
      </c>
      <c r="AC383" s="2">
        <f>IF($AB383=AC$51,MATCH_2D_XREF($AB383,LM,NODES,NODES_LOADED,$I$34:$K$43),0)</f>
        <v>0</v>
      </c>
      <c r="AD383" s="2">
        <f>IF($AB383=AD$51,MATCH_2D_XREF($AB383,LM,NODES,NODES_LOADED,$I$34:$K$43),0)</f>
        <v>0</v>
      </c>
      <c r="AE383" s="2">
        <f>IF($AB383=AE$51,MATCH_2D_XREF($AB383,LM,NODES,NODES_LOADED,$I$34:$K$43),0)</f>
        <v>0</v>
      </c>
      <c r="AF383" s="2">
        <f>IF($AB383=AF$51,MATCH_2D_XREF($AB383,LM,NODES,NODES_LOADED,$I$34:$K$43),0)</f>
        <v>0</v>
      </c>
      <c r="AG383" s="2">
        <f>IF($AB383=AG$51,MATCH_2D_XREF($AB383,LM,NODES,NODES_LOADED,$I$34:$K$43),0)</f>
        <v>0</v>
      </c>
      <c r="AH383" s="2">
        <f>IF($AB383=AH$51,MATCH_2D_XREF($AB383,LM,NODES,NODES_LOADED,$I$34:$K$43),0)</f>
        <v>0</v>
      </c>
      <c r="AI383" s="2">
        <f>IF($AB383=AI$51,MATCH_2D_XREF($AB383,LM,NODES,NODES_LOADED,$I$34:$K$43),0)</f>
        <v>0</v>
      </c>
      <c r="AJ383" s="2">
        <f>IF($AB383=AJ$51,MATCH_2D_XREF($AB383,LM,NODES,NODES_LOADED,$I$34:$K$43),0)</f>
        <v>0</v>
      </c>
      <c r="AK383" s="2">
        <f>IF($AB383=AK$51,MATCH_2D_XREF($AB383,LM,NODES,NODES_LOADED,$I$34:$K$43),0)</f>
        <v>67800</v>
      </c>
      <c r="AL383" s="2">
        <f>IF($AB383=AL$51,MATCH_2D_XREF($AB383,LM,NODES,NODES_LOADED,$I$34:$K$43),0)</f>
        <v>0</v>
      </c>
      <c r="AM383" s="2">
        <f>IF($AB383=AM$51,MATCH_2D_XREF($AB383,LM,NODES,NODES_LOADED,$I$34:$K$43),0)</f>
        <v>0</v>
      </c>
      <c r="AN383" s="2">
        <f>IF($AB383=AN$51,MATCH_2D_XREF($AB383,LM,NODES,NODES_LOADED,$I$34:$K$43),0)</f>
        <v>0</v>
      </c>
      <c r="AO383" s="2">
        <f>IF($AB383=AO$51,MATCH_2D_XREF($AB383,LM,NODES,NODES_LOADED,$I$34:$K$43),0)</f>
        <v>0</v>
      </c>
      <c r="AP383" s="2">
        <f>IF($AB383=AP$51,MATCH_2D_XREF($AB383,LM,NODES,NODES_LOADED,$I$34:$K$43),0)</f>
        <v>0</v>
      </c>
      <c r="AQ383" s="2">
        <f>IF($AB383=AQ$51,MATCH_2D_XREF($AB383,LM,NODES,NODES_LOADED,$I$34:$K$43),0)</f>
        <v>0</v>
      </c>
      <c r="AR383" s="2">
        <f>IF($AB383=AR$51,MATCH_2D_XREF($AB383,LM,NODES,NODES_LOADED,$I$34:$K$43),0)</f>
        <v>0</v>
      </c>
      <c r="AS383" s="2">
        <f>IF($AB383=AS$51,MATCH_2D_XREF($AB383,LM,NODES,NODES_LOADED,$I$34:$K$43),0)</f>
        <v>0</v>
      </c>
      <c r="AT383" s="2">
        <f>IF($AB383=AT$51,MATCH_2D_XREF($AB383,LM,NODES,NODES_LOADED,$I$34:$K$43),0)</f>
        <v>0</v>
      </c>
      <c r="AU383" s="2">
        <f>IF($AB383=AU$51,MATCH_2D_XREF($AB383,LM,NODES,NODES_LOADED,$I$34:$K$43),0)</f>
        <v>0</v>
      </c>
      <c r="AV383" s="2">
        <f>IF($AB383=AV$51,MATCH_2D_XREF($AB383,LM,NODES,NODES_LOADED,$I$34:$K$43),0)</f>
        <v>0</v>
      </c>
      <c r="AW383" s="2">
        <f>IF($AB383=AW$51,MATCH_2D_XREF($AB383,LM,NODES,NODES_LOADED,$I$34:$K$43),0)</f>
        <v>0</v>
      </c>
      <c r="AX383" s="2">
        <f>IF($AB383=AX$51,MATCH_2D_XREF($AB383,LM,NODES,NODES_LOADED,$I$34:$K$43),0)</f>
        <v>0</v>
      </c>
      <c r="AY383" s="2">
        <f>IF($AB383=AY$51,MATCH_2D_XREF($AB383,LM,NODES,NODES_LOADED,$I$34:$K$43),0)</f>
        <v>0</v>
      </c>
      <c r="AZ383" s="2">
        <f>IF($AB383=AZ$51,MATCH_2D_XREF($AB383,LM,NODES,NODES_LOADED,$I$34:$K$43),0)</f>
        <v>0</v>
      </c>
      <c r="BA383" s="2">
        <f>IF($AB383=BA$51,MATCH_2D_XREF($AB383,LM,NODES,NODES_LOADED,$I$34:$K$43),0)</f>
        <v>0</v>
      </c>
      <c r="BB383" s="2">
        <f>IF($AB383=BB$51,MATCH_2D_XREF($AB383,LM,NODES,NODES_LOADED,$I$34:$K$43),0)</f>
        <v>0</v>
      </c>
      <c r="BC383" s="2">
        <f>IF($AB383=BC$51,MATCH_2D_XREF($AB383,LM,NODES,NODES_LOADED,$I$34:$K$43),0)</f>
        <v>0</v>
      </c>
      <c r="BD383" s="2">
        <f>IF($AB383=BD$51,MATCH_2D_XREF($AB383,LM,NODES,NODES_LOADED,$I$34:$K$43),0)</f>
        <v>0</v>
      </c>
      <c r="BE383" s="2">
        <f>IF($AB383=BE$51,MATCH_2D_XREF($AB383,LM,NODES,NODES_LOADED,$I$34:$K$43),0)</f>
        <v>0</v>
      </c>
      <c r="BF383" s="2">
        <f>IF($AB383=BF$51,MATCH_2D_XREF($AB383,LM,NODES,NODES_LOADED,$I$34:$K$43),0)</f>
        <v>0</v>
      </c>
      <c r="BG383" s="2">
        <f>IF($AB383=BG$51,MATCH_2D_XREF($AB383,LM,NODES,NODES_LOADED,$I$34:$K$43),0)</f>
        <v>0</v>
      </c>
      <c r="BH383" s="2">
        <f>IF($AB383=BH$51,MATCH_2D_XREF($AB383,LM,NODES,NODES_LOADED,$I$34:$K$43),0)</f>
        <v>0</v>
      </c>
      <c r="BI383" s="2">
        <f>IF($AB383=BI$51,MATCH_2D_XREF($AB383,LM,NODES,NODES_LOADED,$I$34:$K$43),0)</f>
        <v>0</v>
      </c>
    </row>
    <row r="384" spans="1:61" x14ac:dyDescent="0.25">
      <c r="A384" s="175"/>
      <c r="B384" s="180"/>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1">
        <v>12</v>
      </c>
      <c r="AC384" s="2">
        <f>IF($AB384=AC$51,MATCH_2D_XREF($AB384,LM,NODES,NODES_LOADED,$I$34:$K$43),0)</f>
        <v>0</v>
      </c>
      <c r="AD384" s="2">
        <f>IF($AB384=AD$51,MATCH_2D_XREF($AB384,LM,NODES,NODES_LOADED,$I$34:$K$43),0)</f>
        <v>0</v>
      </c>
      <c r="AE384" s="2">
        <f>IF($AB384=AE$51,MATCH_2D_XREF($AB384,LM,NODES,NODES_LOADED,$I$34:$K$43),0)</f>
        <v>0</v>
      </c>
      <c r="AF384" s="2">
        <f>IF($AB384=AF$51,MATCH_2D_XREF($AB384,LM,NODES,NODES_LOADED,$I$34:$K$43),0)</f>
        <v>0</v>
      </c>
      <c r="AG384" s="2">
        <f>IF($AB384=AG$51,MATCH_2D_XREF($AB384,LM,NODES,NODES_LOADED,$I$34:$K$43),0)</f>
        <v>0</v>
      </c>
      <c r="AH384" s="2">
        <f>IF($AB384=AH$51,MATCH_2D_XREF($AB384,LM,NODES,NODES_LOADED,$I$34:$K$43),0)</f>
        <v>0</v>
      </c>
      <c r="AI384" s="2">
        <f>IF($AB384=AI$51,MATCH_2D_XREF($AB384,LM,NODES,NODES_LOADED,$I$34:$K$43),0)</f>
        <v>0</v>
      </c>
      <c r="AJ384" s="2">
        <f>IF($AB384=AJ$51,MATCH_2D_XREF($AB384,LM,NODES,NODES_LOADED,$I$34:$K$43),0)</f>
        <v>0</v>
      </c>
      <c r="AK384" s="2">
        <f>IF($AB384=AK$51,MATCH_2D_XREF($AB384,LM,NODES,NODES_LOADED,$I$34:$K$43),0)</f>
        <v>0</v>
      </c>
      <c r="AL384" s="2">
        <f>IF($AB384=AL$51,MATCH_2D_XREF($AB384,LM,NODES,NODES_LOADED,$I$34:$K$43),0)</f>
        <v>0</v>
      </c>
      <c r="AM384" s="2">
        <f>IF($AB384=AM$51,MATCH_2D_XREF($AB384,LM,NODES,NODES_LOADED,$I$34:$K$43),0)</f>
        <v>0</v>
      </c>
      <c r="AN384" s="2">
        <f>IF($AB384=AN$51,MATCH_2D_XREF($AB384,LM,NODES,NODES_LOADED,$I$34:$K$43),0)</f>
        <v>67800</v>
      </c>
      <c r="AO384" s="2">
        <f>IF($AB384=AO$51,MATCH_2D_XREF($AB384,LM,NODES,NODES_LOADED,$I$34:$K$43),0)</f>
        <v>0</v>
      </c>
      <c r="AP384" s="2">
        <f>IF($AB384=AP$51,MATCH_2D_XREF($AB384,LM,NODES,NODES_LOADED,$I$34:$K$43),0)</f>
        <v>0</v>
      </c>
      <c r="AQ384" s="2">
        <f>IF($AB384=AQ$51,MATCH_2D_XREF($AB384,LM,NODES,NODES_LOADED,$I$34:$K$43),0)</f>
        <v>0</v>
      </c>
      <c r="AR384" s="2">
        <f>IF($AB384=AR$51,MATCH_2D_XREF($AB384,LM,NODES,NODES_LOADED,$I$34:$K$43),0)</f>
        <v>0</v>
      </c>
      <c r="AS384" s="2">
        <f>IF($AB384=AS$51,MATCH_2D_XREF($AB384,LM,NODES,NODES_LOADED,$I$34:$K$43),0)</f>
        <v>0</v>
      </c>
      <c r="AT384" s="2">
        <f>IF($AB384=AT$51,MATCH_2D_XREF($AB384,LM,NODES,NODES_LOADED,$I$34:$K$43),0)</f>
        <v>0</v>
      </c>
      <c r="AU384" s="2">
        <f>IF($AB384=AU$51,MATCH_2D_XREF($AB384,LM,NODES,NODES_LOADED,$I$34:$K$43),0)</f>
        <v>0</v>
      </c>
      <c r="AV384" s="2">
        <f>IF($AB384=AV$51,MATCH_2D_XREF($AB384,LM,NODES,NODES_LOADED,$I$34:$K$43),0)</f>
        <v>0</v>
      </c>
      <c r="AW384" s="2">
        <f>IF($AB384=AW$51,MATCH_2D_XREF($AB384,LM,NODES,NODES_LOADED,$I$34:$K$43),0)</f>
        <v>0</v>
      </c>
      <c r="AX384" s="2">
        <f>IF($AB384=AX$51,MATCH_2D_XREF($AB384,LM,NODES,NODES_LOADED,$I$34:$K$43),0)</f>
        <v>0</v>
      </c>
      <c r="AY384" s="2">
        <f>IF($AB384=AY$51,MATCH_2D_XREF($AB384,LM,NODES,NODES_LOADED,$I$34:$K$43),0)</f>
        <v>0</v>
      </c>
      <c r="AZ384" s="2">
        <f>IF($AB384=AZ$51,MATCH_2D_XREF($AB384,LM,NODES,NODES_LOADED,$I$34:$K$43),0)</f>
        <v>0</v>
      </c>
      <c r="BA384" s="2">
        <f>IF($AB384=BA$51,MATCH_2D_XREF($AB384,LM,NODES,NODES_LOADED,$I$34:$K$43),0)</f>
        <v>0</v>
      </c>
      <c r="BB384" s="2">
        <f>IF($AB384=BB$51,MATCH_2D_XREF($AB384,LM,NODES,NODES_LOADED,$I$34:$K$43),0)</f>
        <v>0</v>
      </c>
      <c r="BC384" s="2">
        <f>IF($AB384=BC$51,MATCH_2D_XREF($AB384,LM,NODES,NODES_LOADED,$I$34:$K$43),0)</f>
        <v>0</v>
      </c>
      <c r="BD384" s="2">
        <f>IF($AB384=BD$51,MATCH_2D_XREF($AB384,LM,NODES,NODES_LOADED,$I$34:$K$43),0)</f>
        <v>0</v>
      </c>
      <c r="BE384" s="2">
        <f>IF($AB384=BE$51,MATCH_2D_XREF($AB384,LM,NODES,NODES_LOADED,$I$34:$K$43),0)</f>
        <v>0</v>
      </c>
      <c r="BF384" s="2">
        <f>IF($AB384=BF$51,MATCH_2D_XREF($AB384,LM,NODES,NODES_LOADED,$I$34:$K$43),0)</f>
        <v>0</v>
      </c>
      <c r="BG384" s="2">
        <f>IF($AB384=BG$51,MATCH_2D_XREF($AB384,LM,NODES,NODES_LOADED,$I$34:$K$43),0)</f>
        <v>0</v>
      </c>
      <c r="BH384" s="2">
        <f>IF($AB384=BH$51,MATCH_2D_XREF($AB384,LM,NODES,NODES_LOADED,$I$34:$K$43),0)</f>
        <v>0</v>
      </c>
      <c r="BI384" s="2">
        <f>IF($AB384=BI$51,MATCH_2D_XREF($AB384,LM,NODES,NODES_LOADED,$I$34:$K$43),0)</f>
        <v>0</v>
      </c>
    </row>
    <row r="385" spans="1:61" x14ac:dyDescent="0.25">
      <c r="A385" s="175"/>
      <c r="B385" s="180"/>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1">
        <v>15</v>
      </c>
      <c r="AC385" s="2">
        <f>IF($AB385=AC$51,MATCH_2D_XREF($AB385,LM,NODES,NODES_LOADED,$I$34:$K$43),0)</f>
        <v>0</v>
      </c>
      <c r="AD385" s="2">
        <f>IF($AB385=AD$51,MATCH_2D_XREF($AB385,LM,NODES,NODES_LOADED,$I$34:$K$43),0)</f>
        <v>0</v>
      </c>
      <c r="AE385" s="2">
        <f>IF($AB385=AE$51,MATCH_2D_XREF($AB385,LM,NODES,NODES_LOADED,$I$34:$K$43),0)</f>
        <v>0</v>
      </c>
      <c r="AF385" s="2">
        <f>IF($AB385=AF$51,MATCH_2D_XREF($AB385,LM,NODES,NODES_LOADED,$I$34:$K$43),0)</f>
        <v>0</v>
      </c>
      <c r="AG385" s="2">
        <f>IF($AB385=AG$51,MATCH_2D_XREF($AB385,LM,NODES,NODES_LOADED,$I$34:$K$43),0)</f>
        <v>0</v>
      </c>
      <c r="AH385" s="2">
        <f>IF($AB385=AH$51,MATCH_2D_XREF($AB385,LM,NODES,NODES_LOADED,$I$34:$K$43),0)</f>
        <v>0</v>
      </c>
      <c r="AI385" s="2">
        <f>IF($AB385=AI$51,MATCH_2D_XREF($AB385,LM,NODES,NODES_LOADED,$I$34:$K$43),0)</f>
        <v>0</v>
      </c>
      <c r="AJ385" s="2">
        <f>IF($AB385=AJ$51,MATCH_2D_XREF($AB385,LM,NODES,NODES_LOADED,$I$34:$K$43),0)</f>
        <v>0</v>
      </c>
      <c r="AK385" s="2">
        <f>IF($AB385=AK$51,MATCH_2D_XREF($AB385,LM,NODES,NODES_LOADED,$I$34:$K$43),0)</f>
        <v>0</v>
      </c>
      <c r="AL385" s="2">
        <f>IF($AB385=AL$51,MATCH_2D_XREF($AB385,LM,NODES,NODES_LOADED,$I$34:$K$43),0)</f>
        <v>0</v>
      </c>
      <c r="AM385" s="2">
        <f>IF($AB385=AM$51,MATCH_2D_XREF($AB385,LM,NODES,NODES_LOADED,$I$34:$K$43),0)</f>
        <v>0</v>
      </c>
      <c r="AN385" s="2">
        <f>IF($AB385=AN$51,MATCH_2D_XREF($AB385,LM,NODES,NODES_LOADED,$I$34:$K$43),0)</f>
        <v>0</v>
      </c>
      <c r="AO385" s="2">
        <f>IF($AB385=AO$51,MATCH_2D_XREF($AB385,LM,NODES,NODES_LOADED,$I$34:$K$43),0)</f>
        <v>0</v>
      </c>
      <c r="AP385" s="2">
        <f>IF($AB385=AP$51,MATCH_2D_XREF($AB385,LM,NODES,NODES_LOADED,$I$34:$K$43),0)</f>
        <v>0</v>
      </c>
      <c r="AQ385" s="2">
        <f>IF($AB385=AQ$51,MATCH_2D_XREF($AB385,LM,NODES,NODES_LOADED,$I$34:$K$43),0)</f>
        <v>67800</v>
      </c>
      <c r="AR385" s="2">
        <f>IF($AB385=AR$51,MATCH_2D_XREF($AB385,LM,NODES,NODES_LOADED,$I$34:$K$43),0)</f>
        <v>0</v>
      </c>
      <c r="AS385" s="2">
        <f>IF($AB385=AS$51,MATCH_2D_XREF($AB385,LM,NODES,NODES_LOADED,$I$34:$K$43),0)</f>
        <v>0</v>
      </c>
      <c r="AT385" s="2">
        <f>IF($AB385=AT$51,MATCH_2D_XREF($AB385,LM,NODES,NODES_LOADED,$I$34:$K$43),0)</f>
        <v>0</v>
      </c>
      <c r="AU385" s="2">
        <f>IF($AB385=AU$51,MATCH_2D_XREF($AB385,LM,NODES,NODES_LOADED,$I$34:$K$43),0)</f>
        <v>0</v>
      </c>
      <c r="AV385" s="2">
        <f>IF($AB385=AV$51,MATCH_2D_XREF($AB385,LM,NODES,NODES_LOADED,$I$34:$K$43),0)</f>
        <v>0</v>
      </c>
      <c r="AW385" s="2">
        <f>IF($AB385=AW$51,MATCH_2D_XREF($AB385,LM,NODES,NODES_LOADED,$I$34:$K$43),0)</f>
        <v>0</v>
      </c>
      <c r="AX385" s="2">
        <f>IF($AB385=AX$51,MATCH_2D_XREF($AB385,LM,NODES,NODES_LOADED,$I$34:$K$43),0)</f>
        <v>0</v>
      </c>
      <c r="AY385" s="2">
        <f>IF($AB385=AY$51,MATCH_2D_XREF($AB385,LM,NODES,NODES_LOADED,$I$34:$K$43),0)</f>
        <v>0</v>
      </c>
      <c r="AZ385" s="2">
        <f>IF($AB385=AZ$51,MATCH_2D_XREF($AB385,LM,NODES,NODES_LOADED,$I$34:$K$43),0)</f>
        <v>0</v>
      </c>
      <c r="BA385" s="2">
        <f>IF($AB385=BA$51,MATCH_2D_XREF($AB385,LM,NODES,NODES_LOADED,$I$34:$K$43),0)</f>
        <v>0</v>
      </c>
      <c r="BB385" s="2">
        <f>IF($AB385=BB$51,MATCH_2D_XREF($AB385,LM,NODES,NODES_LOADED,$I$34:$K$43),0)</f>
        <v>0</v>
      </c>
      <c r="BC385" s="2">
        <f>IF($AB385=BC$51,MATCH_2D_XREF($AB385,LM,NODES,NODES_LOADED,$I$34:$K$43),0)</f>
        <v>0</v>
      </c>
      <c r="BD385" s="2">
        <f>IF($AB385=BD$51,MATCH_2D_XREF($AB385,LM,NODES,NODES_LOADED,$I$34:$K$43),0)</f>
        <v>0</v>
      </c>
      <c r="BE385" s="2">
        <f>IF($AB385=BE$51,MATCH_2D_XREF($AB385,LM,NODES,NODES_LOADED,$I$34:$K$43),0)</f>
        <v>0</v>
      </c>
      <c r="BF385" s="2">
        <f>IF($AB385=BF$51,MATCH_2D_XREF($AB385,LM,NODES,NODES_LOADED,$I$34:$K$43),0)</f>
        <v>0</v>
      </c>
      <c r="BG385" s="2">
        <f>IF($AB385=BG$51,MATCH_2D_XREF($AB385,LM,NODES,NODES_LOADED,$I$34:$K$43),0)</f>
        <v>0</v>
      </c>
      <c r="BH385" s="2">
        <f>IF($AB385=BH$51,MATCH_2D_XREF($AB385,LM,NODES,NODES_LOADED,$I$34:$K$43),0)</f>
        <v>0</v>
      </c>
      <c r="BI385" s="2">
        <f>IF($AB385=BI$51,MATCH_2D_XREF($AB385,LM,NODES,NODES_LOADED,$I$34:$K$43),0)</f>
        <v>0</v>
      </c>
    </row>
    <row r="386" spans="1:61" x14ac:dyDescent="0.25">
      <c r="A386" s="175"/>
      <c r="B386" s="180"/>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1">
        <v>18</v>
      </c>
      <c r="AC386" s="2">
        <f>IF($AB386=AC$51,MATCH_2D_XREF($AB386,LM,NODES,NODES_LOADED,$I$34:$K$43),0)</f>
        <v>0</v>
      </c>
      <c r="AD386" s="2">
        <f>IF($AB386=AD$51,MATCH_2D_XREF($AB386,LM,NODES,NODES_LOADED,$I$34:$K$43),0)</f>
        <v>0</v>
      </c>
      <c r="AE386" s="2">
        <f>IF($AB386=AE$51,MATCH_2D_XREF($AB386,LM,NODES,NODES_LOADED,$I$34:$K$43),0)</f>
        <v>0</v>
      </c>
      <c r="AF386" s="2">
        <f>IF($AB386=AF$51,MATCH_2D_XREF($AB386,LM,NODES,NODES_LOADED,$I$34:$K$43),0)</f>
        <v>0</v>
      </c>
      <c r="AG386" s="2">
        <f>IF($AB386=AG$51,MATCH_2D_XREF($AB386,LM,NODES,NODES_LOADED,$I$34:$K$43),0)</f>
        <v>0</v>
      </c>
      <c r="AH386" s="2">
        <f>IF($AB386=AH$51,MATCH_2D_XREF($AB386,LM,NODES,NODES_LOADED,$I$34:$K$43),0)</f>
        <v>0</v>
      </c>
      <c r="AI386" s="2">
        <f>IF($AB386=AI$51,MATCH_2D_XREF($AB386,LM,NODES,NODES_LOADED,$I$34:$K$43),0)</f>
        <v>0</v>
      </c>
      <c r="AJ386" s="2">
        <f>IF($AB386=AJ$51,MATCH_2D_XREF($AB386,LM,NODES,NODES_LOADED,$I$34:$K$43),0)</f>
        <v>0</v>
      </c>
      <c r="AK386" s="2">
        <f>IF($AB386=AK$51,MATCH_2D_XREF($AB386,LM,NODES,NODES_LOADED,$I$34:$K$43),0)</f>
        <v>0</v>
      </c>
      <c r="AL386" s="2">
        <f>IF($AB386=AL$51,MATCH_2D_XREF($AB386,LM,NODES,NODES_LOADED,$I$34:$K$43),0)</f>
        <v>0</v>
      </c>
      <c r="AM386" s="2">
        <f>IF($AB386=AM$51,MATCH_2D_XREF($AB386,LM,NODES,NODES_LOADED,$I$34:$K$43),0)</f>
        <v>0</v>
      </c>
      <c r="AN386" s="2">
        <f>IF($AB386=AN$51,MATCH_2D_XREF($AB386,LM,NODES,NODES_LOADED,$I$34:$K$43),0)</f>
        <v>0</v>
      </c>
      <c r="AO386" s="2">
        <f>IF($AB386=AO$51,MATCH_2D_XREF($AB386,LM,NODES,NODES_LOADED,$I$34:$K$43),0)</f>
        <v>0</v>
      </c>
      <c r="AP386" s="2">
        <f>IF($AB386=AP$51,MATCH_2D_XREF($AB386,LM,NODES,NODES_LOADED,$I$34:$K$43),0)</f>
        <v>0</v>
      </c>
      <c r="AQ386" s="2">
        <f>IF($AB386=AQ$51,MATCH_2D_XREF($AB386,LM,NODES,NODES_LOADED,$I$34:$K$43),0)</f>
        <v>0</v>
      </c>
      <c r="AR386" s="2">
        <f>IF($AB386=AR$51,MATCH_2D_XREF($AB386,LM,NODES,NODES_LOADED,$I$34:$K$43),0)</f>
        <v>0</v>
      </c>
      <c r="AS386" s="2">
        <f>IF($AB386=AS$51,MATCH_2D_XREF($AB386,LM,NODES,NODES_LOADED,$I$34:$K$43),0)</f>
        <v>0</v>
      </c>
      <c r="AT386" s="2">
        <f>IF($AB386=AT$51,MATCH_2D_XREF($AB386,LM,NODES,NODES_LOADED,$I$34:$K$43),0)</f>
        <v>98600</v>
      </c>
      <c r="AU386" s="2">
        <f>IF($AB386=AU$51,MATCH_2D_XREF($AB386,LM,NODES,NODES_LOADED,$I$34:$K$43),0)</f>
        <v>0</v>
      </c>
      <c r="AV386" s="2">
        <f>IF($AB386=AV$51,MATCH_2D_XREF($AB386,LM,NODES,NODES_LOADED,$I$34:$K$43),0)</f>
        <v>0</v>
      </c>
      <c r="AW386" s="2">
        <f>IF($AB386=AW$51,MATCH_2D_XREF($AB386,LM,NODES,NODES_LOADED,$I$34:$K$43),0)</f>
        <v>0</v>
      </c>
      <c r="AX386" s="2">
        <f>IF($AB386=AX$51,MATCH_2D_XREF($AB386,LM,NODES,NODES_LOADED,$I$34:$K$43),0)</f>
        <v>0</v>
      </c>
      <c r="AY386" s="2">
        <f>IF($AB386=AY$51,MATCH_2D_XREF($AB386,LM,NODES,NODES_LOADED,$I$34:$K$43),0)</f>
        <v>0</v>
      </c>
      <c r="AZ386" s="2">
        <f>IF($AB386=AZ$51,MATCH_2D_XREF($AB386,LM,NODES,NODES_LOADED,$I$34:$K$43),0)</f>
        <v>0</v>
      </c>
      <c r="BA386" s="2">
        <f>IF($AB386=BA$51,MATCH_2D_XREF($AB386,LM,NODES,NODES_LOADED,$I$34:$K$43),0)</f>
        <v>0</v>
      </c>
      <c r="BB386" s="2">
        <f>IF($AB386=BB$51,MATCH_2D_XREF($AB386,LM,NODES,NODES_LOADED,$I$34:$K$43),0)</f>
        <v>0</v>
      </c>
      <c r="BC386" s="2">
        <f>IF($AB386=BC$51,MATCH_2D_XREF($AB386,LM,NODES,NODES_LOADED,$I$34:$K$43),0)</f>
        <v>0</v>
      </c>
      <c r="BD386" s="2">
        <f>IF($AB386=BD$51,MATCH_2D_XREF($AB386,LM,NODES,NODES_LOADED,$I$34:$K$43),0)</f>
        <v>0</v>
      </c>
      <c r="BE386" s="2">
        <f>IF($AB386=BE$51,MATCH_2D_XREF($AB386,LM,NODES,NODES_LOADED,$I$34:$K$43),0)</f>
        <v>0</v>
      </c>
      <c r="BF386" s="2">
        <f>IF($AB386=BF$51,MATCH_2D_XREF($AB386,LM,NODES,NODES_LOADED,$I$34:$K$43),0)</f>
        <v>0</v>
      </c>
      <c r="BG386" s="2">
        <f>IF($AB386=BG$51,MATCH_2D_XREF($AB386,LM,NODES,NODES_LOADED,$I$34:$K$43),0)</f>
        <v>0</v>
      </c>
      <c r="BH386" s="2">
        <f>IF($AB386=BH$51,MATCH_2D_XREF($AB386,LM,NODES,NODES_LOADED,$I$34:$K$43),0)</f>
        <v>0</v>
      </c>
      <c r="BI386" s="2">
        <f>IF($AB386=BI$51,MATCH_2D_XREF($AB386,LM,NODES,NODES_LOADED,$I$34:$K$43),0)</f>
        <v>0</v>
      </c>
    </row>
    <row r="387" spans="1:61" x14ac:dyDescent="0.25">
      <c r="A387" s="175"/>
      <c r="B387" s="180"/>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1">
        <v>21</v>
      </c>
      <c r="AC387" s="2">
        <f>IF($AB387=AC$51,MATCH_2D_XREF($AB387,LM,NODES,NODES_LOADED,$I$34:$K$43),0)</f>
        <v>0</v>
      </c>
      <c r="AD387" s="2">
        <f>IF($AB387=AD$51,MATCH_2D_XREF($AB387,LM,NODES,NODES_LOADED,$I$34:$K$43),0)</f>
        <v>0</v>
      </c>
      <c r="AE387" s="2">
        <f>IF($AB387=AE$51,MATCH_2D_XREF($AB387,LM,NODES,NODES_LOADED,$I$34:$K$43),0)</f>
        <v>0</v>
      </c>
      <c r="AF387" s="2">
        <f>IF($AB387=AF$51,MATCH_2D_XREF($AB387,LM,NODES,NODES_LOADED,$I$34:$K$43),0)</f>
        <v>0</v>
      </c>
      <c r="AG387" s="2">
        <f>IF($AB387=AG$51,MATCH_2D_XREF($AB387,LM,NODES,NODES_LOADED,$I$34:$K$43),0)</f>
        <v>0</v>
      </c>
      <c r="AH387" s="2">
        <f>IF($AB387=AH$51,MATCH_2D_XREF($AB387,LM,NODES,NODES_LOADED,$I$34:$K$43),0)</f>
        <v>0</v>
      </c>
      <c r="AI387" s="2">
        <f>IF($AB387=AI$51,MATCH_2D_XREF($AB387,LM,NODES,NODES_LOADED,$I$34:$K$43),0)</f>
        <v>0</v>
      </c>
      <c r="AJ387" s="2">
        <f>IF($AB387=AJ$51,MATCH_2D_XREF($AB387,LM,NODES,NODES_LOADED,$I$34:$K$43),0)</f>
        <v>0</v>
      </c>
      <c r="AK387" s="2">
        <f>IF($AB387=AK$51,MATCH_2D_XREF($AB387,LM,NODES,NODES_LOADED,$I$34:$K$43),0)</f>
        <v>0</v>
      </c>
      <c r="AL387" s="2">
        <f>IF($AB387=AL$51,MATCH_2D_XREF($AB387,LM,NODES,NODES_LOADED,$I$34:$K$43),0)</f>
        <v>0</v>
      </c>
      <c r="AM387" s="2">
        <f>IF($AB387=AM$51,MATCH_2D_XREF($AB387,LM,NODES,NODES_LOADED,$I$34:$K$43),0)</f>
        <v>0</v>
      </c>
      <c r="AN387" s="2">
        <f>IF($AB387=AN$51,MATCH_2D_XREF($AB387,LM,NODES,NODES_LOADED,$I$34:$K$43),0)</f>
        <v>0</v>
      </c>
      <c r="AO387" s="2">
        <f>IF($AB387=AO$51,MATCH_2D_XREF($AB387,LM,NODES,NODES_LOADED,$I$34:$K$43),0)</f>
        <v>0</v>
      </c>
      <c r="AP387" s="2">
        <f>IF($AB387=AP$51,MATCH_2D_XREF($AB387,LM,NODES,NODES_LOADED,$I$34:$K$43),0)</f>
        <v>0</v>
      </c>
      <c r="AQ387" s="2">
        <f>IF($AB387=AQ$51,MATCH_2D_XREF($AB387,LM,NODES,NODES_LOADED,$I$34:$K$43),0)</f>
        <v>0</v>
      </c>
      <c r="AR387" s="2">
        <f>IF($AB387=AR$51,MATCH_2D_XREF($AB387,LM,NODES,NODES_LOADED,$I$34:$K$43),0)</f>
        <v>0</v>
      </c>
      <c r="AS387" s="2">
        <f>IF($AB387=AS$51,MATCH_2D_XREF($AB387,LM,NODES,NODES_LOADED,$I$34:$K$43),0)</f>
        <v>0</v>
      </c>
      <c r="AT387" s="2">
        <f>IF($AB387=AT$51,MATCH_2D_XREF($AB387,LM,NODES,NODES_LOADED,$I$34:$K$43),0)</f>
        <v>0</v>
      </c>
      <c r="AU387" s="2">
        <f>IF($AB387=AU$51,MATCH_2D_XREF($AB387,LM,NODES,NODES_LOADED,$I$34:$K$43),0)</f>
        <v>0</v>
      </c>
      <c r="AV387" s="2">
        <f>IF($AB387=AV$51,MATCH_2D_XREF($AB387,LM,NODES,NODES_LOADED,$I$34:$K$43),0)</f>
        <v>0</v>
      </c>
      <c r="AW387" s="2">
        <f>IF($AB387=AW$51,MATCH_2D_XREF($AB387,LM,NODES,NODES_LOADED,$I$34:$K$43),0)</f>
        <v>87100</v>
      </c>
      <c r="AX387" s="2">
        <f>IF($AB387=AX$51,MATCH_2D_XREF($AB387,LM,NODES,NODES_LOADED,$I$34:$K$43),0)</f>
        <v>0</v>
      </c>
      <c r="AY387" s="2">
        <f>IF($AB387=AY$51,MATCH_2D_XREF($AB387,LM,NODES,NODES_LOADED,$I$34:$K$43),0)</f>
        <v>0</v>
      </c>
      <c r="AZ387" s="2">
        <f>IF($AB387=AZ$51,MATCH_2D_XREF($AB387,LM,NODES,NODES_LOADED,$I$34:$K$43),0)</f>
        <v>0</v>
      </c>
      <c r="BA387" s="2">
        <f>IF($AB387=BA$51,MATCH_2D_XREF($AB387,LM,NODES,NODES_LOADED,$I$34:$K$43),0)</f>
        <v>0</v>
      </c>
      <c r="BB387" s="2">
        <f>IF($AB387=BB$51,MATCH_2D_XREF($AB387,LM,NODES,NODES_LOADED,$I$34:$K$43),0)</f>
        <v>0</v>
      </c>
      <c r="BC387" s="2">
        <f>IF($AB387=BC$51,MATCH_2D_XREF($AB387,LM,NODES,NODES_LOADED,$I$34:$K$43),0)</f>
        <v>0</v>
      </c>
      <c r="BD387" s="2">
        <f>IF($AB387=BD$51,MATCH_2D_XREF($AB387,LM,NODES,NODES_LOADED,$I$34:$K$43),0)</f>
        <v>0</v>
      </c>
      <c r="BE387" s="2">
        <f>IF($AB387=BE$51,MATCH_2D_XREF($AB387,LM,NODES,NODES_LOADED,$I$34:$K$43),0)</f>
        <v>0</v>
      </c>
      <c r="BF387" s="2">
        <f>IF($AB387=BF$51,MATCH_2D_XREF($AB387,LM,NODES,NODES_LOADED,$I$34:$K$43),0)</f>
        <v>0</v>
      </c>
      <c r="BG387" s="2">
        <f>IF($AB387=BG$51,MATCH_2D_XREF($AB387,LM,NODES,NODES_LOADED,$I$34:$K$43),0)</f>
        <v>0</v>
      </c>
      <c r="BH387" s="2">
        <f>IF($AB387=BH$51,MATCH_2D_XREF($AB387,LM,NODES,NODES_LOADED,$I$34:$K$43),0)</f>
        <v>0</v>
      </c>
      <c r="BI387" s="2">
        <f>IF($AB387=BI$51,MATCH_2D_XREF($AB387,LM,NODES,NODES_LOADED,$I$34:$K$43),0)</f>
        <v>0</v>
      </c>
    </row>
    <row r="388" spans="1:61" x14ac:dyDescent="0.25">
      <c r="A388" s="175"/>
      <c r="B388" s="180"/>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1">
        <v>24</v>
      </c>
      <c r="AC388" s="2">
        <f>IF($AB388=AC$51,MATCH_2D_XREF($AB388,LM,NODES,NODES_LOADED,$I$34:$K$43),0)</f>
        <v>0</v>
      </c>
      <c r="AD388" s="2">
        <f>IF($AB388=AD$51,MATCH_2D_XREF($AB388,LM,NODES,NODES_LOADED,$I$34:$K$43),0)</f>
        <v>0</v>
      </c>
      <c r="AE388" s="2">
        <f>IF($AB388=AE$51,MATCH_2D_XREF($AB388,LM,NODES,NODES_LOADED,$I$34:$K$43),0)</f>
        <v>0</v>
      </c>
      <c r="AF388" s="2">
        <f>IF($AB388=AF$51,MATCH_2D_XREF($AB388,LM,NODES,NODES_LOADED,$I$34:$K$43),0)</f>
        <v>0</v>
      </c>
      <c r="AG388" s="2">
        <f>IF($AB388=AG$51,MATCH_2D_XREF($AB388,LM,NODES,NODES_LOADED,$I$34:$K$43),0)</f>
        <v>0</v>
      </c>
      <c r="AH388" s="2">
        <f>IF($AB388=AH$51,MATCH_2D_XREF($AB388,LM,NODES,NODES_LOADED,$I$34:$K$43),0)</f>
        <v>0</v>
      </c>
      <c r="AI388" s="2">
        <f>IF($AB388=AI$51,MATCH_2D_XREF($AB388,LM,NODES,NODES_LOADED,$I$34:$K$43),0)</f>
        <v>0</v>
      </c>
      <c r="AJ388" s="2">
        <f>IF($AB388=AJ$51,MATCH_2D_XREF($AB388,LM,NODES,NODES_LOADED,$I$34:$K$43),0)</f>
        <v>0</v>
      </c>
      <c r="AK388" s="2">
        <f>IF($AB388=AK$51,MATCH_2D_XREF($AB388,LM,NODES,NODES_LOADED,$I$34:$K$43),0)</f>
        <v>0</v>
      </c>
      <c r="AL388" s="2">
        <f>IF($AB388=AL$51,MATCH_2D_XREF($AB388,LM,NODES,NODES_LOADED,$I$34:$K$43),0)</f>
        <v>0</v>
      </c>
      <c r="AM388" s="2">
        <f>IF($AB388=AM$51,MATCH_2D_XREF($AB388,LM,NODES,NODES_LOADED,$I$34:$K$43),0)</f>
        <v>0</v>
      </c>
      <c r="AN388" s="2">
        <f>IF($AB388=AN$51,MATCH_2D_XREF($AB388,LM,NODES,NODES_LOADED,$I$34:$K$43),0)</f>
        <v>0</v>
      </c>
      <c r="AO388" s="2">
        <f>IF($AB388=AO$51,MATCH_2D_XREF($AB388,LM,NODES,NODES_LOADED,$I$34:$K$43),0)</f>
        <v>0</v>
      </c>
      <c r="AP388" s="2">
        <f>IF($AB388=AP$51,MATCH_2D_XREF($AB388,LM,NODES,NODES_LOADED,$I$34:$K$43),0)</f>
        <v>0</v>
      </c>
      <c r="AQ388" s="2">
        <f>IF($AB388=AQ$51,MATCH_2D_XREF($AB388,LM,NODES,NODES_LOADED,$I$34:$K$43),0)</f>
        <v>0</v>
      </c>
      <c r="AR388" s="2">
        <f>IF($AB388=AR$51,MATCH_2D_XREF($AB388,LM,NODES,NODES_LOADED,$I$34:$K$43),0)</f>
        <v>0</v>
      </c>
      <c r="AS388" s="2">
        <f>IF($AB388=AS$51,MATCH_2D_XREF($AB388,LM,NODES,NODES_LOADED,$I$34:$K$43),0)</f>
        <v>0</v>
      </c>
      <c r="AT388" s="2">
        <f>IF($AB388=AT$51,MATCH_2D_XREF($AB388,LM,NODES,NODES_LOADED,$I$34:$K$43),0)</f>
        <v>0</v>
      </c>
      <c r="AU388" s="2">
        <f>IF($AB388=AU$51,MATCH_2D_XREF($AB388,LM,NODES,NODES_LOADED,$I$34:$K$43),0)</f>
        <v>0</v>
      </c>
      <c r="AV388" s="2">
        <f>IF($AB388=AV$51,MATCH_2D_XREF($AB388,LM,NODES,NODES_LOADED,$I$34:$K$43),0)</f>
        <v>0</v>
      </c>
      <c r="AW388" s="2">
        <f>IF($AB388=AW$51,MATCH_2D_XREF($AB388,LM,NODES,NODES_LOADED,$I$34:$K$43),0)</f>
        <v>0</v>
      </c>
      <c r="AX388" s="2">
        <f>IF($AB388=AX$51,MATCH_2D_XREF($AB388,LM,NODES,NODES_LOADED,$I$34:$K$43),0)</f>
        <v>0</v>
      </c>
      <c r="AY388" s="2">
        <f>IF($AB388=AY$51,MATCH_2D_XREF($AB388,LM,NODES,NODES_LOADED,$I$34:$K$43),0)</f>
        <v>0</v>
      </c>
      <c r="AZ388" s="2">
        <f>IF($AB388=AZ$51,MATCH_2D_XREF($AB388,LM,NODES,NODES_LOADED,$I$34:$K$43),0)</f>
        <v>112300</v>
      </c>
      <c r="BA388" s="2">
        <f>IF($AB388=BA$51,MATCH_2D_XREF($AB388,LM,NODES,NODES_LOADED,$I$34:$K$43),0)</f>
        <v>0</v>
      </c>
      <c r="BB388" s="2">
        <f>IF($AB388=BB$51,MATCH_2D_XREF($AB388,LM,NODES,NODES_LOADED,$I$34:$K$43),0)</f>
        <v>0</v>
      </c>
      <c r="BC388" s="2">
        <f>IF($AB388=BC$51,MATCH_2D_XREF($AB388,LM,NODES,NODES_LOADED,$I$34:$K$43),0)</f>
        <v>0</v>
      </c>
      <c r="BD388" s="2">
        <f>IF($AB388=BD$51,MATCH_2D_XREF($AB388,LM,NODES,NODES_LOADED,$I$34:$K$43),0)</f>
        <v>0</v>
      </c>
      <c r="BE388" s="2">
        <f>IF($AB388=BE$51,MATCH_2D_XREF($AB388,LM,NODES,NODES_LOADED,$I$34:$K$43),0)</f>
        <v>0</v>
      </c>
      <c r="BF388" s="2">
        <f>IF($AB388=BF$51,MATCH_2D_XREF($AB388,LM,NODES,NODES_LOADED,$I$34:$K$43),0)</f>
        <v>0</v>
      </c>
      <c r="BG388" s="2">
        <f>IF($AB388=BG$51,MATCH_2D_XREF($AB388,LM,NODES,NODES_LOADED,$I$34:$K$43),0)</f>
        <v>0</v>
      </c>
      <c r="BH388" s="2">
        <f>IF($AB388=BH$51,MATCH_2D_XREF($AB388,LM,NODES,NODES_LOADED,$I$34:$K$43),0)</f>
        <v>0</v>
      </c>
      <c r="BI388" s="2">
        <f>IF($AB388=BI$51,MATCH_2D_XREF($AB388,LM,NODES,NODES_LOADED,$I$34:$K$43),0)</f>
        <v>0</v>
      </c>
    </row>
    <row r="389" spans="1:61" x14ac:dyDescent="0.25">
      <c r="A389" s="175"/>
      <c r="B389" s="180"/>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1">
        <v>27</v>
      </c>
      <c r="AC389" s="2">
        <f>IF($AB389=AC$51,MATCH_2D_XREF($AB389,LM,NODES,NODES_LOADED,$I$34:$K$43),0)</f>
        <v>0</v>
      </c>
      <c r="AD389" s="2">
        <f>IF($AB389=AD$51,MATCH_2D_XREF($AB389,LM,NODES,NODES_LOADED,$I$34:$K$43),0)</f>
        <v>0</v>
      </c>
      <c r="AE389" s="2">
        <f>IF($AB389=AE$51,MATCH_2D_XREF($AB389,LM,NODES,NODES_LOADED,$I$34:$K$43),0)</f>
        <v>0</v>
      </c>
      <c r="AF389" s="2">
        <f>IF($AB389=AF$51,MATCH_2D_XREF($AB389,LM,NODES,NODES_LOADED,$I$34:$K$43),0)</f>
        <v>0</v>
      </c>
      <c r="AG389" s="2">
        <f>IF($AB389=AG$51,MATCH_2D_XREF($AB389,LM,NODES,NODES_LOADED,$I$34:$K$43),0)</f>
        <v>0</v>
      </c>
      <c r="AH389" s="2">
        <f>IF($AB389=AH$51,MATCH_2D_XREF($AB389,LM,NODES,NODES_LOADED,$I$34:$K$43),0)</f>
        <v>0</v>
      </c>
      <c r="AI389" s="2">
        <f>IF($AB389=AI$51,MATCH_2D_XREF($AB389,LM,NODES,NODES_LOADED,$I$34:$K$43),0)</f>
        <v>0</v>
      </c>
      <c r="AJ389" s="2">
        <f>IF($AB389=AJ$51,MATCH_2D_XREF($AB389,LM,NODES,NODES_LOADED,$I$34:$K$43),0)</f>
        <v>0</v>
      </c>
      <c r="AK389" s="2">
        <f>IF($AB389=AK$51,MATCH_2D_XREF($AB389,LM,NODES,NODES_LOADED,$I$34:$K$43),0)</f>
        <v>0</v>
      </c>
      <c r="AL389" s="2">
        <f>IF($AB389=AL$51,MATCH_2D_XREF($AB389,LM,NODES,NODES_LOADED,$I$34:$K$43),0)</f>
        <v>0</v>
      </c>
      <c r="AM389" s="2">
        <f>IF($AB389=AM$51,MATCH_2D_XREF($AB389,LM,NODES,NODES_LOADED,$I$34:$K$43),0)</f>
        <v>0</v>
      </c>
      <c r="AN389" s="2">
        <f>IF($AB389=AN$51,MATCH_2D_XREF($AB389,LM,NODES,NODES_LOADED,$I$34:$K$43),0)</f>
        <v>0</v>
      </c>
      <c r="AO389" s="2">
        <f>IF($AB389=AO$51,MATCH_2D_XREF($AB389,LM,NODES,NODES_LOADED,$I$34:$K$43),0)</f>
        <v>0</v>
      </c>
      <c r="AP389" s="2">
        <f>IF($AB389=AP$51,MATCH_2D_XREF($AB389,LM,NODES,NODES_LOADED,$I$34:$K$43),0)</f>
        <v>0</v>
      </c>
      <c r="AQ389" s="2">
        <f>IF($AB389=AQ$51,MATCH_2D_XREF($AB389,LM,NODES,NODES_LOADED,$I$34:$K$43),0)</f>
        <v>0</v>
      </c>
      <c r="AR389" s="2">
        <f>IF($AB389=AR$51,MATCH_2D_XREF($AB389,LM,NODES,NODES_LOADED,$I$34:$K$43),0)</f>
        <v>0</v>
      </c>
      <c r="AS389" s="2">
        <f>IF($AB389=AS$51,MATCH_2D_XREF($AB389,LM,NODES,NODES_LOADED,$I$34:$K$43),0)</f>
        <v>0</v>
      </c>
      <c r="AT389" s="2">
        <f>IF($AB389=AT$51,MATCH_2D_XREF($AB389,LM,NODES,NODES_LOADED,$I$34:$K$43),0)</f>
        <v>0</v>
      </c>
      <c r="AU389" s="2">
        <f>IF($AB389=AU$51,MATCH_2D_XREF($AB389,LM,NODES,NODES_LOADED,$I$34:$K$43),0)</f>
        <v>0</v>
      </c>
      <c r="AV389" s="2">
        <f>IF($AB389=AV$51,MATCH_2D_XREF($AB389,LM,NODES,NODES_LOADED,$I$34:$K$43),0)</f>
        <v>0</v>
      </c>
      <c r="AW389" s="2">
        <f>IF($AB389=AW$51,MATCH_2D_XREF($AB389,LM,NODES,NODES_LOADED,$I$34:$K$43),0)</f>
        <v>0</v>
      </c>
      <c r="AX389" s="2">
        <f>IF($AB389=AX$51,MATCH_2D_XREF($AB389,LM,NODES,NODES_LOADED,$I$34:$K$43),0)</f>
        <v>0</v>
      </c>
      <c r="AY389" s="2">
        <f>IF($AB389=AY$51,MATCH_2D_XREF($AB389,LM,NODES,NODES_LOADED,$I$34:$K$43),0)</f>
        <v>0</v>
      </c>
      <c r="AZ389" s="2">
        <f>IF($AB389=AZ$51,MATCH_2D_XREF($AB389,LM,NODES,NODES_LOADED,$I$34:$K$43),0)</f>
        <v>0</v>
      </c>
      <c r="BA389" s="2">
        <f>IF($AB389=BA$51,MATCH_2D_XREF($AB389,LM,NODES,NODES_LOADED,$I$34:$K$43),0)</f>
        <v>0</v>
      </c>
      <c r="BB389" s="2">
        <f>IF($AB389=BB$51,MATCH_2D_XREF($AB389,LM,NODES,NODES_LOADED,$I$34:$K$43),0)</f>
        <v>0</v>
      </c>
      <c r="BC389" s="2">
        <f>IF($AB389=BC$51,MATCH_2D_XREF($AB389,LM,NODES,NODES_LOADED,$I$34:$K$43),0)</f>
        <v>109500</v>
      </c>
      <c r="BD389" s="2">
        <f>IF($AB389=BD$51,MATCH_2D_XREF($AB389,LM,NODES,NODES_LOADED,$I$34:$K$43),0)</f>
        <v>0</v>
      </c>
      <c r="BE389" s="2">
        <f>IF($AB389=BE$51,MATCH_2D_XREF($AB389,LM,NODES,NODES_LOADED,$I$34:$K$43),0)</f>
        <v>0</v>
      </c>
      <c r="BF389" s="2">
        <f>IF($AB389=BF$51,MATCH_2D_XREF($AB389,LM,NODES,NODES_LOADED,$I$34:$K$43),0)</f>
        <v>0</v>
      </c>
      <c r="BG389" s="2">
        <f>IF($AB389=BG$51,MATCH_2D_XREF($AB389,LM,NODES,NODES_LOADED,$I$34:$K$43),0)</f>
        <v>0</v>
      </c>
      <c r="BH389" s="2">
        <f>IF($AB389=BH$51,MATCH_2D_XREF($AB389,LM,NODES,NODES_LOADED,$I$34:$K$43),0)</f>
        <v>0</v>
      </c>
      <c r="BI389" s="2">
        <f>IF($AB389=BI$51,MATCH_2D_XREF($AB389,LM,NODES,NODES_LOADED,$I$34:$K$43),0)</f>
        <v>0</v>
      </c>
    </row>
    <row r="390" spans="1:61" x14ac:dyDescent="0.25">
      <c r="A390" s="175"/>
      <c r="B390" s="181"/>
      <c r="C390" s="96"/>
      <c r="D390" s="96"/>
      <c r="E390" s="96"/>
      <c r="F390" s="96"/>
      <c r="G390" s="96"/>
      <c r="H390" s="96"/>
      <c r="I390" s="96"/>
      <c r="J390" s="96"/>
      <c r="K390" s="96"/>
      <c r="L390" s="96"/>
      <c r="M390" s="96"/>
      <c r="N390" s="96"/>
      <c r="O390" s="96"/>
      <c r="P390" s="96"/>
      <c r="Q390" s="96"/>
      <c r="R390" s="96"/>
      <c r="S390" s="96"/>
      <c r="T390" s="96"/>
      <c r="U390" s="96"/>
      <c r="V390" s="96"/>
      <c r="W390" s="96"/>
      <c r="X390" s="96"/>
      <c r="Y390" s="96"/>
      <c r="Z390" s="96"/>
      <c r="AA390" s="96"/>
      <c r="AB390" s="96"/>
      <c r="AC390" s="96"/>
      <c r="AD390" s="96"/>
      <c r="AE390" s="96"/>
      <c r="AF390" s="96"/>
      <c r="AG390" s="96"/>
      <c r="AH390" s="96"/>
      <c r="AI390" s="96"/>
      <c r="AJ390" s="96"/>
      <c r="AK390" s="96"/>
      <c r="AL390" s="96"/>
      <c r="AM390" s="96"/>
      <c r="AN390" s="96"/>
      <c r="AO390" s="96"/>
      <c r="AP390" s="96"/>
      <c r="AQ390" s="96"/>
      <c r="AR390" s="96"/>
      <c r="AS390" s="96"/>
      <c r="AT390" s="96"/>
      <c r="AU390" s="96"/>
      <c r="AV390" s="96"/>
      <c r="AW390" s="96"/>
      <c r="AX390" s="96"/>
      <c r="AY390" s="96"/>
      <c r="AZ390" s="96"/>
      <c r="BA390" s="96"/>
      <c r="BB390" s="96"/>
      <c r="BC390" s="96"/>
      <c r="BD390" s="96"/>
      <c r="BE390" s="96"/>
      <c r="BF390" s="96"/>
      <c r="BG390" s="96"/>
      <c r="BH390" s="96"/>
      <c r="BI390" s="96"/>
    </row>
    <row r="391" spans="1:61" ht="18" x14ac:dyDescent="0.25">
      <c r="A391" s="175"/>
      <c r="B391" s="103" t="s">
        <v>48</v>
      </c>
      <c r="C391" s="104" t="s">
        <v>52</v>
      </c>
      <c r="D391" s="104" t="s">
        <v>55</v>
      </c>
      <c r="E391" s="104" t="s">
        <v>53</v>
      </c>
      <c r="F391" s="104" t="s">
        <v>54</v>
      </c>
      <c r="G391" s="104" t="s">
        <v>56</v>
      </c>
      <c r="H391" s="3"/>
      <c r="I391" s="177" t="s">
        <v>165</v>
      </c>
      <c r="J391" s="177"/>
      <c r="K391" s="177"/>
      <c r="L391" s="177"/>
      <c r="M391" s="177"/>
      <c r="N391" s="177"/>
      <c r="O391" s="177"/>
      <c r="P391" s="3"/>
      <c r="Q391" s="3"/>
      <c r="R391" s="3"/>
      <c r="S391" s="3"/>
      <c r="T391" s="3"/>
      <c r="U391" s="3"/>
      <c r="V391" s="3"/>
      <c r="W391" s="3"/>
      <c r="X391" s="3"/>
      <c r="Y391" s="3"/>
      <c r="Z391" s="3"/>
      <c r="AA391" s="3"/>
      <c r="AB391" s="177" t="s">
        <v>51</v>
      </c>
      <c r="AC391" s="177"/>
      <c r="AD391" s="177"/>
      <c r="AE391" s="177"/>
      <c r="AF391" s="177"/>
      <c r="AG391" s="177"/>
      <c r="AH391" s="177"/>
      <c r="AI391" s="177"/>
      <c r="AJ391" s="177"/>
      <c r="AK391" s="177"/>
      <c r="AL391" s="177"/>
      <c r="AM391" s="177"/>
      <c r="AN391" s="177"/>
      <c r="AO391" s="177"/>
      <c r="AP391" s="177"/>
      <c r="AQ391" s="177"/>
      <c r="AR391" s="177"/>
      <c r="AS391" s="177"/>
      <c r="AT391" s="177"/>
      <c r="AU391" s="177"/>
      <c r="AV391" s="177"/>
      <c r="AW391" s="177"/>
      <c r="AX391" s="177"/>
      <c r="AY391" s="177"/>
      <c r="AZ391" s="177"/>
      <c r="BA391" s="177"/>
      <c r="BB391" s="177"/>
      <c r="BC391" s="177"/>
      <c r="BD391" s="177"/>
      <c r="BE391" s="177"/>
      <c r="BF391" s="177"/>
      <c r="BG391" s="177"/>
      <c r="BH391" s="177"/>
      <c r="BI391" s="177"/>
    </row>
    <row r="392" spans="1:61" ht="18" x14ac:dyDescent="0.25">
      <c r="A392" s="175"/>
      <c r="B392" s="3"/>
      <c r="C392" s="3"/>
      <c r="D392" s="3"/>
      <c r="E392" s="3"/>
      <c r="F392" s="3"/>
      <c r="G392" s="3"/>
      <c r="H392" s="3"/>
      <c r="I392" s="103" t="s">
        <v>18</v>
      </c>
      <c r="J392" s="103" t="s">
        <v>60</v>
      </c>
      <c r="K392" s="103" t="s">
        <v>58</v>
      </c>
      <c r="L392" s="103" t="s">
        <v>59</v>
      </c>
      <c r="M392" s="103" t="s">
        <v>64</v>
      </c>
      <c r="N392" s="103" t="s">
        <v>65</v>
      </c>
      <c r="O392" s="103" t="s">
        <v>66</v>
      </c>
      <c r="P392" s="3"/>
      <c r="S392" s="177" t="s">
        <v>166</v>
      </c>
      <c r="T392" s="178" t="s">
        <v>173</v>
      </c>
      <c r="U392" s="178"/>
      <c r="V392" s="178"/>
      <c r="W392" s="3"/>
      <c r="X392" s="3"/>
      <c r="Y392" s="3"/>
      <c r="Z392" s="3"/>
      <c r="AA392" s="3"/>
      <c r="AB392" s="103" t="s">
        <v>48</v>
      </c>
      <c r="AC392" s="1">
        <v>1</v>
      </c>
      <c r="AD392" s="1">
        <v>2</v>
      </c>
      <c r="AE392" s="1">
        <v>3</v>
      </c>
      <c r="AF392" s="1">
        <v>4</v>
      </c>
      <c r="AG392" s="1">
        <v>5</v>
      </c>
      <c r="AH392" s="1">
        <v>6</v>
      </c>
      <c r="AI392" s="1">
        <v>7</v>
      </c>
      <c r="AJ392" s="1">
        <v>8</v>
      </c>
      <c r="AK392" s="1">
        <v>9</v>
      </c>
      <c r="AL392" s="1">
        <v>10</v>
      </c>
      <c r="AM392" s="1">
        <v>11</v>
      </c>
      <c r="AN392" s="1">
        <v>12</v>
      </c>
      <c r="AO392" s="1">
        <v>13</v>
      </c>
      <c r="AP392" s="1">
        <v>14</v>
      </c>
      <c r="AQ392" s="1">
        <v>15</v>
      </c>
      <c r="AR392" s="1">
        <v>16</v>
      </c>
      <c r="AS392" s="1">
        <v>17</v>
      </c>
      <c r="AT392" s="1">
        <v>18</v>
      </c>
      <c r="AU392" s="1">
        <v>19</v>
      </c>
      <c r="AV392" s="1">
        <v>20</v>
      </c>
      <c r="AW392" s="1">
        <v>21</v>
      </c>
      <c r="AX392" s="1">
        <v>22</v>
      </c>
      <c r="AY392" s="1">
        <v>23</v>
      </c>
      <c r="AZ392" s="1">
        <v>24</v>
      </c>
      <c r="BA392" s="1">
        <v>25</v>
      </c>
      <c r="BB392" s="1">
        <v>26</v>
      </c>
      <c r="BC392" s="1">
        <v>27</v>
      </c>
      <c r="BD392" s="1">
        <v>28</v>
      </c>
      <c r="BE392" s="1">
        <v>29</v>
      </c>
      <c r="BF392" s="1">
        <v>30</v>
      </c>
      <c r="BG392" s="1">
        <v>31</v>
      </c>
      <c r="BH392" s="1">
        <v>32</v>
      </c>
      <c r="BI392" s="1">
        <v>33</v>
      </c>
    </row>
    <row r="393" spans="1:61" x14ac:dyDescent="0.25">
      <c r="A393" s="175"/>
      <c r="B393" s="1">
        <v>1</v>
      </c>
      <c r="C393" s="2">
        <f t="shared" ref="C393:C425" si="68">IFERROR(INDEX_MATCH_2D($B393,LM,LOADS_KNOWN)-SUMIF(mem_DOF,$B393,Qf),"TBD")</f>
        <v>0</v>
      </c>
      <c r="D393" s="3"/>
      <c r="E393" s="91" t="str">
        <f t="shared" ref="E393:E425" si="69">INDEX_MATCH_2D($B393,LM,DISPLACEMENTS_KNOWN)</f>
        <v>TBD</v>
      </c>
      <c r="F393" s="2" t="e">
        <f t="array" aca="1" ref="F393:F423" ca="1">MMULT(MINVERSE(K_11),(Qk-MMULT(K_12,Dk)))</f>
        <v>#VALUE!</v>
      </c>
      <c r="G393" s="3"/>
      <c r="H393" s="3"/>
      <c r="I393" s="1" t="s">
        <v>17</v>
      </c>
      <c r="J393" s="91">
        <f ca="1">_xlfn.IFNA(INDEX(Rxn,MATCH(INDEX((u_X,u_Y,r_Z),MATCH($I393,NODES,0),,COLUMN()-9),OFFSET(Rxn,0,-5),0)),0)</f>
        <v>0</v>
      </c>
      <c r="K393" s="91">
        <f ca="1">_xlfn.IFNA(INDEX(Rxn,MATCH(INDEX((u_X,u_Y,r_Z),MATCH($I393,NODES,0),,COLUMN()-9),OFFSET(Rxn,0,-5),0)),0)</f>
        <v>0</v>
      </c>
      <c r="L393" s="91">
        <f ca="1">_xlfn.IFNA(INDEX(Rxn,MATCH(INDEX((u_X,u_Y,r_Z),MATCH($I393,NODES,0),,COLUMN()-9),OFFSET(Rxn,0,-5),0)),0)</f>
        <v>0</v>
      </c>
      <c r="M393" s="91" t="e">
        <f ca="1">_xlfn.IFNA(INDEX(Dk,MATCH(INDEX((u_X,u_Y,r_Z),MATCH($I393,NODES,0),,COLUMN()-12),OFFSET(Dk,0,-3),0)),INDEX(Du,MATCH(INDEX((u_X,u_Y,r_Z),MATCH($I393,NODES,0),,COLUMN()-12),OFFSET(Du,0,-4),0)))</f>
        <v>#VALUE!</v>
      </c>
      <c r="N393" s="91" t="e">
        <f ca="1">_xlfn.IFNA(INDEX(Dk,MATCH(INDEX((u_X,u_Y,r_Z),MATCH($I393,NODES,0),,COLUMN()-12),OFFSET(Dk,0,-3),0)),INDEX(Du,MATCH(INDEX((u_X,u_Y,r_Z),MATCH($I393,NODES,0),,COLUMN()-12),OFFSET(Du,0,-4),0)))</f>
        <v>#VALUE!</v>
      </c>
      <c r="O393" s="91" t="e">
        <f ca="1">_xlfn.IFNA(INDEX(Dk,MATCH(INDEX((u_X,u_Y,r_Z),MATCH($I393,NODES,0),,COLUMN()-12),OFFSET(Dk,0,-3),0)),INDEX(Du,MATCH(INDEX((u_X,u_Y,r_Z),MATCH($I393,NODES,0),,COLUMN()-12),OFFSET(Du,0,-4),0)))</f>
        <v>#VALUE!</v>
      </c>
      <c r="P393" s="3"/>
      <c r="S393" s="177"/>
      <c r="T393" s="178" t="s">
        <v>18</v>
      </c>
      <c r="U393" s="112" t="s">
        <v>174</v>
      </c>
      <c r="V393" s="112" t="s">
        <v>175</v>
      </c>
      <c r="W393" s="3"/>
      <c r="X393" s="3"/>
      <c r="Y393" s="3"/>
      <c r="Z393" s="3"/>
      <c r="AA393" s="3"/>
      <c r="AB393" s="1">
        <v>1</v>
      </c>
      <c r="AC393" s="2">
        <f t="shared" ref="AC393:AL402" ca="1" si="70">SUMIF($AB$52:$AB$390,$AB393,AC$52:AC$390)</f>
        <v>70000000</v>
      </c>
      <c r="AD393" s="2">
        <f t="shared" ca="1" si="70"/>
        <v>0</v>
      </c>
      <c r="AE393" s="2">
        <f t="shared" ca="1" si="70"/>
        <v>0</v>
      </c>
      <c r="AF393" s="2">
        <f t="shared" ca="1" si="70"/>
        <v>0</v>
      </c>
      <c r="AG393" s="2">
        <f t="shared" ca="1" si="70"/>
        <v>0</v>
      </c>
      <c r="AH393" s="2">
        <f t="shared" ca="1" si="70"/>
        <v>0</v>
      </c>
      <c r="AI393" s="2">
        <f t="shared" ca="1" si="70"/>
        <v>0</v>
      </c>
      <c r="AJ393" s="2">
        <f t="shared" ca="1" si="70"/>
        <v>0</v>
      </c>
      <c r="AK393" s="2">
        <f t="shared" ca="1" si="70"/>
        <v>0</v>
      </c>
      <c r="AL393" s="2">
        <f t="shared" ca="1" si="70"/>
        <v>0</v>
      </c>
      <c r="AM393" s="2">
        <f t="shared" ref="AM393:AV402" ca="1" si="71">SUMIF($AB$52:$AB$390,$AB393,AM$52:AM$390)</f>
        <v>0</v>
      </c>
      <c r="AN393" s="2">
        <f t="shared" ca="1" si="71"/>
        <v>0</v>
      </c>
      <c r="AO393" s="2">
        <f t="shared" ca="1" si="71"/>
        <v>0</v>
      </c>
      <c r="AP393" s="2">
        <f t="shared" ca="1" si="71"/>
        <v>0</v>
      </c>
      <c r="AQ393" s="2">
        <f t="shared" ca="1" si="71"/>
        <v>0</v>
      </c>
      <c r="AR393" s="2">
        <f t="shared" ca="1" si="71"/>
        <v>0</v>
      </c>
      <c r="AS393" s="2">
        <f t="shared" ca="1" si="71"/>
        <v>0</v>
      </c>
      <c r="AT393" s="2">
        <f t="shared" ca="1" si="71"/>
        <v>0</v>
      </c>
      <c r="AU393" s="2">
        <f t="shared" ca="1" si="71"/>
        <v>0</v>
      </c>
      <c r="AV393" s="2">
        <f t="shared" ca="1" si="71"/>
        <v>0</v>
      </c>
      <c r="AW393" s="2">
        <f t="shared" ref="AW393:BI402" ca="1" si="72">SUMIF($AB$52:$AB$390,$AB393,AW$52:AW$390)</f>
        <v>0</v>
      </c>
      <c r="AX393" s="2">
        <f t="shared" ca="1" si="72"/>
        <v>0</v>
      </c>
      <c r="AY393" s="2">
        <f t="shared" ca="1" si="72"/>
        <v>0</v>
      </c>
      <c r="AZ393" s="2">
        <f t="shared" ca="1" si="72"/>
        <v>0</v>
      </c>
      <c r="BA393" s="2">
        <f t="shared" ca="1" si="72"/>
        <v>0</v>
      </c>
      <c r="BB393" s="2">
        <f t="shared" ca="1" si="72"/>
        <v>0</v>
      </c>
      <c r="BC393" s="2">
        <f t="shared" ca="1" si="72"/>
        <v>0</v>
      </c>
      <c r="BD393" s="2">
        <f t="shared" ca="1" si="72"/>
        <v>0</v>
      </c>
      <c r="BE393" s="2">
        <f t="shared" ca="1" si="72"/>
        <v>0</v>
      </c>
      <c r="BF393" s="2">
        <f t="shared" ca="1" si="72"/>
        <v>0</v>
      </c>
      <c r="BG393" s="7">
        <f t="shared" ca="1" si="72"/>
        <v>0</v>
      </c>
      <c r="BH393" s="8">
        <f t="shared" ca="1" si="72"/>
        <v>-70000000</v>
      </c>
      <c r="BI393" s="2">
        <f t="shared" ca="1" si="72"/>
        <v>0</v>
      </c>
    </row>
    <row r="394" spans="1:61" x14ac:dyDescent="0.25">
      <c r="A394" s="175"/>
      <c r="B394" s="1">
        <v>2</v>
      </c>
      <c r="C394" s="2">
        <f t="shared" si="68"/>
        <v>-4483.7</v>
      </c>
      <c r="D394" s="3"/>
      <c r="E394" s="91" t="str">
        <f t="shared" si="69"/>
        <v>TBD</v>
      </c>
      <c r="F394" s="2" t="e">
        <f ca="1"/>
        <v>#VALUE!</v>
      </c>
      <c r="G394" s="3"/>
      <c r="H394" s="3"/>
      <c r="I394" s="1" t="s">
        <v>19</v>
      </c>
      <c r="J394" s="91" t="e">
        <f ca="1">_xlfn.IFNA(INDEX(Rxn,MATCH(INDEX((u_X,u_Y,r_Z),MATCH($I394,NODES,0),,COLUMN()-9),OFFSET(Rxn,0,-5),0)),0)</f>
        <v>#VALUE!</v>
      </c>
      <c r="K394" s="91">
        <f ca="1">_xlfn.IFNA(INDEX(Rxn,MATCH(INDEX((u_X,u_Y,r_Z),MATCH($I394,NODES,0),,COLUMN()-9),OFFSET(Rxn,0,-5),0)),0)</f>
        <v>0</v>
      </c>
      <c r="L394" s="91">
        <f ca="1">_xlfn.IFNA(INDEX(Rxn,MATCH(INDEX((u_X,u_Y,r_Z),MATCH($I394,NODES,0),,COLUMN()-9),OFFSET(Rxn,0,-5),0)),0)</f>
        <v>0</v>
      </c>
      <c r="M394" s="91">
        <f ca="1">_xlfn.IFNA(INDEX(Dk,MATCH(INDEX((u_X,u_Y,r_Z),MATCH($I394,NODES,0),,COLUMN()-12),OFFSET(Dk,0,-3),0)),INDEX(Du,MATCH(INDEX((u_X,u_Y,r_Z),MATCH($I394,NODES,0),,COLUMN()-12),OFFSET(Du,0,-4),0)))</f>
        <v>0</v>
      </c>
      <c r="N394" s="91" t="e">
        <f ca="1">_xlfn.IFNA(INDEX(Dk,MATCH(INDEX((u_X,u_Y,r_Z),MATCH($I394,NODES,0),,COLUMN()-12),OFFSET(Dk,0,-3),0)),INDEX(Du,MATCH(INDEX((u_X,u_Y,r_Z),MATCH($I394,NODES,0),,COLUMN()-12),OFFSET(Du,0,-4),0)))</f>
        <v>#VALUE!</v>
      </c>
      <c r="O394" s="91" t="e">
        <f ca="1">_xlfn.IFNA(INDEX(Dk,MATCH(INDEX((u_X,u_Y,r_Z),MATCH($I394,NODES,0),,COLUMN()-12),OFFSET(Dk,0,-3),0)),INDEX(Du,MATCH(INDEX((u_X,u_Y,r_Z),MATCH($I394,NODES,0),,COLUMN()-12),OFFSET(Du,0,-4),0)))</f>
        <v>#VALUE!</v>
      </c>
      <c r="P394" s="3"/>
      <c r="Q394" s="103" t="s">
        <v>48</v>
      </c>
      <c r="R394" s="105" t="s">
        <v>1</v>
      </c>
      <c r="S394" s="177"/>
      <c r="T394" s="178"/>
      <c r="U394" s="112"/>
      <c r="V394" s="112"/>
      <c r="W394" s="3"/>
      <c r="X394" s="3"/>
      <c r="Y394" s="3"/>
      <c r="Z394" s="3"/>
      <c r="AA394" s="3"/>
      <c r="AB394" s="1">
        <v>2</v>
      </c>
      <c r="AC394" s="2">
        <f t="shared" ca="1" si="70"/>
        <v>0</v>
      </c>
      <c r="AD394" s="2">
        <f t="shared" ca="1" si="70"/>
        <v>18666.666666666668</v>
      </c>
      <c r="AE394" s="2">
        <f t="shared" ca="1" si="70"/>
        <v>28000</v>
      </c>
      <c r="AF394" s="2">
        <f t="shared" ca="1" si="70"/>
        <v>-18666.666666666668</v>
      </c>
      <c r="AG394" s="2">
        <f t="shared" ca="1" si="70"/>
        <v>28000</v>
      </c>
      <c r="AH394" s="2">
        <f t="shared" ca="1" si="70"/>
        <v>0</v>
      </c>
      <c r="AI394" s="2">
        <f t="shared" ca="1" si="70"/>
        <v>0</v>
      </c>
      <c r="AJ394" s="2">
        <f t="shared" ca="1" si="70"/>
        <v>0</v>
      </c>
      <c r="AK394" s="2">
        <f t="shared" ca="1" si="70"/>
        <v>0</v>
      </c>
      <c r="AL394" s="2">
        <f t="shared" ca="1" si="70"/>
        <v>0</v>
      </c>
      <c r="AM394" s="2">
        <f t="shared" ca="1" si="71"/>
        <v>0</v>
      </c>
      <c r="AN394" s="2">
        <f t="shared" ca="1" si="71"/>
        <v>0</v>
      </c>
      <c r="AO394" s="2">
        <f t="shared" ca="1" si="71"/>
        <v>0</v>
      </c>
      <c r="AP394" s="2">
        <f t="shared" ca="1" si="71"/>
        <v>0</v>
      </c>
      <c r="AQ394" s="2">
        <f t="shared" ca="1" si="71"/>
        <v>0</v>
      </c>
      <c r="AR394" s="2">
        <f t="shared" ca="1" si="71"/>
        <v>0</v>
      </c>
      <c r="AS394" s="2">
        <f t="shared" ca="1" si="71"/>
        <v>0</v>
      </c>
      <c r="AT394" s="2">
        <f t="shared" ca="1" si="71"/>
        <v>0</v>
      </c>
      <c r="AU394" s="2">
        <f t="shared" ca="1" si="71"/>
        <v>0</v>
      </c>
      <c r="AV394" s="2">
        <f t="shared" ca="1" si="71"/>
        <v>0</v>
      </c>
      <c r="AW394" s="2">
        <f t="shared" ca="1" si="72"/>
        <v>0</v>
      </c>
      <c r="AX394" s="2">
        <f t="shared" ca="1" si="72"/>
        <v>0</v>
      </c>
      <c r="AY394" s="2">
        <f t="shared" ca="1" si="72"/>
        <v>0</v>
      </c>
      <c r="AZ394" s="2">
        <f t="shared" ca="1" si="72"/>
        <v>0</v>
      </c>
      <c r="BA394" s="2">
        <f t="shared" ca="1" si="72"/>
        <v>0</v>
      </c>
      <c r="BB394" s="2">
        <f t="shared" ca="1" si="72"/>
        <v>0</v>
      </c>
      <c r="BC394" s="2">
        <f t="shared" ca="1" si="72"/>
        <v>0</v>
      </c>
      <c r="BD394" s="2">
        <f t="shared" ca="1" si="72"/>
        <v>0</v>
      </c>
      <c r="BE394" s="2">
        <f t="shared" ca="1" si="72"/>
        <v>0</v>
      </c>
      <c r="BF394" s="2">
        <f t="shared" ca="1" si="72"/>
        <v>0</v>
      </c>
      <c r="BG394" s="7">
        <f t="shared" ca="1" si="72"/>
        <v>0</v>
      </c>
      <c r="BH394" s="8">
        <f t="shared" ca="1" si="72"/>
        <v>0</v>
      </c>
      <c r="BI394" s="2">
        <f t="shared" ca="1" si="72"/>
        <v>0</v>
      </c>
    </row>
    <row r="395" spans="1:61" x14ac:dyDescent="0.25">
      <c r="A395" s="175"/>
      <c r="B395" s="1">
        <v>3</v>
      </c>
      <c r="C395" s="2">
        <f t="shared" si="68"/>
        <v>0</v>
      </c>
      <c r="D395" s="3"/>
      <c r="E395" s="91" t="str">
        <f t="shared" si="69"/>
        <v>TBD</v>
      </c>
      <c r="F395" s="2" t="e">
        <f ca="1"/>
        <v>#VALUE!</v>
      </c>
      <c r="G395" s="3"/>
      <c r="H395" s="3"/>
      <c r="I395" s="1" t="s">
        <v>29</v>
      </c>
      <c r="J395" s="91">
        <f ca="1">_xlfn.IFNA(INDEX(Rxn,MATCH(INDEX((u_X,u_Y,r_Z),MATCH($I395,NODES,0),,COLUMN()-9),OFFSET(Rxn,0,-5),0)),0)</f>
        <v>0</v>
      </c>
      <c r="K395" s="91">
        <f ca="1">_xlfn.IFNA(INDEX(Rxn,MATCH(INDEX((u_X,u_Y,r_Z),MATCH($I395,NODES,0),,COLUMN()-9),OFFSET(Rxn,0,-5),0)),0)</f>
        <v>0</v>
      </c>
      <c r="L395" s="91">
        <f ca="1">_xlfn.IFNA(INDEX(Rxn,MATCH(INDEX((u_X,u_Y,r_Z),MATCH($I395,NODES,0),,COLUMN()-9),OFFSET(Rxn,0,-5),0)),0)</f>
        <v>0</v>
      </c>
      <c r="M395" s="91" t="e">
        <f ca="1">_xlfn.IFNA(INDEX(Dk,MATCH(INDEX((u_X,u_Y,r_Z),MATCH($I395,NODES,0),,COLUMN()-12),OFFSET(Dk,0,-3),0)),INDEX(Du,MATCH(INDEX((u_X,u_Y,r_Z),MATCH($I395,NODES,0),,COLUMN()-12),OFFSET(Du,0,-4),0)))</f>
        <v>#VALUE!</v>
      </c>
      <c r="N395" s="91" t="e">
        <f ca="1">_xlfn.IFNA(INDEX(Dk,MATCH(INDEX((u_X,u_Y,r_Z),MATCH($I395,NODES,0),,COLUMN()-12),OFFSET(Dk,0,-3),0)),INDEX(Du,MATCH(INDEX((u_X,u_Y,r_Z),MATCH($I395,NODES,0),,COLUMN()-12),OFFSET(Du,0,-4),0)))</f>
        <v>#VALUE!</v>
      </c>
      <c r="O395" s="91" t="e">
        <f ca="1">_xlfn.IFNA(INDEX(Dk,MATCH(INDEX((u_X,u_Y,r_Z),MATCH($I395,NODES,0),,COLUMN()-12),OFFSET(Dk,0,-3),0)),INDEX(Du,MATCH(INDEX((u_X,u_Y,r_Z),MATCH($I395,NODES,0),,COLUMN()-12),OFFSET(Du,0,-4),0)))</f>
        <v>#VALUE!</v>
      </c>
      <c r="P395" s="3"/>
      <c r="Q395" s="1">
        <v>6</v>
      </c>
      <c r="R395" s="91">
        <f t="shared" ref="R395:R402" ca="1" si="73">INDEX(q,MATCH(Q395,mem_DOF,0))</f>
        <v>0</v>
      </c>
      <c r="S395" s="91" t="e">
        <f t="shared" ref="S395:S402" ca="1" si="74">I34*M395</f>
        <v>#VALUE!</v>
      </c>
      <c r="T395" s="97" t="s">
        <v>167</v>
      </c>
      <c r="U395" s="100">
        <v>281</v>
      </c>
      <c r="V395" s="101">
        <v>-4.1000000000000003E-3</v>
      </c>
      <c r="W395" s="3"/>
      <c r="X395" s="3"/>
      <c r="Y395" s="3"/>
      <c r="Z395" s="3"/>
      <c r="AA395" s="3"/>
      <c r="AB395" s="1">
        <v>3</v>
      </c>
      <c r="AC395" s="2">
        <f t="shared" ca="1" si="70"/>
        <v>0</v>
      </c>
      <c r="AD395" s="2">
        <f t="shared" ca="1" si="70"/>
        <v>28000</v>
      </c>
      <c r="AE395" s="2">
        <f t="shared" ca="1" si="70"/>
        <v>56000</v>
      </c>
      <c r="AF395" s="2">
        <f t="shared" ca="1" si="70"/>
        <v>-28000</v>
      </c>
      <c r="AG395" s="2">
        <f t="shared" ca="1" si="70"/>
        <v>28000</v>
      </c>
      <c r="AH395" s="2">
        <f t="shared" ca="1" si="70"/>
        <v>0</v>
      </c>
      <c r="AI395" s="2">
        <f t="shared" ca="1" si="70"/>
        <v>0</v>
      </c>
      <c r="AJ395" s="2">
        <f t="shared" ca="1" si="70"/>
        <v>0</v>
      </c>
      <c r="AK395" s="2">
        <f t="shared" ca="1" si="70"/>
        <v>0</v>
      </c>
      <c r="AL395" s="2">
        <f t="shared" ca="1" si="70"/>
        <v>0</v>
      </c>
      <c r="AM395" s="2">
        <f t="shared" ca="1" si="71"/>
        <v>0</v>
      </c>
      <c r="AN395" s="2">
        <f t="shared" ca="1" si="71"/>
        <v>0</v>
      </c>
      <c r="AO395" s="2">
        <f t="shared" ca="1" si="71"/>
        <v>0</v>
      </c>
      <c r="AP395" s="2">
        <f t="shared" ca="1" si="71"/>
        <v>0</v>
      </c>
      <c r="AQ395" s="2">
        <f t="shared" ca="1" si="71"/>
        <v>0</v>
      </c>
      <c r="AR395" s="2">
        <f t="shared" ca="1" si="71"/>
        <v>0</v>
      </c>
      <c r="AS395" s="2">
        <f t="shared" ca="1" si="71"/>
        <v>0</v>
      </c>
      <c r="AT395" s="2">
        <f t="shared" ca="1" si="71"/>
        <v>0</v>
      </c>
      <c r="AU395" s="2">
        <f t="shared" ca="1" si="71"/>
        <v>0</v>
      </c>
      <c r="AV395" s="2">
        <f t="shared" ca="1" si="71"/>
        <v>0</v>
      </c>
      <c r="AW395" s="2">
        <f t="shared" ca="1" si="72"/>
        <v>0</v>
      </c>
      <c r="AX395" s="2">
        <f t="shared" ca="1" si="72"/>
        <v>0</v>
      </c>
      <c r="AY395" s="2">
        <f t="shared" ca="1" si="72"/>
        <v>0</v>
      </c>
      <c r="AZ395" s="2">
        <f t="shared" ca="1" si="72"/>
        <v>0</v>
      </c>
      <c r="BA395" s="2">
        <f t="shared" ca="1" si="72"/>
        <v>0</v>
      </c>
      <c r="BB395" s="2">
        <f t="shared" ca="1" si="72"/>
        <v>0</v>
      </c>
      <c r="BC395" s="2">
        <f t="shared" ca="1" si="72"/>
        <v>0</v>
      </c>
      <c r="BD395" s="2">
        <f t="shared" ca="1" si="72"/>
        <v>0</v>
      </c>
      <c r="BE395" s="2">
        <f t="shared" ca="1" si="72"/>
        <v>0</v>
      </c>
      <c r="BF395" s="2">
        <f t="shared" ca="1" si="72"/>
        <v>0</v>
      </c>
      <c r="BG395" s="7">
        <f t="shared" ca="1" si="72"/>
        <v>0</v>
      </c>
      <c r="BH395" s="8">
        <f t="shared" ca="1" si="72"/>
        <v>0</v>
      </c>
      <c r="BI395" s="2">
        <f t="shared" ca="1" si="72"/>
        <v>0</v>
      </c>
    </row>
    <row r="396" spans="1:61" x14ac:dyDescent="0.25">
      <c r="A396" s="175"/>
      <c r="B396" s="1">
        <v>4</v>
      </c>
      <c r="C396" s="2">
        <f t="shared" si="68"/>
        <v>0</v>
      </c>
      <c r="D396" s="3"/>
      <c r="E396" s="91" t="str">
        <f t="shared" si="69"/>
        <v>TBD</v>
      </c>
      <c r="F396" s="2" t="e">
        <f ca="1"/>
        <v>#VALUE!</v>
      </c>
      <c r="G396" s="3"/>
      <c r="H396" s="3"/>
      <c r="I396" s="1" t="s">
        <v>61</v>
      </c>
      <c r="J396" s="91">
        <f ca="1">_xlfn.IFNA(INDEX(Rxn,MATCH(INDEX((u_X,u_Y,r_Z),MATCH($I396,NODES,0),,COLUMN()-9),OFFSET(Rxn,0,-5),0)),0)</f>
        <v>0</v>
      </c>
      <c r="K396" s="91">
        <f ca="1">_xlfn.IFNA(INDEX(Rxn,MATCH(INDEX((u_X,u_Y,r_Z),MATCH($I396,NODES,0),,COLUMN()-9),OFFSET(Rxn,0,-5),0)),0)</f>
        <v>0</v>
      </c>
      <c r="L396" s="91">
        <f ca="1">_xlfn.IFNA(INDEX(Rxn,MATCH(INDEX((u_X,u_Y,r_Z),MATCH($I396,NODES,0),,COLUMN()-9),OFFSET(Rxn,0,-5),0)),0)</f>
        <v>0</v>
      </c>
      <c r="M396" s="91" t="e">
        <f ca="1">_xlfn.IFNA(INDEX(Dk,MATCH(INDEX((u_X,u_Y,r_Z),MATCH($I396,NODES,0),,COLUMN()-12),OFFSET(Dk,0,-3),0)),INDEX(Du,MATCH(INDEX((u_X,u_Y,r_Z),MATCH($I396,NODES,0),,COLUMN()-12),OFFSET(Du,0,-4),0)))</f>
        <v>#VALUE!</v>
      </c>
      <c r="N396" s="91" t="e">
        <f ca="1">_xlfn.IFNA(INDEX(Dk,MATCH(INDEX((u_X,u_Y,r_Z),MATCH($I396,NODES,0),,COLUMN()-12),OFFSET(Dk,0,-3),0)),INDEX(Du,MATCH(INDEX((u_X,u_Y,r_Z),MATCH($I396,NODES,0),,COLUMN()-12),OFFSET(Du,0,-4),0)))</f>
        <v>#VALUE!</v>
      </c>
      <c r="O396" s="91" t="e">
        <f ca="1">_xlfn.IFNA(INDEX(Dk,MATCH(INDEX((u_X,u_Y,r_Z),MATCH($I396,NODES,0),,COLUMN()-12),OFFSET(Dk,0,-3),0)),INDEX(Du,MATCH(INDEX((u_X,u_Y,r_Z),MATCH($I396,NODES,0),,COLUMN()-12),OFFSET(Du,0,-4),0)))</f>
        <v>#VALUE!</v>
      </c>
      <c r="P396" s="3"/>
      <c r="Q396" s="1">
        <v>9</v>
      </c>
      <c r="R396" s="91" t="e">
        <f t="shared" si="73"/>
        <v>#VALUE!</v>
      </c>
      <c r="S396" s="91" t="e">
        <f t="shared" ca="1" si="74"/>
        <v>#VALUE!</v>
      </c>
      <c r="T396" s="97" t="s">
        <v>168</v>
      </c>
      <c r="U396" s="100">
        <v>524.20000000000005</v>
      </c>
      <c r="V396" s="101">
        <v>-7.7000000000000002E-3</v>
      </c>
      <c r="W396" s="3"/>
      <c r="X396" s="3"/>
      <c r="Y396" s="3"/>
      <c r="Z396" s="3"/>
      <c r="AA396" s="3"/>
      <c r="AB396" s="1">
        <v>4</v>
      </c>
      <c r="AC396" s="2">
        <f t="shared" ca="1" si="70"/>
        <v>0</v>
      </c>
      <c r="AD396" s="2">
        <f t="shared" ca="1" si="70"/>
        <v>-18666.666666666668</v>
      </c>
      <c r="AE396" s="2">
        <f t="shared" ca="1" si="70"/>
        <v>-28000</v>
      </c>
      <c r="AF396" s="2">
        <f t="shared" ca="1" si="70"/>
        <v>37333.333333333336</v>
      </c>
      <c r="AG396" s="2">
        <f t="shared" ca="1" si="70"/>
        <v>0</v>
      </c>
      <c r="AH396" s="2">
        <f t="shared" ca="1" si="70"/>
        <v>0</v>
      </c>
      <c r="AI396" s="2">
        <f t="shared" ca="1" si="70"/>
        <v>-18666.666666666668</v>
      </c>
      <c r="AJ396" s="2">
        <f t="shared" ca="1" si="70"/>
        <v>28000</v>
      </c>
      <c r="AK396" s="2">
        <f t="shared" ca="1" si="70"/>
        <v>0</v>
      </c>
      <c r="AL396" s="2">
        <f t="shared" ca="1" si="70"/>
        <v>0</v>
      </c>
      <c r="AM396" s="2">
        <f t="shared" ca="1" si="71"/>
        <v>0</v>
      </c>
      <c r="AN396" s="2">
        <f t="shared" ca="1" si="71"/>
        <v>0</v>
      </c>
      <c r="AO396" s="2">
        <f t="shared" ca="1" si="71"/>
        <v>0</v>
      </c>
      <c r="AP396" s="2">
        <f t="shared" ca="1" si="71"/>
        <v>0</v>
      </c>
      <c r="AQ396" s="2">
        <f t="shared" ca="1" si="71"/>
        <v>0</v>
      </c>
      <c r="AR396" s="2">
        <f t="shared" ca="1" si="71"/>
        <v>0</v>
      </c>
      <c r="AS396" s="2">
        <f t="shared" ca="1" si="71"/>
        <v>0</v>
      </c>
      <c r="AT396" s="2">
        <f t="shared" ca="1" si="71"/>
        <v>0</v>
      </c>
      <c r="AU396" s="2">
        <f t="shared" ca="1" si="71"/>
        <v>0</v>
      </c>
      <c r="AV396" s="2">
        <f t="shared" ca="1" si="71"/>
        <v>0</v>
      </c>
      <c r="AW396" s="2">
        <f t="shared" ca="1" si="72"/>
        <v>0</v>
      </c>
      <c r="AX396" s="2">
        <f t="shared" ca="1" si="72"/>
        <v>0</v>
      </c>
      <c r="AY396" s="2">
        <f t="shared" ca="1" si="72"/>
        <v>0</v>
      </c>
      <c r="AZ396" s="2">
        <f t="shared" ca="1" si="72"/>
        <v>0</v>
      </c>
      <c r="BA396" s="2">
        <f t="shared" ca="1" si="72"/>
        <v>0</v>
      </c>
      <c r="BB396" s="2">
        <f t="shared" ca="1" si="72"/>
        <v>0</v>
      </c>
      <c r="BC396" s="2">
        <f t="shared" ca="1" si="72"/>
        <v>0</v>
      </c>
      <c r="BD396" s="2">
        <f t="shared" ca="1" si="72"/>
        <v>0</v>
      </c>
      <c r="BE396" s="2">
        <f t="shared" ca="1" si="72"/>
        <v>0</v>
      </c>
      <c r="BF396" s="2">
        <f t="shared" ca="1" si="72"/>
        <v>0</v>
      </c>
      <c r="BG396" s="7">
        <f t="shared" ca="1" si="72"/>
        <v>0</v>
      </c>
      <c r="BH396" s="8">
        <f t="shared" ca="1" si="72"/>
        <v>0</v>
      </c>
      <c r="BI396" s="2">
        <f t="shared" ca="1" si="72"/>
        <v>0</v>
      </c>
    </row>
    <row r="397" spans="1:61" x14ac:dyDescent="0.25">
      <c r="A397" s="175"/>
      <c r="B397" s="1">
        <v>5</v>
      </c>
      <c r="C397" s="2">
        <f t="shared" si="68"/>
        <v>0</v>
      </c>
      <c r="D397" s="3"/>
      <c r="E397" s="91" t="str">
        <f t="shared" si="69"/>
        <v>TBD</v>
      </c>
      <c r="F397" s="2" t="e">
        <f ca="1"/>
        <v>#VALUE!</v>
      </c>
      <c r="G397" s="3"/>
      <c r="H397" s="3"/>
      <c r="I397" s="1" t="s">
        <v>67</v>
      </c>
      <c r="J397" s="91">
        <f ca="1">_xlfn.IFNA(INDEX(Rxn,MATCH(INDEX((u_X,u_Y,r_Z),MATCH($I397,NODES,0),,COLUMN()-9),OFFSET(Rxn,0,-5),0)),0)</f>
        <v>0</v>
      </c>
      <c r="K397" s="91">
        <f ca="1">_xlfn.IFNA(INDEX(Rxn,MATCH(INDEX((u_X,u_Y,r_Z),MATCH($I397,NODES,0),,COLUMN()-9),OFFSET(Rxn,0,-5),0)),0)</f>
        <v>0</v>
      </c>
      <c r="L397" s="91">
        <f ca="1">_xlfn.IFNA(INDEX(Rxn,MATCH(INDEX((u_X,u_Y,r_Z),MATCH($I397,NODES,0),,COLUMN()-9),OFFSET(Rxn,0,-5),0)),0)</f>
        <v>0</v>
      </c>
      <c r="M397" s="91" t="e">
        <f ca="1">_xlfn.IFNA(INDEX(Dk,MATCH(INDEX((u_X,u_Y,r_Z),MATCH($I397,NODES,0),,COLUMN()-12),OFFSET(Dk,0,-3),0)),INDEX(Du,MATCH(INDEX((u_X,u_Y,r_Z),MATCH($I397,NODES,0),,COLUMN()-12),OFFSET(Du,0,-4),0)))</f>
        <v>#VALUE!</v>
      </c>
      <c r="N397" s="91" t="e">
        <f ca="1">_xlfn.IFNA(INDEX(Dk,MATCH(INDEX((u_X,u_Y,r_Z),MATCH($I397,NODES,0),,COLUMN()-12),OFFSET(Dk,0,-3),0)),INDEX(Du,MATCH(INDEX((u_X,u_Y,r_Z),MATCH($I397,NODES,0),,COLUMN()-12),OFFSET(Du,0,-4),0)))</f>
        <v>#VALUE!</v>
      </c>
      <c r="O397" s="91" t="e">
        <f ca="1">_xlfn.IFNA(INDEX(Dk,MATCH(INDEX((u_X,u_Y,r_Z),MATCH($I397,NODES,0),,COLUMN()-12),OFFSET(Dk,0,-3),0)),INDEX(Du,MATCH(INDEX((u_X,u_Y,r_Z),MATCH($I397,NODES,0),,COLUMN()-12),OFFSET(Du,0,-4),0)))</f>
        <v>#VALUE!</v>
      </c>
      <c r="P397" s="3"/>
      <c r="Q397" s="1">
        <v>12</v>
      </c>
      <c r="R397" s="91" t="e">
        <f t="shared" si="73"/>
        <v>#VALUE!</v>
      </c>
      <c r="S397" s="91" t="e">
        <f t="shared" ca="1" si="74"/>
        <v>#VALUE!</v>
      </c>
      <c r="T397" s="97" t="s">
        <v>169</v>
      </c>
      <c r="U397" s="100">
        <v>510.8</v>
      </c>
      <c r="V397" s="101">
        <v>-7.4999999999999997E-3</v>
      </c>
      <c r="W397" s="3"/>
      <c r="X397" s="3"/>
      <c r="Y397" s="3"/>
      <c r="Z397" s="3"/>
      <c r="AA397" s="3"/>
      <c r="AB397" s="1">
        <v>5</v>
      </c>
      <c r="AC397" s="2">
        <f t="shared" ca="1" si="70"/>
        <v>0</v>
      </c>
      <c r="AD397" s="2">
        <f t="shared" ca="1" si="70"/>
        <v>28000</v>
      </c>
      <c r="AE397" s="2">
        <f t="shared" ca="1" si="70"/>
        <v>28000</v>
      </c>
      <c r="AF397" s="2">
        <f t="shared" ca="1" si="70"/>
        <v>0</v>
      </c>
      <c r="AG397" s="2">
        <f t="shared" ca="1" si="70"/>
        <v>112000</v>
      </c>
      <c r="AH397" s="2">
        <f t="shared" ca="1" si="70"/>
        <v>0</v>
      </c>
      <c r="AI397" s="2">
        <f t="shared" ca="1" si="70"/>
        <v>-28000</v>
      </c>
      <c r="AJ397" s="2">
        <f t="shared" ca="1" si="70"/>
        <v>28000</v>
      </c>
      <c r="AK397" s="2">
        <f t="shared" ca="1" si="70"/>
        <v>0</v>
      </c>
      <c r="AL397" s="2">
        <f t="shared" ca="1" si="70"/>
        <v>0</v>
      </c>
      <c r="AM397" s="2">
        <f t="shared" ca="1" si="71"/>
        <v>0</v>
      </c>
      <c r="AN397" s="2">
        <f t="shared" ca="1" si="71"/>
        <v>0</v>
      </c>
      <c r="AO397" s="2">
        <f t="shared" ca="1" si="71"/>
        <v>0</v>
      </c>
      <c r="AP397" s="2">
        <f t="shared" ca="1" si="71"/>
        <v>0</v>
      </c>
      <c r="AQ397" s="2">
        <f t="shared" ca="1" si="71"/>
        <v>0</v>
      </c>
      <c r="AR397" s="2">
        <f t="shared" ca="1" si="71"/>
        <v>0</v>
      </c>
      <c r="AS397" s="2">
        <f t="shared" ca="1" si="71"/>
        <v>0</v>
      </c>
      <c r="AT397" s="2">
        <f t="shared" ca="1" si="71"/>
        <v>0</v>
      </c>
      <c r="AU397" s="2">
        <f t="shared" ca="1" si="71"/>
        <v>0</v>
      </c>
      <c r="AV397" s="2">
        <f t="shared" ca="1" si="71"/>
        <v>0</v>
      </c>
      <c r="AW397" s="2">
        <f t="shared" ca="1" si="72"/>
        <v>0</v>
      </c>
      <c r="AX397" s="2">
        <f t="shared" ca="1" si="72"/>
        <v>0</v>
      </c>
      <c r="AY397" s="2">
        <f t="shared" ca="1" si="72"/>
        <v>0</v>
      </c>
      <c r="AZ397" s="2">
        <f t="shared" ca="1" si="72"/>
        <v>0</v>
      </c>
      <c r="BA397" s="2">
        <f t="shared" ca="1" si="72"/>
        <v>0</v>
      </c>
      <c r="BB397" s="2">
        <f t="shared" ca="1" si="72"/>
        <v>0</v>
      </c>
      <c r="BC397" s="2">
        <f t="shared" ca="1" si="72"/>
        <v>0</v>
      </c>
      <c r="BD397" s="2">
        <f t="shared" ca="1" si="72"/>
        <v>0</v>
      </c>
      <c r="BE397" s="2">
        <f t="shared" ca="1" si="72"/>
        <v>0</v>
      </c>
      <c r="BF397" s="2">
        <f t="shared" ca="1" si="72"/>
        <v>0</v>
      </c>
      <c r="BG397" s="7">
        <f t="shared" ca="1" si="72"/>
        <v>0</v>
      </c>
      <c r="BH397" s="8">
        <f t="shared" ca="1" si="72"/>
        <v>0</v>
      </c>
      <c r="BI397" s="2">
        <f t="shared" ca="1" si="72"/>
        <v>0</v>
      </c>
    </row>
    <row r="398" spans="1:61" x14ac:dyDescent="0.25">
      <c r="A398" s="175"/>
      <c r="B398" s="1">
        <v>6</v>
      </c>
      <c r="C398" s="2" t="str">
        <f t="shared" si="68"/>
        <v>TBD</v>
      </c>
      <c r="D398" s="3"/>
      <c r="E398" s="91" t="str">
        <f t="shared" si="69"/>
        <v>TBD</v>
      </c>
      <c r="F398" s="2" t="e">
        <f ca="1"/>
        <v>#VALUE!</v>
      </c>
      <c r="G398" s="3"/>
      <c r="H398" s="3"/>
      <c r="I398" s="1" t="s">
        <v>146</v>
      </c>
      <c r="J398" s="91">
        <f ca="1">_xlfn.IFNA(INDEX(Rxn,MATCH(INDEX((u_X,u_Y,r_Z),MATCH($I398,NODES,0),,COLUMN()-9),OFFSET(Rxn,0,-5),0)),0)</f>
        <v>0</v>
      </c>
      <c r="K398" s="91">
        <f ca="1">_xlfn.IFNA(INDEX(Rxn,MATCH(INDEX((u_X,u_Y,r_Z),MATCH($I398,NODES,0),,COLUMN()-9),OFFSET(Rxn,0,-5),0)),0)</f>
        <v>0</v>
      </c>
      <c r="L398" s="91">
        <f ca="1">_xlfn.IFNA(INDEX(Rxn,MATCH(INDEX((u_X,u_Y,r_Z),MATCH($I398,NODES,0),,COLUMN()-9),OFFSET(Rxn,0,-5),0)),0)</f>
        <v>0</v>
      </c>
      <c r="M398" s="91" t="e">
        <f ca="1">_xlfn.IFNA(INDEX(Dk,MATCH(INDEX((u_X,u_Y,r_Z),MATCH($I398,NODES,0),,COLUMN()-12),OFFSET(Dk,0,-3),0)),INDEX(Du,MATCH(INDEX((u_X,u_Y,r_Z),MATCH($I398,NODES,0),,COLUMN()-12),OFFSET(Du,0,-4),0)))</f>
        <v>#VALUE!</v>
      </c>
      <c r="N398" s="91" t="e">
        <f ca="1">_xlfn.IFNA(INDEX(Dk,MATCH(INDEX((u_X,u_Y,r_Z),MATCH($I398,NODES,0),,COLUMN()-12),OFFSET(Dk,0,-3),0)),INDEX(Du,MATCH(INDEX((u_X,u_Y,r_Z),MATCH($I398,NODES,0),,COLUMN()-12),OFFSET(Du,0,-4),0)))</f>
        <v>#VALUE!</v>
      </c>
      <c r="O398" s="91" t="e">
        <f ca="1">_xlfn.IFNA(INDEX(Dk,MATCH(INDEX((u_X,u_Y,r_Z),MATCH($I398,NODES,0),,COLUMN()-12),OFFSET(Dk,0,-3),0)),INDEX(Du,MATCH(INDEX((u_X,u_Y,r_Z),MATCH($I398,NODES,0),,COLUMN()-12),OFFSET(Du,0,-4),0)))</f>
        <v>#VALUE!</v>
      </c>
      <c r="P398" s="3"/>
      <c r="Q398" s="1">
        <v>15</v>
      </c>
      <c r="R398" s="91" t="e">
        <f t="shared" si="73"/>
        <v>#VALUE!</v>
      </c>
      <c r="S398" s="91" t="e">
        <f t="shared" ca="1" si="74"/>
        <v>#VALUE!</v>
      </c>
      <c r="T398" s="98" t="s">
        <v>170</v>
      </c>
      <c r="U398" s="100">
        <v>389.4</v>
      </c>
      <c r="V398" s="101">
        <v>-5.7000000000000002E-3</v>
      </c>
      <c r="W398" s="3"/>
      <c r="X398" s="3"/>
      <c r="Y398" s="3"/>
      <c r="Z398" s="3"/>
      <c r="AA398" s="3"/>
      <c r="AB398" s="1">
        <v>6</v>
      </c>
      <c r="AC398" s="2">
        <f t="shared" ca="1" si="70"/>
        <v>0</v>
      </c>
      <c r="AD398" s="2">
        <f t="shared" ca="1" si="70"/>
        <v>0</v>
      </c>
      <c r="AE398" s="2">
        <f t="shared" ca="1" si="70"/>
        <v>0</v>
      </c>
      <c r="AF398" s="2">
        <f t="shared" ca="1" si="70"/>
        <v>0</v>
      </c>
      <c r="AG398" s="2">
        <f t="shared" ca="1" si="70"/>
        <v>0</v>
      </c>
      <c r="AH398" s="2" t="e">
        <f t="shared" ca="1" si="70"/>
        <v>#VALUE!</v>
      </c>
      <c r="AI398" s="2" t="e">
        <f t="shared" ca="1" si="70"/>
        <v>#VALUE!</v>
      </c>
      <c r="AJ398" s="2" t="e">
        <f t="shared" ca="1" si="70"/>
        <v>#VALUE!</v>
      </c>
      <c r="AK398" s="2" t="e">
        <f t="shared" ca="1" si="70"/>
        <v>#VALUE!</v>
      </c>
      <c r="AL398" s="2" t="e">
        <f t="shared" ca="1" si="70"/>
        <v>#VALUE!</v>
      </c>
      <c r="AM398" s="2" t="e">
        <f t="shared" ca="1" si="71"/>
        <v>#VALUE!</v>
      </c>
      <c r="AN398" s="2">
        <f t="shared" ca="1" si="71"/>
        <v>0</v>
      </c>
      <c r="AO398" s="2">
        <f t="shared" ca="1" si="71"/>
        <v>0</v>
      </c>
      <c r="AP398" s="2">
        <f t="shared" ca="1" si="71"/>
        <v>0</v>
      </c>
      <c r="AQ398" s="2">
        <f t="shared" ca="1" si="71"/>
        <v>0</v>
      </c>
      <c r="AR398" s="2">
        <f t="shared" ca="1" si="71"/>
        <v>0</v>
      </c>
      <c r="AS398" s="2">
        <f t="shared" ca="1" si="71"/>
        <v>0</v>
      </c>
      <c r="AT398" s="2">
        <f t="shared" ca="1" si="71"/>
        <v>0</v>
      </c>
      <c r="AU398" s="2">
        <f t="shared" ca="1" si="71"/>
        <v>0</v>
      </c>
      <c r="AV398" s="2">
        <f t="shared" ca="1" si="71"/>
        <v>0</v>
      </c>
      <c r="AW398" s="2">
        <f t="shared" ca="1" si="72"/>
        <v>0</v>
      </c>
      <c r="AX398" s="2">
        <f t="shared" ca="1" si="72"/>
        <v>0</v>
      </c>
      <c r="AY398" s="2">
        <f t="shared" ca="1" si="72"/>
        <v>0</v>
      </c>
      <c r="AZ398" s="2">
        <f t="shared" ca="1" si="72"/>
        <v>0</v>
      </c>
      <c r="BA398" s="2">
        <f t="shared" ca="1" si="72"/>
        <v>0</v>
      </c>
      <c r="BB398" s="2">
        <f t="shared" ca="1" si="72"/>
        <v>0</v>
      </c>
      <c r="BC398" s="2">
        <f t="shared" ca="1" si="72"/>
        <v>0</v>
      </c>
      <c r="BD398" s="2">
        <f t="shared" ca="1" si="72"/>
        <v>0</v>
      </c>
      <c r="BE398" s="2">
        <f t="shared" ca="1" si="72"/>
        <v>0</v>
      </c>
      <c r="BF398" s="2">
        <f t="shared" ca="1" si="72"/>
        <v>0</v>
      </c>
      <c r="BG398" s="7">
        <f t="shared" ca="1" si="72"/>
        <v>0</v>
      </c>
      <c r="BH398" s="8">
        <f t="shared" ca="1" si="72"/>
        <v>-70000000</v>
      </c>
      <c r="BI398" s="2">
        <f t="shared" ca="1" si="72"/>
        <v>0</v>
      </c>
    </row>
    <row r="399" spans="1:61" x14ac:dyDescent="0.25">
      <c r="A399" s="175"/>
      <c r="B399" s="1">
        <v>7</v>
      </c>
      <c r="C399" s="2" t="str">
        <f t="shared" si="68"/>
        <v>TBD</v>
      </c>
      <c r="D399" s="3"/>
      <c r="E399" s="91" t="str">
        <f t="shared" si="69"/>
        <v>TBD</v>
      </c>
      <c r="F399" s="2" t="e">
        <f ca="1"/>
        <v>#VALUE!</v>
      </c>
      <c r="G399" s="3"/>
      <c r="H399" s="3"/>
      <c r="I399" s="1" t="s">
        <v>147</v>
      </c>
      <c r="J399" s="91">
        <f ca="1">_xlfn.IFNA(INDEX(Rxn,MATCH(INDEX((u_X,u_Y,r_Z),MATCH($I399,NODES,0),,COLUMN()-9),OFFSET(Rxn,0,-5),0)),0)</f>
        <v>0</v>
      </c>
      <c r="K399" s="91">
        <f ca="1">_xlfn.IFNA(INDEX(Rxn,MATCH(INDEX((u_X,u_Y,r_Z),MATCH($I399,NODES,0),,COLUMN()-9),OFFSET(Rxn,0,-5),0)),0)</f>
        <v>0</v>
      </c>
      <c r="L399" s="91">
        <f ca="1">_xlfn.IFNA(INDEX(Rxn,MATCH(INDEX((u_X,u_Y,r_Z),MATCH($I399,NODES,0),,COLUMN()-9),OFFSET(Rxn,0,-5),0)),0)</f>
        <v>0</v>
      </c>
      <c r="M399" s="91" t="e">
        <f ca="1">_xlfn.IFNA(INDEX(Dk,MATCH(INDEX((u_X,u_Y,r_Z),MATCH($I399,NODES,0),,COLUMN()-12),OFFSET(Dk,0,-3),0)),INDEX(Du,MATCH(INDEX((u_X,u_Y,r_Z),MATCH($I399,NODES,0),,COLUMN()-12),OFFSET(Du,0,-4),0)))</f>
        <v>#VALUE!</v>
      </c>
      <c r="N399" s="91" t="e">
        <f ca="1">_xlfn.IFNA(INDEX(Dk,MATCH(INDEX((u_X,u_Y,r_Z),MATCH($I399,NODES,0),,COLUMN()-12),OFFSET(Dk,0,-3),0)),INDEX(Du,MATCH(INDEX((u_X,u_Y,r_Z),MATCH($I399,NODES,0),,COLUMN()-12),OFFSET(Du,0,-4),0)))</f>
        <v>#VALUE!</v>
      </c>
      <c r="O399" s="91" t="e">
        <f ca="1">_xlfn.IFNA(INDEX(Dk,MATCH(INDEX((u_X,u_Y,r_Z),MATCH($I399,NODES,0),,COLUMN()-12),OFFSET(Dk,0,-3),0)),INDEX(Du,MATCH(INDEX((u_X,u_Y,r_Z),MATCH($I399,NODES,0),,COLUMN()-12),OFFSET(Du,0,-4),0)))</f>
        <v>#VALUE!</v>
      </c>
      <c r="P399" s="3"/>
      <c r="Q399" s="1">
        <v>18</v>
      </c>
      <c r="R399" s="91" t="e">
        <f t="shared" si="73"/>
        <v>#VALUE!</v>
      </c>
      <c r="S399" s="91" t="e">
        <f t="shared" ca="1" si="74"/>
        <v>#VALUE!</v>
      </c>
      <c r="T399" s="98" t="s">
        <v>171</v>
      </c>
      <c r="U399" s="100">
        <v>316.2</v>
      </c>
      <c r="V399" s="101">
        <v>-3.2000000000000002E-3</v>
      </c>
      <c r="W399" s="3"/>
      <c r="X399" s="3"/>
      <c r="Y399" s="3"/>
      <c r="Z399" s="3"/>
      <c r="AA399" s="3"/>
      <c r="AB399" s="1">
        <v>7</v>
      </c>
      <c r="AC399" s="2">
        <f t="shared" ca="1" si="70"/>
        <v>0</v>
      </c>
      <c r="AD399" s="2">
        <f t="shared" ca="1" si="70"/>
        <v>0</v>
      </c>
      <c r="AE399" s="2">
        <f t="shared" ca="1" si="70"/>
        <v>0</v>
      </c>
      <c r="AF399" s="2">
        <f t="shared" ca="1" si="70"/>
        <v>-18666.666666666668</v>
      </c>
      <c r="AG399" s="2">
        <f t="shared" ca="1" si="70"/>
        <v>-28000</v>
      </c>
      <c r="AH399" s="2" t="e">
        <f t="shared" ca="1" si="70"/>
        <v>#VALUE!</v>
      </c>
      <c r="AI399" s="2" t="e">
        <f t="shared" ca="1" si="70"/>
        <v>#VALUE!</v>
      </c>
      <c r="AJ399" s="2" t="e">
        <f t="shared" ca="1" si="70"/>
        <v>#VALUE!</v>
      </c>
      <c r="AK399" s="2" t="e">
        <f t="shared" ca="1" si="70"/>
        <v>#VALUE!</v>
      </c>
      <c r="AL399" s="2" t="e">
        <f t="shared" ca="1" si="70"/>
        <v>#VALUE!</v>
      </c>
      <c r="AM399" s="2" t="e">
        <f t="shared" ca="1" si="71"/>
        <v>#VALUE!</v>
      </c>
      <c r="AN399" s="2">
        <f t="shared" ca="1" si="71"/>
        <v>0</v>
      </c>
      <c r="AO399" s="2">
        <f t="shared" ca="1" si="71"/>
        <v>0</v>
      </c>
      <c r="AP399" s="2">
        <f t="shared" ca="1" si="71"/>
        <v>0</v>
      </c>
      <c r="AQ399" s="2">
        <f t="shared" ca="1" si="71"/>
        <v>0</v>
      </c>
      <c r="AR399" s="2">
        <f t="shared" ca="1" si="71"/>
        <v>0</v>
      </c>
      <c r="AS399" s="2">
        <f t="shared" ca="1" si="71"/>
        <v>0</v>
      </c>
      <c r="AT399" s="2">
        <f t="shared" ca="1" si="71"/>
        <v>0</v>
      </c>
      <c r="AU399" s="2">
        <f t="shared" ca="1" si="71"/>
        <v>0</v>
      </c>
      <c r="AV399" s="2">
        <f t="shared" ca="1" si="71"/>
        <v>0</v>
      </c>
      <c r="AW399" s="2">
        <f t="shared" ca="1" si="72"/>
        <v>0</v>
      </c>
      <c r="AX399" s="2">
        <f t="shared" ca="1" si="72"/>
        <v>0</v>
      </c>
      <c r="AY399" s="2">
        <f t="shared" ca="1" si="72"/>
        <v>0</v>
      </c>
      <c r="AZ399" s="2">
        <f t="shared" ca="1" si="72"/>
        <v>0</v>
      </c>
      <c r="BA399" s="2">
        <f t="shared" ca="1" si="72"/>
        <v>0</v>
      </c>
      <c r="BB399" s="2">
        <f t="shared" ca="1" si="72"/>
        <v>0</v>
      </c>
      <c r="BC399" s="2">
        <f t="shared" ca="1" si="72"/>
        <v>0</v>
      </c>
      <c r="BD399" s="2">
        <f t="shared" ca="1" si="72"/>
        <v>0</v>
      </c>
      <c r="BE399" s="2">
        <f t="shared" ca="1" si="72"/>
        <v>0</v>
      </c>
      <c r="BF399" s="2">
        <f t="shared" ca="1" si="72"/>
        <v>0</v>
      </c>
      <c r="BG399" s="7">
        <f t="shared" ca="1" si="72"/>
        <v>0</v>
      </c>
      <c r="BH399" s="8">
        <f t="shared" ca="1" si="72"/>
        <v>0</v>
      </c>
      <c r="BI399" s="2">
        <f t="shared" ca="1" si="72"/>
        <v>0</v>
      </c>
    </row>
    <row r="400" spans="1:61" x14ac:dyDescent="0.25">
      <c r="A400" s="175"/>
      <c r="B400" s="1">
        <v>8</v>
      </c>
      <c r="C400" s="2" t="str">
        <f t="shared" si="68"/>
        <v>TBD</v>
      </c>
      <c r="D400" s="3"/>
      <c r="E400" s="91" t="str">
        <f t="shared" si="69"/>
        <v>TBD</v>
      </c>
      <c r="F400" s="2" t="e">
        <f ca="1"/>
        <v>#VALUE!</v>
      </c>
      <c r="G400" s="3"/>
      <c r="H400" s="3"/>
      <c r="I400" s="1" t="s">
        <v>148</v>
      </c>
      <c r="J400" s="91">
        <f ca="1">_xlfn.IFNA(INDEX(Rxn,MATCH(INDEX((u_X,u_Y,r_Z),MATCH($I400,NODES,0),,COLUMN()-9),OFFSET(Rxn,0,-5),0)),0)</f>
        <v>0</v>
      </c>
      <c r="K400" s="91">
        <f ca="1">_xlfn.IFNA(INDEX(Rxn,MATCH(INDEX((u_X,u_Y,r_Z),MATCH($I400,NODES,0),,COLUMN()-9),OFFSET(Rxn,0,-5),0)),0)</f>
        <v>0</v>
      </c>
      <c r="L400" s="91">
        <f ca="1">_xlfn.IFNA(INDEX(Rxn,MATCH(INDEX((u_X,u_Y,r_Z),MATCH($I400,NODES,0),,COLUMN()-9),OFFSET(Rxn,0,-5),0)),0)</f>
        <v>0</v>
      </c>
      <c r="M400" s="91" t="e">
        <f ca="1">_xlfn.IFNA(INDEX(Dk,MATCH(INDEX((u_X,u_Y,r_Z),MATCH($I400,NODES,0),,COLUMN()-12),OFFSET(Dk,0,-3),0)),INDEX(Du,MATCH(INDEX((u_X,u_Y,r_Z),MATCH($I400,NODES,0),,COLUMN()-12),OFFSET(Du,0,-4),0)))</f>
        <v>#VALUE!</v>
      </c>
      <c r="N400" s="91" t="e">
        <f ca="1">_xlfn.IFNA(INDEX(Dk,MATCH(INDEX((u_X,u_Y,r_Z),MATCH($I400,NODES,0),,COLUMN()-12),OFFSET(Dk,0,-3),0)),INDEX(Du,MATCH(INDEX((u_X,u_Y,r_Z),MATCH($I400,NODES,0),,COLUMN()-12),OFFSET(Du,0,-4),0)))</f>
        <v>#VALUE!</v>
      </c>
      <c r="O400" s="91" t="e">
        <f ca="1">_xlfn.IFNA(INDEX(Dk,MATCH(INDEX((u_X,u_Y,r_Z),MATCH($I400,NODES,0),,COLUMN()-12),OFFSET(Dk,0,-3),0)),INDEX(Du,MATCH(INDEX((u_X,u_Y,r_Z),MATCH($I400,NODES,0),,COLUMN()-12),OFFSET(Du,0,-4),0)))</f>
        <v>#VALUE!</v>
      </c>
      <c r="P400" s="3"/>
      <c r="Q400" s="1">
        <v>21</v>
      </c>
      <c r="R400" s="91" t="e">
        <f t="shared" si="73"/>
        <v>#VALUE!</v>
      </c>
      <c r="S400" s="91" t="e">
        <f t="shared" ca="1" si="74"/>
        <v>#VALUE!</v>
      </c>
      <c r="T400" s="98" t="s">
        <v>172</v>
      </c>
      <c r="U400" s="100">
        <v>102</v>
      </c>
      <c r="V400" s="101">
        <v>-1.1999999999999999E-3</v>
      </c>
      <c r="W400" s="3"/>
      <c r="X400" s="3"/>
      <c r="Y400" s="3"/>
      <c r="Z400" s="3"/>
      <c r="AA400" s="3"/>
      <c r="AB400" s="1">
        <v>8</v>
      </c>
      <c r="AC400" s="2">
        <f t="shared" ca="1" si="70"/>
        <v>0</v>
      </c>
      <c r="AD400" s="2">
        <f t="shared" ca="1" si="70"/>
        <v>0</v>
      </c>
      <c r="AE400" s="2">
        <f t="shared" ca="1" si="70"/>
        <v>0</v>
      </c>
      <c r="AF400" s="2">
        <f t="shared" ca="1" si="70"/>
        <v>28000</v>
      </c>
      <c r="AG400" s="2">
        <f t="shared" ca="1" si="70"/>
        <v>28000</v>
      </c>
      <c r="AH400" s="2" t="e">
        <f t="shared" ca="1" si="70"/>
        <v>#VALUE!</v>
      </c>
      <c r="AI400" s="2" t="e">
        <f t="shared" ca="1" si="70"/>
        <v>#VALUE!</v>
      </c>
      <c r="AJ400" s="2" t="e">
        <f t="shared" ca="1" si="70"/>
        <v>#VALUE!</v>
      </c>
      <c r="AK400" s="2" t="e">
        <f t="shared" ca="1" si="70"/>
        <v>#VALUE!</v>
      </c>
      <c r="AL400" s="2" t="e">
        <f t="shared" ca="1" si="70"/>
        <v>#VALUE!</v>
      </c>
      <c r="AM400" s="2" t="e">
        <f t="shared" ca="1" si="71"/>
        <v>#VALUE!</v>
      </c>
      <c r="AN400" s="2">
        <f t="shared" ca="1" si="71"/>
        <v>0</v>
      </c>
      <c r="AO400" s="2">
        <f t="shared" ca="1" si="71"/>
        <v>0</v>
      </c>
      <c r="AP400" s="2">
        <f t="shared" ca="1" si="71"/>
        <v>0</v>
      </c>
      <c r="AQ400" s="2">
        <f t="shared" ca="1" si="71"/>
        <v>0</v>
      </c>
      <c r="AR400" s="2">
        <f t="shared" ca="1" si="71"/>
        <v>0</v>
      </c>
      <c r="AS400" s="2">
        <f t="shared" ca="1" si="71"/>
        <v>0</v>
      </c>
      <c r="AT400" s="2">
        <f t="shared" ca="1" si="71"/>
        <v>0</v>
      </c>
      <c r="AU400" s="2">
        <f t="shared" ca="1" si="71"/>
        <v>0</v>
      </c>
      <c r="AV400" s="2">
        <f t="shared" ca="1" si="71"/>
        <v>0</v>
      </c>
      <c r="AW400" s="2">
        <f t="shared" ca="1" si="72"/>
        <v>0</v>
      </c>
      <c r="AX400" s="2">
        <f t="shared" ca="1" si="72"/>
        <v>0</v>
      </c>
      <c r="AY400" s="2">
        <f t="shared" ca="1" si="72"/>
        <v>0</v>
      </c>
      <c r="AZ400" s="2">
        <f t="shared" ca="1" si="72"/>
        <v>0</v>
      </c>
      <c r="BA400" s="2">
        <f t="shared" ca="1" si="72"/>
        <v>0</v>
      </c>
      <c r="BB400" s="2">
        <f t="shared" ca="1" si="72"/>
        <v>0</v>
      </c>
      <c r="BC400" s="2">
        <f t="shared" ca="1" si="72"/>
        <v>0</v>
      </c>
      <c r="BD400" s="2">
        <f t="shared" ca="1" si="72"/>
        <v>0</v>
      </c>
      <c r="BE400" s="2">
        <f t="shared" ca="1" si="72"/>
        <v>0</v>
      </c>
      <c r="BF400" s="2">
        <f t="shared" ca="1" si="72"/>
        <v>0</v>
      </c>
      <c r="BG400" s="7">
        <f t="shared" ca="1" si="72"/>
        <v>0</v>
      </c>
      <c r="BH400" s="8">
        <f t="shared" ca="1" si="72"/>
        <v>0</v>
      </c>
      <c r="BI400" s="2">
        <f t="shared" ca="1" si="72"/>
        <v>0</v>
      </c>
    </row>
    <row r="401" spans="1:61" x14ac:dyDescent="0.25">
      <c r="A401" s="175"/>
      <c r="B401" s="1">
        <v>9</v>
      </c>
      <c r="C401" s="2" t="str">
        <f t="shared" si="68"/>
        <v>TBD</v>
      </c>
      <c r="D401" s="3"/>
      <c r="E401" s="91" t="str">
        <f t="shared" si="69"/>
        <v>TBD</v>
      </c>
      <c r="F401" s="2" t="e">
        <f ca="1"/>
        <v>#VALUE!</v>
      </c>
      <c r="G401" s="3"/>
      <c r="H401" s="3"/>
      <c r="I401" s="1" t="s">
        <v>149</v>
      </c>
      <c r="J401" s="91">
        <f ca="1">_xlfn.IFNA(INDEX(Rxn,MATCH(INDEX((u_X,u_Y,r_Z),MATCH($I401,NODES,0),,COLUMN()-9),OFFSET(Rxn,0,-5),0)),0)</f>
        <v>0</v>
      </c>
      <c r="K401" s="91">
        <f ca="1">_xlfn.IFNA(INDEX(Rxn,MATCH(INDEX((u_X,u_Y,r_Z),MATCH($I401,NODES,0),,COLUMN()-9),OFFSET(Rxn,0,-5),0)),0)</f>
        <v>0</v>
      </c>
      <c r="L401" s="91">
        <f ca="1">_xlfn.IFNA(INDEX(Rxn,MATCH(INDEX((u_X,u_Y,r_Z),MATCH($I401,NODES,0),,COLUMN()-9),OFFSET(Rxn,0,-5),0)),0)</f>
        <v>0</v>
      </c>
      <c r="M401" s="91" t="e">
        <f ca="1">_xlfn.IFNA(INDEX(Dk,MATCH(INDEX((u_X,u_Y,r_Z),MATCH($I401,NODES,0),,COLUMN()-12),OFFSET(Dk,0,-3),0)),INDEX(Du,MATCH(INDEX((u_X,u_Y,r_Z),MATCH($I401,NODES,0),,COLUMN()-12),OFFSET(Du,0,-4),0)))</f>
        <v>#VALUE!</v>
      </c>
      <c r="N401" s="91" t="e">
        <f ca="1">_xlfn.IFNA(INDEX(Dk,MATCH(INDEX((u_X,u_Y,r_Z),MATCH($I401,NODES,0),,COLUMN()-12),OFFSET(Dk,0,-3),0)),INDEX(Du,MATCH(INDEX((u_X,u_Y,r_Z),MATCH($I401,NODES,0),,COLUMN()-12),OFFSET(Du,0,-4),0)))</f>
        <v>#VALUE!</v>
      </c>
      <c r="O401" s="91" t="e">
        <f ca="1">_xlfn.IFNA(INDEX(Dk,MATCH(INDEX((u_X,u_Y,r_Z),MATCH($I401,NODES,0),,COLUMN()-12),OFFSET(Dk,0,-3),0)),INDEX(Du,MATCH(INDEX((u_X,u_Y,r_Z),MATCH($I401,NODES,0),,COLUMN()-12),OFFSET(Du,0,-4),0)))</f>
        <v>#VALUE!</v>
      </c>
      <c r="P401" s="3"/>
      <c r="Q401" s="1">
        <v>24</v>
      </c>
      <c r="R401" s="91" t="e">
        <f t="shared" si="73"/>
        <v>#VALUE!</v>
      </c>
      <c r="S401" s="91" t="e">
        <f t="shared" ca="1" si="74"/>
        <v>#VALUE!</v>
      </c>
      <c r="T401" s="98" t="s">
        <v>150</v>
      </c>
      <c r="U401" s="100">
        <v>-7.5</v>
      </c>
      <c r="V401" s="102">
        <v>0</v>
      </c>
      <c r="W401" s="3"/>
      <c r="X401" s="3"/>
      <c r="Y401" s="3"/>
      <c r="Z401" s="3"/>
      <c r="AA401" s="3"/>
      <c r="AB401" s="1">
        <v>9</v>
      </c>
      <c r="AC401" s="2">
        <f t="shared" ca="1" si="70"/>
        <v>0</v>
      </c>
      <c r="AD401" s="2">
        <f t="shared" ca="1" si="70"/>
        <v>0</v>
      </c>
      <c r="AE401" s="2">
        <f t="shared" ca="1" si="70"/>
        <v>0</v>
      </c>
      <c r="AF401" s="2">
        <f t="shared" ca="1" si="70"/>
        <v>0</v>
      </c>
      <c r="AG401" s="2">
        <f t="shared" ca="1" si="70"/>
        <v>0</v>
      </c>
      <c r="AH401" s="2" t="e">
        <f t="shared" ca="1" si="70"/>
        <v>#VALUE!</v>
      </c>
      <c r="AI401" s="2" t="e">
        <f t="shared" ca="1" si="70"/>
        <v>#VALUE!</v>
      </c>
      <c r="AJ401" s="2" t="e">
        <f t="shared" ca="1" si="70"/>
        <v>#VALUE!</v>
      </c>
      <c r="AK401" s="2" t="e">
        <f t="shared" ca="1" si="70"/>
        <v>#VALUE!</v>
      </c>
      <c r="AL401" s="2" t="e">
        <f t="shared" ca="1" si="70"/>
        <v>#VALUE!</v>
      </c>
      <c r="AM401" s="2" t="e">
        <f t="shared" ca="1" si="71"/>
        <v>#VALUE!</v>
      </c>
      <c r="AN401" s="2" t="e">
        <f t="shared" ca="1" si="71"/>
        <v>#VALUE!</v>
      </c>
      <c r="AO401" s="2" t="e">
        <f t="shared" ca="1" si="71"/>
        <v>#VALUE!</v>
      </c>
      <c r="AP401" s="2" t="e">
        <f t="shared" ca="1" si="71"/>
        <v>#VALUE!</v>
      </c>
      <c r="AQ401" s="2">
        <f t="shared" ca="1" si="71"/>
        <v>0</v>
      </c>
      <c r="AR401" s="2">
        <f t="shared" ca="1" si="71"/>
        <v>0</v>
      </c>
      <c r="AS401" s="2">
        <f t="shared" ca="1" si="71"/>
        <v>0</v>
      </c>
      <c r="AT401" s="2">
        <f t="shared" ca="1" si="71"/>
        <v>0</v>
      </c>
      <c r="AU401" s="2">
        <f t="shared" ca="1" si="71"/>
        <v>0</v>
      </c>
      <c r="AV401" s="2">
        <f t="shared" ca="1" si="71"/>
        <v>0</v>
      </c>
      <c r="AW401" s="2">
        <f t="shared" ca="1" si="72"/>
        <v>0</v>
      </c>
      <c r="AX401" s="2">
        <f t="shared" ca="1" si="72"/>
        <v>0</v>
      </c>
      <c r="AY401" s="2">
        <f t="shared" ca="1" si="72"/>
        <v>0</v>
      </c>
      <c r="AZ401" s="2">
        <f t="shared" ca="1" si="72"/>
        <v>0</v>
      </c>
      <c r="BA401" s="2">
        <f t="shared" ca="1" si="72"/>
        <v>0</v>
      </c>
      <c r="BB401" s="2">
        <f t="shared" ca="1" si="72"/>
        <v>0</v>
      </c>
      <c r="BC401" s="2">
        <f t="shared" ca="1" si="72"/>
        <v>0</v>
      </c>
      <c r="BD401" s="2">
        <f t="shared" ca="1" si="72"/>
        <v>0</v>
      </c>
      <c r="BE401" s="2">
        <f t="shared" ca="1" si="72"/>
        <v>0</v>
      </c>
      <c r="BF401" s="2">
        <f t="shared" ca="1" si="72"/>
        <v>0</v>
      </c>
      <c r="BG401" s="7">
        <f t="shared" ca="1" si="72"/>
        <v>0</v>
      </c>
      <c r="BH401" s="8">
        <f t="shared" ca="1" si="72"/>
        <v>0</v>
      </c>
      <c r="BI401" s="2">
        <f t="shared" ca="1" si="72"/>
        <v>0</v>
      </c>
    </row>
    <row r="402" spans="1:61" x14ac:dyDescent="0.25">
      <c r="A402" s="175"/>
      <c r="B402" s="1">
        <v>10</v>
      </c>
      <c r="C402" s="2" t="str">
        <f t="shared" si="68"/>
        <v>TBD</v>
      </c>
      <c r="D402" s="3"/>
      <c r="E402" s="91" t="str">
        <f t="shared" si="69"/>
        <v>TBD</v>
      </c>
      <c r="F402" s="2" t="e">
        <f ca="1"/>
        <v>#VALUE!</v>
      </c>
      <c r="G402" s="3"/>
      <c r="H402" s="3"/>
      <c r="I402" s="1" t="s">
        <v>150</v>
      </c>
      <c r="J402" s="91">
        <f ca="1">_xlfn.IFNA(INDEX(Rxn,MATCH(INDEX((u_X,u_Y,r_Z),MATCH($I402,NODES,0),,COLUMN()-9),OFFSET(Rxn,0,-5),0)),0)</f>
        <v>0</v>
      </c>
      <c r="K402" s="91">
        <f ca="1">_xlfn.IFNA(INDEX(Rxn,MATCH(INDEX((u_X,u_Y,r_Z),MATCH($I402,NODES,0),,COLUMN()-9),OFFSET(Rxn,0,-5),0)),0)</f>
        <v>0</v>
      </c>
      <c r="L402" s="91">
        <f ca="1">_xlfn.IFNA(INDEX(Rxn,MATCH(INDEX((u_X,u_Y,r_Z),MATCH($I402,NODES,0),,COLUMN()-9),OFFSET(Rxn,0,-5),0)),0)</f>
        <v>0</v>
      </c>
      <c r="M402" s="91" t="e">
        <f ca="1">_xlfn.IFNA(INDEX(Dk,MATCH(INDEX((u_X,u_Y,r_Z),MATCH($I402,NODES,0),,COLUMN()-12),OFFSET(Dk,0,-3),0)),INDEX(Du,MATCH(INDEX((u_X,u_Y,r_Z),MATCH($I402,NODES,0),,COLUMN()-12),OFFSET(Du,0,-4),0)))</f>
        <v>#VALUE!</v>
      </c>
      <c r="N402" s="91" t="e">
        <f ca="1">_xlfn.IFNA(INDEX(Dk,MATCH(INDEX((u_X,u_Y,r_Z),MATCH($I402,NODES,0),,COLUMN()-12),OFFSET(Dk,0,-3),0)),INDEX(Du,MATCH(INDEX((u_X,u_Y,r_Z),MATCH($I402,NODES,0),,COLUMN()-12),OFFSET(Du,0,-4),0)))</f>
        <v>#VALUE!</v>
      </c>
      <c r="O402" s="91" t="e">
        <f ca="1">_xlfn.IFNA(INDEX(Dk,MATCH(INDEX((u_X,u_Y,r_Z),MATCH($I402,NODES,0),,COLUMN()-12),OFFSET(Dk,0,-3),0)),INDEX(Du,MATCH(INDEX((u_X,u_Y,r_Z),MATCH($I402,NODES,0),,COLUMN()-12),OFFSET(Du,0,-4),0)))</f>
        <v>#VALUE!</v>
      </c>
      <c r="P402" s="3"/>
      <c r="Q402" s="1">
        <v>27</v>
      </c>
      <c r="R402" s="91" t="e">
        <f t="shared" si="73"/>
        <v>#VALUE!</v>
      </c>
      <c r="S402" s="91" t="e">
        <f t="shared" ca="1" si="74"/>
        <v>#VALUE!</v>
      </c>
      <c r="T402" s="98" t="s">
        <v>148</v>
      </c>
      <c r="U402" s="100">
        <v>-108.2</v>
      </c>
      <c r="V402" s="101">
        <v>1E-3</v>
      </c>
      <c r="W402" s="3"/>
      <c r="X402" s="3"/>
      <c r="Y402" s="3"/>
      <c r="Z402" s="3"/>
      <c r="AA402" s="3"/>
      <c r="AB402" s="1">
        <v>10</v>
      </c>
      <c r="AC402" s="2">
        <f t="shared" ca="1" si="70"/>
        <v>0</v>
      </c>
      <c r="AD402" s="2">
        <f t="shared" ca="1" si="70"/>
        <v>0</v>
      </c>
      <c r="AE402" s="2">
        <f t="shared" ca="1" si="70"/>
        <v>0</v>
      </c>
      <c r="AF402" s="2">
        <f t="shared" ca="1" si="70"/>
        <v>0</v>
      </c>
      <c r="AG402" s="2">
        <f t="shared" ca="1" si="70"/>
        <v>0</v>
      </c>
      <c r="AH402" s="2" t="e">
        <f t="shared" ca="1" si="70"/>
        <v>#VALUE!</v>
      </c>
      <c r="AI402" s="2" t="e">
        <f t="shared" ca="1" si="70"/>
        <v>#VALUE!</v>
      </c>
      <c r="AJ402" s="2" t="e">
        <f t="shared" ca="1" si="70"/>
        <v>#VALUE!</v>
      </c>
      <c r="AK402" s="2" t="e">
        <f t="shared" ca="1" si="70"/>
        <v>#VALUE!</v>
      </c>
      <c r="AL402" s="2" t="e">
        <f t="shared" ca="1" si="70"/>
        <v>#VALUE!</v>
      </c>
      <c r="AM402" s="2" t="e">
        <f t="shared" ca="1" si="71"/>
        <v>#VALUE!</v>
      </c>
      <c r="AN402" s="2" t="e">
        <f t="shared" ca="1" si="71"/>
        <v>#VALUE!</v>
      </c>
      <c r="AO402" s="2" t="e">
        <f t="shared" ca="1" si="71"/>
        <v>#VALUE!</v>
      </c>
      <c r="AP402" s="2" t="e">
        <f t="shared" ca="1" si="71"/>
        <v>#VALUE!</v>
      </c>
      <c r="AQ402" s="2">
        <f t="shared" ca="1" si="71"/>
        <v>0</v>
      </c>
      <c r="AR402" s="2">
        <f t="shared" ca="1" si="71"/>
        <v>0</v>
      </c>
      <c r="AS402" s="2">
        <f t="shared" ca="1" si="71"/>
        <v>0</v>
      </c>
      <c r="AT402" s="2">
        <f t="shared" ca="1" si="71"/>
        <v>0</v>
      </c>
      <c r="AU402" s="2">
        <f t="shared" ca="1" si="71"/>
        <v>0</v>
      </c>
      <c r="AV402" s="2">
        <f t="shared" ca="1" si="71"/>
        <v>0</v>
      </c>
      <c r="AW402" s="2">
        <f t="shared" ca="1" si="72"/>
        <v>0</v>
      </c>
      <c r="AX402" s="2">
        <f t="shared" ca="1" si="72"/>
        <v>0</v>
      </c>
      <c r="AY402" s="2">
        <f t="shared" ca="1" si="72"/>
        <v>0</v>
      </c>
      <c r="AZ402" s="2">
        <f t="shared" ca="1" si="72"/>
        <v>0</v>
      </c>
      <c r="BA402" s="2">
        <f t="shared" ca="1" si="72"/>
        <v>0</v>
      </c>
      <c r="BB402" s="2">
        <f t="shared" ca="1" si="72"/>
        <v>0</v>
      </c>
      <c r="BC402" s="2">
        <f t="shared" ca="1" si="72"/>
        <v>0</v>
      </c>
      <c r="BD402" s="2">
        <f t="shared" ca="1" si="72"/>
        <v>0</v>
      </c>
      <c r="BE402" s="2">
        <f t="shared" ca="1" si="72"/>
        <v>0</v>
      </c>
      <c r="BF402" s="2">
        <f t="shared" ca="1" si="72"/>
        <v>0</v>
      </c>
      <c r="BG402" s="7">
        <f t="shared" ca="1" si="72"/>
        <v>0</v>
      </c>
      <c r="BH402" s="8">
        <f t="shared" ca="1" si="72"/>
        <v>0</v>
      </c>
      <c r="BI402" s="2">
        <f t="shared" ca="1" si="72"/>
        <v>0</v>
      </c>
    </row>
    <row r="403" spans="1:61" x14ac:dyDescent="0.25">
      <c r="A403" s="175"/>
      <c r="B403" s="1">
        <v>11</v>
      </c>
      <c r="C403" s="2" t="str">
        <f t="shared" si="68"/>
        <v>TBD</v>
      </c>
      <c r="D403" s="3"/>
      <c r="E403" s="91" t="str">
        <f t="shared" si="69"/>
        <v>TBD</v>
      </c>
      <c r="F403" s="2" t="e">
        <f ca="1"/>
        <v>#VALUE!</v>
      </c>
      <c r="G403" s="3"/>
      <c r="H403" s="3"/>
      <c r="I403" s="1" t="s">
        <v>151</v>
      </c>
      <c r="J403" s="91">
        <f ca="1">_xlfn.IFNA(INDEX(Rxn,MATCH(INDEX((u_X,u_Y,r_Z),MATCH($I403,NODES,0),,COLUMN()-9),OFFSET(Rxn,0,-5),0)),0)</f>
        <v>0</v>
      </c>
      <c r="K403" s="91" t="e">
        <f ca="1">_xlfn.IFNA(INDEX(Rxn,MATCH(INDEX((u_X,u_Y,r_Z),MATCH($I403,NODES,0),,COLUMN()-9),OFFSET(Rxn,0,-5),0)),0)</f>
        <v>#VALUE!</v>
      </c>
      <c r="L403" s="91">
        <f ca="1">_xlfn.IFNA(INDEX(Rxn,MATCH(INDEX((u_X,u_Y,r_Z),MATCH($I403,NODES,0),,COLUMN()-9),OFFSET(Rxn,0,-5),0)),0)</f>
        <v>0</v>
      </c>
      <c r="M403" s="91" t="e">
        <f ca="1">_xlfn.IFNA(INDEX(Dk,MATCH(INDEX((u_X,u_Y,r_Z),MATCH($I403,NODES,0),,COLUMN()-12),OFFSET(Dk,0,-3),0)),INDEX(Du,MATCH(INDEX((u_X,u_Y,r_Z),MATCH($I403,NODES,0),,COLUMN()-12),OFFSET(Du,0,-4),0)))</f>
        <v>#VALUE!</v>
      </c>
      <c r="N403" s="91">
        <f ca="1">_xlfn.IFNA(INDEX(Dk,MATCH(INDEX((u_X,u_Y,r_Z),MATCH($I403,NODES,0),,COLUMN()-12),OFFSET(Dk,0,-3),0)),INDEX(Du,MATCH(INDEX((u_X,u_Y,r_Z),MATCH($I403,NODES,0),,COLUMN()-12),OFFSET(Du,0,-4),0)))</f>
        <v>0</v>
      </c>
      <c r="O403" s="91" t="e">
        <f ca="1">_xlfn.IFNA(INDEX(Dk,MATCH(INDEX((u_X,u_Y,r_Z),MATCH($I403,NODES,0),,COLUMN()-12),OFFSET(Dk,0,-3),0)),INDEX(Du,MATCH(INDEX((u_X,u_Y,r_Z),MATCH($I403,NODES,0),,COLUMN()-12),OFFSET(Du,0,-4),0)))</f>
        <v>#VALUE!</v>
      </c>
      <c r="P403" s="3"/>
      <c r="W403" s="3"/>
      <c r="X403" s="3"/>
      <c r="Y403" s="3"/>
      <c r="Z403" s="3"/>
      <c r="AA403" s="3"/>
      <c r="AB403" s="1">
        <v>11</v>
      </c>
      <c r="AC403" s="2">
        <f t="shared" ref="AC403:AL412" ca="1" si="75">SUMIF($AB$52:$AB$390,$AB403,AC$52:AC$390)</f>
        <v>0</v>
      </c>
      <c r="AD403" s="2">
        <f t="shared" ca="1" si="75"/>
        <v>0</v>
      </c>
      <c r="AE403" s="2">
        <f t="shared" ca="1" si="75"/>
        <v>0</v>
      </c>
      <c r="AF403" s="2">
        <f t="shared" ca="1" si="75"/>
        <v>0</v>
      </c>
      <c r="AG403" s="2">
        <f t="shared" ca="1" si="75"/>
        <v>0</v>
      </c>
      <c r="AH403" s="2" t="e">
        <f t="shared" ca="1" si="75"/>
        <v>#VALUE!</v>
      </c>
      <c r="AI403" s="2" t="e">
        <f t="shared" ca="1" si="75"/>
        <v>#VALUE!</v>
      </c>
      <c r="AJ403" s="2" t="e">
        <f t="shared" ca="1" si="75"/>
        <v>#VALUE!</v>
      </c>
      <c r="AK403" s="2" t="e">
        <f t="shared" ca="1" si="75"/>
        <v>#VALUE!</v>
      </c>
      <c r="AL403" s="2" t="e">
        <f t="shared" ca="1" si="75"/>
        <v>#VALUE!</v>
      </c>
      <c r="AM403" s="2" t="e">
        <f t="shared" ref="AM403:AV412" ca="1" si="76">SUMIF($AB$52:$AB$390,$AB403,AM$52:AM$390)</f>
        <v>#VALUE!</v>
      </c>
      <c r="AN403" s="2" t="e">
        <f t="shared" ca="1" si="76"/>
        <v>#VALUE!</v>
      </c>
      <c r="AO403" s="2" t="e">
        <f t="shared" ca="1" si="76"/>
        <v>#VALUE!</v>
      </c>
      <c r="AP403" s="2" t="e">
        <f t="shared" ca="1" si="76"/>
        <v>#VALUE!</v>
      </c>
      <c r="AQ403" s="2">
        <f t="shared" ca="1" si="76"/>
        <v>0</v>
      </c>
      <c r="AR403" s="2">
        <f t="shared" ca="1" si="76"/>
        <v>0</v>
      </c>
      <c r="AS403" s="2">
        <f t="shared" ca="1" si="76"/>
        <v>0</v>
      </c>
      <c r="AT403" s="2">
        <f t="shared" ca="1" si="76"/>
        <v>0</v>
      </c>
      <c r="AU403" s="2">
        <f t="shared" ca="1" si="76"/>
        <v>0</v>
      </c>
      <c r="AV403" s="2">
        <f t="shared" ca="1" si="76"/>
        <v>0</v>
      </c>
      <c r="AW403" s="2">
        <f t="shared" ref="AW403:BI412" ca="1" si="77">SUMIF($AB$52:$AB$390,$AB403,AW$52:AW$390)</f>
        <v>0</v>
      </c>
      <c r="AX403" s="2">
        <f t="shared" ca="1" si="77"/>
        <v>0</v>
      </c>
      <c r="AY403" s="2">
        <f t="shared" ca="1" si="77"/>
        <v>0</v>
      </c>
      <c r="AZ403" s="2">
        <f t="shared" ca="1" si="77"/>
        <v>0</v>
      </c>
      <c r="BA403" s="2">
        <f t="shared" ca="1" si="77"/>
        <v>0</v>
      </c>
      <c r="BB403" s="2">
        <f t="shared" ca="1" si="77"/>
        <v>0</v>
      </c>
      <c r="BC403" s="2">
        <f t="shared" ca="1" si="77"/>
        <v>0</v>
      </c>
      <c r="BD403" s="2">
        <f t="shared" ca="1" si="77"/>
        <v>0</v>
      </c>
      <c r="BE403" s="2">
        <f t="shared" ca="1" si="77"/>
        <v>0</v>
      </c>
      <c r="BF403" s="2">
        <f t="shared" ca="1" si="77"/>
        <v>0</v>
      </c>
      <c r="BG403" s="7">
        <f t="shared" ca="1" si="77"/>
        <v>0</v>
      </c>
      <c r="BH403" s="8">
        <f t="shared" ca="1" si="77"/>
        <v>0</v>
      </c>
      <c r="BI403" s="2">
        <f t="shared" ca="1" si="77"/>
        <v>0</v>
      </c>
    </row>
    <row r="404" spans="1:61" x14ac:dyDescent="0.25">
      <c r="A404" s="175"/>
      <c r="B404" s="1">
        <v>12</v>
      </c>
      <c r="C404" s="2" t="str">
        <f t="shared" si="68"/>
        <v>TBD</v>
      </c>
      <c r="D404" s="3"/>
      <c r="E404" s="91" t="str">
        <f t="shared" si="69"/>
        <v>TBD</v>
      </c>
      <c r="F404" s="2" t="e">
        <f ca="1"/>
        <v>#VALUE!</v>
      </c>
      <c r="G404" s="3"/>
      <c r="H404" s="3"/>
      <c r="I404" s="3"/>
      <c r="J404" s="3"/>
      <c r="K404" s="3"/>
      <c r="L404" s="3"/>
      <c r="M404" s="3"/>
      <c r="N404" s="3"/>
      <c r="O404" s="3"/>
      <c r="P404" s="3"/>
      <c r="Q404" s="3"/>
      <c r="R404" s="3"/>
      <c r="S404" s="3"/>
      <c r="T404" s="3"/>
      <c r="U404" s="3"/>
      <c r="V404" s="3"/>
      <c r="W404" s="3"/>
      <c r="X404" s="3"/>
      <c r="Y404" s="3"/>
      <c r="Z404" s="3"/>
      <c r="AA404" s="3"/>
      <c r="AB404" s="1">
        <v>12</v>
      </c>
      <c r="AC404" s="2">
        <f t="shared" ca="1" si="75"/>
        <v>0</v>
      </c>
      <c r="AD404" s="2">
        <f t="shared" ca="1" si="75"/>
        <v>0</v>
      </c>
      <c r="AE404" s="2">
        <f t="shared" ca="1" si="75"/>
        <v>0</v>
      </c>
      <c r="AF404" s="2">
        <f t="shared" ca="1" si="75"/>
        <v>0</v>
      </c>
      <c r="AG404" s="2">
        <f t="shared" ca="1" si="75"/>
        <v>0</v>
      </c>
      <c r="AH404" s="2">
        <f t="shared" ca="1" si="75"/>
        <v>0</v>
      </c>
      <c r="AI404" s="2">
        <f t="shared" ca="1" si="75"/>
        <v>0</v>
      </c>
      <c r="AJ404" s="2">
        <f t="shared" ca="1" si="75"/>
        <v>0</v>
      </c>
      <c r="AK404" s="2" t="e">
        <f t="shared" ca="1" si="75"/>
        <v>#VALUE!</v>
      </c>
      <c r="AL404" s="2" t="e">
        <f t="shared" ca="1" si="75"/>
        <v>#VALUE!</v>
      </c>
      <c r="AM404" s="2" t="e">
        <f t="shared" ca="1" si="76"/>
        <v>#VALUE!</v>
      </c>
      <c r="AN404" s="2" t="e">
        <f t="shared" ca="1" si="76"/>
        <v>#VALUE!</v>
      </c>
      <c r="AO404" s="2" t="e">
        <f t="shared" ca="1" si="76"/>
        <v>#VALUE!</v>
      </c>
      <c r="AP404" s="2" t="e">
        <f t="shared" ca="1" si="76"/>
        <v>#VALUE!</v>
      </c>
      <c r="AQ404" s="2" t="e">
        <f t="shared" ca="1" si="76"/>
        <v>#VALUE!</v>
      </c>
      <c r="AR404" s="2" t="e">
        <f t="shared" ca="1" si="76"/>
        <v>#VALUE!</v>
      </c>
      <c r="AS404" s="2" t="e">
        <f t="shared" ca="1" si="76"/>
        <v>#VALUE!</v>
      </c>
      <c r="AT404" s="2">
        <f t="shared" ca="1" si="76"/>
        <v>0</v>
      </c>
      <c r="AU404" s="2">
        <f t="shared" ca="1" si="76"/>
        <v>0</v>
      </c>
      <c r="AV404" s="2">
        <f t="shared" ca="1" si="76"/>
        <v>0</v>
      </c>
      <c r="AW404" s="2">
        <f t="shared" ca="1" si="77"/>
        <v>0</v>
      </c>
      <c r="AX404" s="2">
        <f t="shared" ca="1" si="77"/>
        <v>0</v>
      </c>
      <c r="AY404" s="2">
        <f t="shared" ca="1" si="77"/>
        <v>0</v>
      </c>
      <c r="AZ404" s="2">
        <f t="shared" ca="1" si="77"/>
        <v>0</v>
      </c>
      <c r="BA404" s="2">
        <f t="shared" ca="1" si="77"/>
        <v>0</v>
      </c>
      <c r="BB404" s="2">
        <f t="shared" ca="1" si="77"/>
        <v>0</v>
      </c>
      <c r="BC404" s="2">
        <f t="shared" ca="1" si="77"/>
        <v>0</v>
      </c>
      <c r="BD404" s="2">
        <f t="shared" ca="1" si="77"/>
        <v>0</v>
      </c>
      <c r="BE404" s="2">
        <f t="shared" ca="1" si="77"/>
        <v>0</v>
      </c>
      <c r="BF404" s="2">
        <f t="shared" ca="1" si="77"/>
        <v>0</v>
      </c>
      <c r="BG404" s="7">
        <f t="shared" ca="1" si="77"/>
        <v>0</v>
      </c>
      <c r="BH404" s="8">
        <f t="shared" ca="1" si="77"/>
        <v>0</v>
      </c>
      <c r="BI404" s="2">
        <f t="shared" ca="1" si="77"/>
        <v>0</v>
      </c>
    </row>
    <row r="405" spans="1:61" x14ac:dyDescent="0.25">
      <c r="A405" s="175"/>
      <c r="B405" s="1">
        <v>13</v>
      </c>
      <c r="C405" s="2" t="str">
        <f t="shared" si="68"/>
        <v>TBD</v>
      </c>
      <c r="D405" s="3"/>
      <c r="E405" s="91" t="str">
        <f t="shared" si="69"/>
        <v>TBD</v>
      </c>
      <c r="F405" s="2" t="e">
        <f ca="1"/>
        <v>#VALUE!</v>
      </c>
      <c r="G405" s="3"/>
      <c r="H405" s="3"/>
      <c r="I405" s="3"/>
      <c r="J405" s="3"/>
      <c r="K405" s="3"/>
      <c r="L405" s="3"/>
      <c r="M405" s="3"/>
      <c r="N405" s="3"/>
      <c r="O405" s="3"/>
      <c r="P405" s="3"/>
      <c r="Q405" s="3"/>
      <c r="R405" s="3"/>
      <c r="W405" s="3"/>
      <c r="X405" s="3"/>
      <c r="Y405" s="3"/>
      <c r="Z405" s="3"/>
      <c r="AA405" s="3"/>
      <c r="AB405" s="1">
        <v>13</v>
      </c>
      <c r="AC405" s="2">
        <f t="shared" ca="1" si="75"/>
        <v>0</v>
      </c>
      <c r="AD405" s="2">
        <f t="shared" ca="1" si="75"/>
        <v>0</v>
      </c>
      <c r="AE405" s="2">
        <f t="shared" ca="1" si="75"/>
        <v>0</v>
      </c>
      <c r="AF405" s="2">
        <f t="shared" ca="1" si="75"/>
        <v>0</v>
      </c>
      <c r="AG405" s="2">
        <f t="shared" ca="1" si="75"/>
        <v>0</v>
      </c>
      <c r="AH405" s="2">
        <f t="shared" ca="1" si="75"/>
        <v>0</v>
      </c>
      <c r="AI405" s="2">
        <f t="shared" ca="1" si="75"/>
        <v>0</v>
      </c>
      <c r="AJ405" s="2">
        <f t="shared" ca="1" si="75"/>
        <v>0</v>
      </c>
      <c r="AK405" s="2" t="e">
        <f t="shared" ca="1" si="75"/>
        <v>#VALUE!</v>
      </c>
      <c r="AL405" s="2" t="e">
        <f t="shared" ca="1" si="75"/>
        <v>#VALUE!</v>
      </c>
      <c r="AM405" s="2" t="e">
        <f t="shared" ca="1" si="76"/>
        <v>#VALUE!</v>
      </c>
      <c r="AN405" s="2" t="e">
        <f t="shared" ca="1" si="76"/>
        <v>#VALUE!</v>
      </c>
      <c r="AO405" s="2" t="e">
        <f t="shared" ca="1" si="76"/>
        <v>#VALUE!</v>
      </c>
      <c r="AP405" s="2" t="e">
        <f t="shared" ca="1" si="76"/>
        <v>#VALUE!</v>
      </c>
      <c r="AQ405" s="2" t="e">
        <f t="shared" ca="1" si="76"/>
        <v>#VALUE!</v>
      </c>
      <c r="AR405" s="2" t="e">
        <f t="shared" ca="1" si="76"/>
        <v>#VALUE!</v>
      </c>
      <c r="AS405" s="2" t="e">
        <f t="shared" ca="1" si="76"/>
        <v>#VALUE!</v>
      </c>
      <c r="AT405" s="2">
        <f t="shared" ca="1" si="76"/>
        <v>0</v>
      </c>
      <c r="AU405" s="2">
        <f t="shared" ca="1" si="76"/>
        <v>0</v>
      </c>
      <c r="AV405" s="2">
        <f t="shared" ca="1" si="76"/>
        <v>0</v>
      </c>
      <c r="AW405" s="2">
        <f t="shared" ca="1" si="77"/>
        <v>0</v>
      </c>
      <c r="AX405" s="2">
        <f t="shared" ca="1" si="77"/>
        <v>0</v>
      </c>
      <c r="AY405" s="2">
        <f t="shared" ca="1" si="77"/>
        <v>0</v>
      </c>
      <c r="AZ405" s="2">
        <f t="shared" ca="1" si="77"/>
        <v>0</v>
      </c>
      <c r="BA405" s="2">
        <f t="shared" ca="1" si="77"/>
        <v>0</v>
      </c>
      <c r="BB405" s="2">
        <f t="shared" ca="1" si="77"/>
        <v>0</v>
      </c>
      <c r="BC405" s="2">
        <f t="shared" ca="1" si="77"/>
        <v>0</v>
      </c>
      <c r="BD405" s="2">
        <f t="shared" ca="1" si="77"/>
        <v>0</v>
      </c>
      <c r="BE405" s="2">
        <f t="shared" ca="1" si="77"/>
        <v>0</v>
      </c>
      <c r="BF405" s="2">
        <f t="shared" ca="1" si="77"/>
        <v>0</v>
      </c>
      <c r="BG405" s="7">
        <f t="shared" ca="1" si="77"/>
        <v>0</v>
      </c>
      <c r="BH405" s="8">
        <f t="shared" ca="1" si="77"/>
        <v>0</v>
      </c>
      <c r="BI405" s="2">
        <f t="shared" ca="1" si="77"/>
        <v>0</v>
      </c>
    </row>
    <row r="406" spans="1:61" x14ac:dyDescent="0.25">
      <c r="A406" s="175"/>
      <c r="B406" s="1">
        <v>14</v>
      </c>
      <c r="C406" s="2" t="str">
        <f t="shared" si="68"/>
        <v>TBD</v>
      </c>
      <c r="D406" s="3"/>
      <c r="E406" s="91" t="str">
        <f t="shared" si="69"/>
        <v>TBD</v>
      </c>
      <c r="F406" s="2" t="e">
        <f ca="1"/>
        <v>#VALUE!</v>
      </c>
      <c r="G406" s="3"/>
      <c r="H406" s="3"/>
      <c r="I406" s="3"/>
      <c r="J406" s="3"/>
      <c r="K406" s="3"/>
      <c r="L406" s="3"/>
      <c r="M406" s="3"/>
      <c r="N406" s="3"/>
      <c r="O406" s="3"/>
      <c r="P406" s="3"/>
      <c r="Q406" s="3"/>
      <c r="R406" s="3"/>
      <c r="W406" s="3"/>
      <c r="X406" s="3"/>
      <c r="Y406" s="3"/>
      <c r="Z406" s="3"/>
      <c r="AA406" s="3"/>
      <c r="AB406" s="1">
        <v>14</v>
      </c>
      <c r="AC406" s="2">
        <f t="shared" ca="1" si="75"/>
        <v>0</v>
      </c>
      <c r="AD406" s="2">
        <f t="shared" ca="1" si="75"/>
        <v>0</v>
      </c>
      <c r="AE406" s="2">
        <f t="shared" ca="1" si="75"/>
        <v>0</v>
      </c>
      <c r="AF406" s="2">
        <f t="shared" ca="1" si="75"/>
        <v>0</v>
      </c>
      <c r="AG406" s="2">
        <f t="shared" ca="1" si="75"/>
        <v>0</v>
      </c>
      <c r="AH406" s="2">
        <f t="shared" ca="1" si="75"/>
        <v>0</v>
      </c>
      <c r="AI406" s="2">
        <f t="shared" ca="1" si="75"/>
        <v>0</v>
      </c>
      <c r="AJ406" s="2">
        <f t="shared" ca="1" si="75"/>
        <v>0</v>
      </c>
      <c r="AK406" s="2" t="e">
        <f t="shared" ca="1" si="75"/>
        <v>#VALUE!</v>
      </c>
      <c r="AL406" s="2" t="e">
        <f t="shared" ca="1" si="75"/>
        <v>#VALUE!</v>
      </c>
      <c r="AM406" s="2" t="e">
        <f t="shared" ca="1" si="76"/>
        <v>#VALUE!</v>
      </c>
      <c r="AN406" s="2" t="e">
        <f t="shared" ca="1" si="76"/>
        <v>#VALUE!</v>
      </c>
      <c r="AO406" s="2" t="e">
        <f t="shared" ca="1" si="76"/>
        <v>#VALUE!</v>
      </c>
      <c r="AP406" s="2" t="e">
        <f t="shared" ca="1" si="76"/>
        <v>#VALUE!</v>
      </c>
      <c r="AQ406" s="2" t="e">
        <f t="shared" ca="1" si="76"/>
        <v>#VALUE!</v>
      </c>
      <c r="AR406" s="2" t="e">
        <f t="shared" ca="1" si="76"/>
        <v>#VALUE!</v>
      </c>
      <c r="AS406" s="2" t="e">
        <f t="shared" ca="1" si="76"/>
        <v>#VALUE!</v>
      </c>
      <c r="AT406" s="2">
        <f t="shared" ca="1" si="76"/>
        <v>0</v>
      </c>
      <c r="AU406" s="2">
        <f t="shared" ca="1" si="76"/>
        <v>0</v>
      </c>
      <c r="AV406" s="2">
        <f t="shared" ca="1" si="76"/>
        <v>0</v>
      </c>
      <c r="AW406" s="2">
        <f t="shared" ca="1" si="77"/>
        <v>0</v>
      </c>
      <c r="AX406" s="2">
        <f t="shared" ca="1" si="77"/>
        <v>0</v>
      </c>
      <c r="AY406" s="2">
        <f t="shared" ca="1" si="77"/>
        <v>0</v>
      </c>
      <c r="AZ406" s="2">
        <f t="shared" ca="1" si="77"/>
        <v>0</v>
      </c>
      <c r="BA406" s="2">
        <f t="shared" ca="1" si="77"/>
        <v>0</v>
      </c>
      <c r="BB406" s="2">
        <f t="shared" ca="1" si="77"/>
        <v>0</v>
      </c>
      <c r="BC406" s="2">
        <f t="shared" ca="1" si="77"/>
        <v>0</v>
      </c>
      <c r="BD406" s="2">
        <f t="shared" ca="1" si="77"/>
        <v>0</v>
      </c>
      <c r="BE406" s="2">
        <f t="shared" ca="1" si="77"/>
        <v>0</v>
      </c>
      <c r="BF406" s="2">
        <f t="shared" ca="1" si="77"/>
        <v>0</v>
      </c>
      <c r="BG406" s="7">
        <f t="shared" ca="1" si="77"/>
        <v>0</v>
      </c>
      <c r="BH406" s="8">
        <f t="shared" ca="1" si="77"/>
        <v>0</v>
      </c>
      <c r="BI406" s="2">
        <f t="shared" ca="1" si="77"/>
        <v>0</v>
      </c>
    </row>
    <row r="407" spans="1:61" x14ac:dyDescent="0.25">
      <c r="A407" s="175"/>
      <c r="B407" s="1">
        <v>15</v>
      </c>
      <c r="C407" s="2" t="str">
        <f t="shared" si="68"/>
        <v>TBD</v>
      </c>
      <c r="D407" s="3"/>
      <c r="E407" s="91" t="str">
        <f t="shared" si="69"/>
        <v>TBD</v>
      </c>
      <c r="F407" s="2" t="e">
        <f ca="1"/>
        <v>#VALUE!</v>
      </c>
      <c r="G407" s="3"/>
      <c r="H407" s="3"/>
      <c r="I407" s="3"/>
      <c r="J407" s="3"/>
      <c r="K407" s="3"/>
      <c r="L407" s="3"/>
      <c r="M407" s="3"/>
      <c r="N407" s="3"/>
      <c r="O407" s="3"/>
      <c r="P407" s="3"/>
      <c r="Q407" s="3"/>
      <c r="R407" s="3"/>
      <c r="W407" s="3"/>
      <c r="Y407" s="3"/>
      <c r="Z407" s="3"/>
      <c r="AA407" s="3"/>
      <c r="AB407" s="1">
        <v>15</v>
      </c>
      <c r="AC407" s="2">
        <f t="shared" ca="1" si="75"/>
        <v>0</v>
      </c>
      <c r="AD407" s="2">
        <f t="shared" ca="1" si="75"/>
        <v>0</v>
      </c>
      <c r="AE407" s="2">
        <f t="shared" ca="1" si="75"/>
        <v>0</v>
      </c>
      <c r="AF407" s="2">
        <f t="shared" ca="1" si="75"/>
        <v>0</v>
      </c>
      <c r="AG407" s="2">
        <f t="shared" ca="1" si="75"/>
        <v>0</v>
      </c>
      <c r="AH407" s="2">
        <f t="shared" ca="1" si="75"/>
        <v>0</v>
      </c>
      <c r="AI407" s="2">
        <f t="shared" ca="1" si="75"/>
        <v>0</v>
      </c>
      <c r="AJ407" s="2">
        <f t="shared" ca="1" si="75"/>
        <v>0</v>
      </c>
      <c r="AK407" s="2">
        <f t="shared" ca="1" si="75"/>
        <v>0</v>
      </c>
      <c r="AL407" s="2">
        <f t="shared" ca="1" si="75"/>
        <v>0</v>
      </c>
      <c r="AM407" s="2">
        <f t="shared" ca="1" si="76"/>
        <v>0</v>
      </c>
      <c r="AN407" s="2" t="e">
        <f t="shared" ca="1" si="76"/>
        <v>#VALUE!</v>
      </c>
      <c r="AO407" s="2" t="e">
        <f t="shared" ca="1" si="76"/>
        <v>#VALUE!</v>
      </c>
      <c r="AP407" s="2" t="e">
        <f t="shared" ca="1" si="76"/>
        <v>#VALUE!</v>
      </c>
      <c r="AQ407" s="2" t="e">
        <f t="shared" ca="1" si="76"/>
        <v>#VALUE!</v>
      </c>
      <c r="AR407" s="2" t="e">
        <f t="shared" ca="1" si="76"/>
        <v>#VALUE!</v>
      </c>
      <c r="AS407" s="2" t="e">
        <f t="shared" ca="1" si="76"/>
        <v>#VALUE!</v>
      </c>
      <c r="AT407" s="2" t="e">
        <f t="shared" ca="1" si="76"/>
        <v>#VALUE!</v>
      </c>
      <c r="AU407" s="2" t="e">
        <f t="shared" ca="1" si="76"/>
        <v>#VALUE!</v>
      </c>
      <c r="AV407" s="2" t="e">
        <f t="shared" ca="1" si="76"/>
        <v>#VALUE!</v>
      </c>
      <c r="AW407" s="2">
        <f t="shared" ca="1" si="77"/>
        <v>0</v>
      </c>
      <c r="AX407" s="2">
        <f t="shared" ca="1" si="77"/>
        <v>0</v>
      </c>
      <c r="AY407" s="2">
        <f t="shared" ca="1" si="77"/>
        <v>0</v>
      </c>
      <c r="AZ407" s="2">
        <f t="shared" ca="1" si="77"/>
        <v>0</v>
      </c>
      <c r="BA407" s="2">
        <f t="shared" ca="1" si="77"/>
        <v>0</v>
      </c>
      <c r="BB407" s="2">
        <f t="shared" ca="1" si="77"/>
        <v>0</v>
      </c>
      <c r="BC407" s="2">
        <f t="shared" ca="1" si="77"/>
        <v>0</v>
      </c>
      <c r="BD407" s="2">
        <f t="shared" ca="1" si="77"/>
        <v>0</v>
      </c>
      <c r="BE407" s="2">
        <f t="shared" ca="1" si="77"/>
        <v>0</v>
      </c>
      <c r="BF407" s="2">
        <f t="shared" ca="1" si="77"/>
        <v>0</v>
      </c>
      <c r="BG407" s="7">
        <f t="shared" ca="1" si="77"/>
        <v>0</v>
      </c>
      <c r="BH407" s="8">
        <f t="shared" ca="1" si="77"/>
        <v>0</v>
      </c>
      <c r="BI407" s="2">
        <f t="shared" ca="1" si="77"/>
        <v>0</v>
      </c>
    </row>
    <row r="408" spans="1:61" x14ac:dyDescent="0.25">
      <c r="A408" s="175"/>
      <c r="B408" s="1">
        <v>16</v>
      </c>
      <c r="C408" s="2" t="str">
        <f t="shared" si="68"/>
        <v>TBD</v>
      </c>
      <c r="D408" s="3"/>
      <c r="E408" s="91" t="str">
        <f t="shared" si="69"/>
        <v>TBD</v>
      </c>
      <c r="F408" s="2" t="e">
        <f ca="1"/>
        <v>#VALUE!</v>
      </c>
      <c r="G408" s="3"/>
      <c r="H408" s="3"/>
      <c r="I408" s="3"/>
      <c r="J408" s="3"/>
      <c r="K408" s="3"/>
      <c r="L408" s="3"/>
      <c r="M408" s="3"/>
      <c r="N408" s="3"/>
      <c r="O408" s="3"/>
      <c r="P408" s="3"/>
      <c r="Q408" s="3"/>
      <c r="R408" s="3"/>
      <c r="W408" s="3"/>
      <c r="Y408" s="3"/>
      <c r="Z408" s="3"/>
      <c r="AA408" s="3"/>
      <c r="AB408" s="1">
        <v>16</v>
      </c>
      <c r="AC408" s="2">
        <f t="shared" ca="1" si="75"/>
        <v>0</v>
      </c>
      <c r="AD408" s="2">
        <f t="shared" ca="1" si="75"/>
        <v>0</v>
      </c>
      <c r="AE408" s="2">
        <f t="shared" ca="1" si="75"/>
        <v>0</v>
      </c>
      <c r="AF408" s="2">
        <f t="shared" ca="1" si="75"/>
        <v>0</v>
      </c>
      <c r="AG408" s="2">
        <f t="shared" ca="1" si="75"/>
        <v>0</v>
      </c>
      <c r="AH408" s="2">
        <f t="shared" ca="1" si="75"/>
        <v>0</v>
      </c>
      <c r="AI408" s="2">
        <f t="shared" ca="1" si="75"/>
        <v>0</v>
      </c>
      <c r="AJ408" s="2">
        <f t="shared" ca="1" si="75"/>
        <v>0</v>
      </c>
      <c r="AK408" s="2">
        <f t="shared" ca="1" si="75"/>
        <v>0</v>
      </c>
      <c r="AL408" s="2">
        <f t="shared" ca="1" si="75"/>
        <v>0</v>
      </c>
      <c r="AM408" s="2">
        <f t="shared" ca="1" si="76"/>
        <v>0</v>
      </c>
      <c r="AN408" s="2" t="e">
        <f t="shared" ca="1" si="76"/>
        <v>#VALUE!</v>
      </c>
      <c r="AO408" s="2" t="e">
        <f t="shared" ca="1" si="76"/>
        <v>#VALUE!</v>
      </c>
      <c r="AP408" s="2" t="e">
        <f t="shared" ca="1" si="76"/>
        <v>#VALUE!</v>
      </c>
      <c r="AQ408" s="2" t="e">
        <f t="shared" ca="1" si="76"/>
        <v>#VALUE!</v>
      </c>
      <c r="AR408" s="2" t="e">
        <f t="shared" ca="1" si="76"/>
        <v>#VALUE!</v>
      </c>
      <c r="AS408" s="2" t="e">
        <f t="shared" ca="1" si="76"/>
        <v>#VALUE!</v>
      </c>
      <c r="AT408" s="2" t="e">
        <f t="shared" ca="1" si="76"/>
        <v>#VALUE!</v>
      </c>
      <c r="AU408" s="2" t="e">
        <f t="shared" ca="1" si="76"/>
        <v>#VALUE!</v>
      </c>
      <c r="AV408" s="2" t="e">
        <f t="shared" ca="1" si="76"/>
        <v>#VALUE!</v>
      </c>
      <c r="AW408" s="2">
        <f t="shared" ca="1" si="77"/>
        <v>0</v>
      </c>
      <c r="AX408" s="2">
        <f t="shared" ca="1" si="77"/>
        <v>0</v>
      </c>
      <c r="AY408" s="2">
        <f t="shared" ca="1" si="77"/>
        <v>0</v>
      </c>
      <c r="AZ408" s="2">
        <f t="shared" ca="1" si="77"/>
        <v>0</v>
      </c>
      <c r="BA408" s="2">
        <f t="shared" ca="1" si="77"/>
        <v>0</v>
      </c>
      <c r="BB408" s="2">
        <f t="shared" ca="1" si="77"/>
        <v>0</v>
      </c>
      <c r="BC408" s="2">
        <f t="shared" ca="1" si="77"/>
        <v>0</v>
      </c>
      <c r="BD408" s="2">
        <f t="shared" ca="1" si="77"/>
        <v>0</v>
      </c>
      <c r="BE408" s="2">
        <f t="shared" ca="1" si="77"/>
        <v>0</v>
      </c>
      <c r="BF408" s="2">
        <f t="shared" ca="1" si="77"/>
        <v>0</v>
      </c>
      <c r="BG408" s="7">
        <f t="shared" ca="1" si="77"/>
        <v>0</v>
      </c>
      <c r="BH408" s="8">
        <f t="shared" ca="1" si="77"/>
        <v>0</v>
      </c>
      <c r="BI408" s="2">
        <f t="shared" ca="1" si="77"/>
        <v>0</v>
      </c>
    </row>
    <row r="409" spans="1:61" x14ac:dyDescent="0.25">
      <c r="A409" s="175"/>
      <c r="B409" s="1">
        <v>17</v>
      </c>
      <c r="C409" s="2" t="str">
        <f t="shared" si="68"/>
        <v>TBD</v>
      </c>
      <c r="D409" s="3"/>
      <c r="E409" s="91" t="str">
        <f t="shared" si="69"/>
        <v>TBD</v>
      </c>
      <c r="F409" s="2" t="e">
        <f ca="1"/>
        <v>#VALUE!</v>
      </c>
      <c r="G409" s="3"/>
      <c r="H409" s="3"/>
      <c r="I409" s="3"/>
      <c r="J409" s="3"/>
      <c r="K409" s="3"/>
      <c r="L409" s="3"/>
      <c r="M409" s="3"/>
      <c r="N409" s="3"/>
      <c r="O409" s="3"/>
      <c r="P409" s="3"/>
      <c r="Q409" s="3"/>
      <c r="R409" s="3"/>
      <c r="W409" s="3"/>
      <c r="Y409" s="3"/>
      <c r="Z409" s="3"/>
      <c r="AA409" s="3"/>
      <c r="AB409" s="1">
        <v>17</v>
      </c>
      <c r="AC409" s="2">
        <f t="shared" ca="1" si="75"/>
        <v>0</v>
      </c>
      <c r="AD409" s="2">
        <f t="shared" ca="1" si="75"/>
        <v>0</v>
      </c>
      <c r="AE409" s="2">
        <f t="shared" ca="1" si="75"/>
        <v>0</v>
      </c>
      <c r="AF409" s="2">
        <f t="shared" ca="1" si="75"/>
        <v>0</v>
      </c>
      <c r="AG409" s="2">
        <f t="shared" ca="1" si="75"/>
        <v>0</v>
      </c>
      <c r="AH409" s="2">
        <f t="shared" ca="1" si="75"/>
        <v>0</v>
      </c>
      <c r="AI409" s="2">
        <f t="shared" ca="1" si="75"/>
        <v>0</v>
      </c>
      <c r="AJ409" s="2">
        <f t="shared" ca="1" si="75"/>
        <v>0</v>
      </c>
      <c r="AK409" s="2">
        <f t="shared" ca="1" si="75"/>
        <v>0</v>
      </c>
      <c r="AL409" s="2">
        <f t="shared" ca="1" si="75"/>
        <v>0</v>
      </c>
      <c r="AM409" s="2">
        <f t="shared" ca="1" si="76"/>
        <v>0</v>
      </c>
      <c r="AN409" s="2" t="e">
        <f t="shared" ca="1" si="76"/>
        <v>#VALUE!</v>
      </c>
      <c r="AO409" s="2" t="e">
        <f t="shared" ca="1" si="76"/>
        <v>#VALUE!</v>
      </c>
      <c r="AP409" s="2" t="e">
        <f t="shared" ca="1" si="76"/>
        <v>#VALUE!</v>
      </c>
      <c r="AQ409" s="2" t="e">
        <f t="shared" ca="1" si="76"/>
        <v>#VALUE!</v>
      </c>
      <c r="AR409" s="2" t="e">
        <f t="shared" ca="1" si="76"/>
        <v>#VALUE!</v>
      </c>
      <c r="AS409" s="2" t="e">
        <f t="shared" ca="1" si="76"/>
        <v>#VALUE!</v>
      </c>
      <c r="AT409" s="2" t="e">
        <f t="shared" ca="1" si="76"/>
        <v>#VALUE!</v>
      </c>
      <c r="AU409" s="2" t="e">
        <f t="shared" ca="1" si="76"/>
        <v>#VALUE!</v>
      </c>
      <c r="AV409" s="2" t="e">
        <f t="shared" ca="1" si="76"/>
        <v>#VALUE!</v>
      </c>
      <c r="AW409" s="2">
        <f t="shared" ca="1" si="77"/>
        <v>0</v>
      </c>
      <c r="AX409" s="2">
        <f t="shared" ca="1" si="77"/>
        <v>0</v>
      </c>
      <c r="AY409" s="2">
        <f t="shared" ca="1" si="77"/>
        <v>0</v>
      </c>
      <c r="AZ409" s="2">
        <f t="shared" ca="1" si="77"/>
        <v>0</v>
      </c>
      <c r="BA409" s="2">
        <f t="shared" ca="1" si="77"/>
        <v>0</v>
      </c>
      <c r="BB409" s="2">
        <f t="shared" ca="1" si="77"/>
        <v>0</v>
      </c>
      <c r="BC409" s="2">
        <f t="shared" ca="1" si="77"/>
        <v>0</v>
      </c>
      <c r="BD409" s="2">
        <f t="shared" ca="1" si="77"/>
        <v>0</v>
      </c>
      <c r="BE409" s="2">
        <f t="shared" ca="1" si="77"/>
        <v>0</v>
      </c>
      <c r="BF409" s="2">
        <f t="shared" ca="1" si="77"/>
        <v>0</v>
      </c>
      <c r="BG409" s="7">
        <f t="shared" ca="1" si="77"/>
        <v>0</v>
      </c>
      <c r="BH409" s="8">
        <f t="shared" ca="1" si="77"/>
        <v>0</v>
      </c>
      <c r="BI409" s="2">
        <f t="shared" ca="1" si="77"/>
        <v>0</v>
      </c>
    </row>
    <row r="410" spans="1:61" x14ac:dyDescent="0.25">
      <c r="A410" s="175"/>
      <c r="B410" s="1">
        <v>18</v>
      </c>
      <c r="C410" s="2" t="str">
        <f t="shared" si="68"/>
        <v>TBD</v>
      </c>
      <c r="D410" s="3"/>
      <c r="E410" s="91" t="str">
        <f t="shared" si="69"/>
        <v>TBD</v>
      </c>
      <c r="F410" s="2" t="e">
        <f ca="1"/>
        <v>#VALUE!</v>
      </c>
      <c r="G410" s="3"/>
      <c r="H410" s="3"/>
      <c r="I410" s="3"/>
      <c r="J410" s="3"/>
      <c r="K410" s="3"/>
      <c r="L410" s="3"/>
      <c r="M410" s="3"/>
      <c r="N410" s="3"/>
      <c r="O410" s="3"/>
      <c r="P410" s="3"/>
      <c r="Q410" s="3"/>
      <c r="R410" s="3"/>
      <c r="W410" s="3"/>
      <c r="Y410" s="3"/>
      <c r="Z410" s="3"/>
      <c r="AA410" s="3"/>
      <c r="AB410" s="1">
        <v>18</v>
      </c>
      <c r="AC410" s="2">
        <f t="shared" ca="1" si="75"/>
        <v>0</v>
      </c>
      <c r="AD410" s="2">
        <f t="shared" ca="1" si="75"/>
        <v>0</v>
      </c>
      <c r="AE410" s="2">
        <f t="shared" ca="1" si="75"/>
        <v>0</v>
      </c>
      <c r="AF410" s="2">
        <f t="shared" ca="1" si="75"/>
        <v>0</v>
      </c>
      <c r="AG410" s="2">
        <f t="shared" ca="1" si="75"/>
        <v>0</v>
      </c>
      <c r="AH410" s="2">
        <f t="shared" ca="1" si="75"/>
        <v>0</v>
      </c>
      <c r="AI410" s="2">
        <f t="shared" ca="1" si="75"/>
        <v>0</v>
      </c>
      <c r="AJ410" s="2">
        <f t="shared" ca="1" si="75"/>
        <v>0</v>
      </c>
      <c r="AK410" s="2">
        <f t="shared" ca="1" si="75"/>
        <v>0</v>
      </c>
      <c r="AL410" s="2">
        <f t="shared" ca="1" si="75"/>
        <v>0</v>
      </c>
      <c r="AM410" s="2">
        <f t="shared" ca="1" si="76"/>
        <v>0</v>
      </c>
      <c r="AN410" s="2">
        <f t="shared" ca="1" si="76"/>
        <v>0</v>
      </c>
      <c r="AO410" s="2">
        <f t="shared" ca="1" si="76"/>
        <v>0</v>
      </c>
      <c r="AP410" s="2">
        <f t="shared" ca="1" si="76"/>
        <v>0</v>
      </c>
      <c r="AQ410" s="2" t="e">
        <f t="shared" ca="1" si="76"/>
        <v>#VALUE!</v>
      </c>
      <c r="AR410" s="2" t="e">
        <f t="shared" ca="1" si="76"/>
        <v>#VALUE!</v>
      </c>
      <c r="AS410" s="2" t="e">
        <f t="shared" ca="1" si="76"/>
        <v>#VALUE!</v>
      </c>
      <c r="AT410" s="2" t="e">
        <f t="shared" ca="1" si="76"/>
        <v>#VALUE!</v>
      </c>
      <c r="AU410" s="2" t="e">
        <f t="shared" ca="1" si="76"/>
        <v>#VALUE!</v>
      </c>
      <c r="AV410" s="2" t="e">
        <f t="shared" ca="1" si="76"/>
        <v>#VALUE!</v>
      </c>
      <c r="AW410" s="2" t="e">
        <f t="shared" ca="1" si="77"/>
        <v>#VALUE!</v>
      </c>
      <c r="AX410" s="2" t="e">
        <f t="shared" ca="1" si="77"/>
        <v>#VALUE!</v>
      </c>
      <c r="AY410" s="2" t="e">
        <f t="shared" ca="1" si="77"/>
        <v>#VALUE!</v>
      </c>
      <c r="AZ410" s="2">
        <f t="shared" ca="1" si="77"/>
        <v>0</v>
      </c>
      <c r="BA410" s="2">
        <f t="shared" ca="1" si="77"/>
        <v>0</v>
      </c>
      <c r="BB410" s="2">
        <f t="shared" ca="1" si="77"/>
        <v>0</v>
      </c>
      <c r="BC410" s="2">
        <f t="shared" ca="1" si="77"/>
        <v>0</v>
      </c>
      <c r="BD410" s="2">
        <f t="shared" ca="1" si="77"/>
        <v>0</v>
      </c>
      <c r="BE410" s="2">
        <f t="shared" ca="1" si="77"/>
        <v>0</v>
      </c>
      <c r="BF410" s="2">
        <f t="shared" ca="1" si="77"/>
        <v>0</v>
      </c>
      <c r="BG410" s="7">
        <f t="shared" ca="1" si="77"/>
        <v>0</v>
      </c>
      <c r="BH410" s="8">
        <f t="shared" ca="1" si="77"/>
        <v>0</v>
      </c>
      <c r="BI410" s="2">
        <f t="shared" ca="1" si="77"/>
        <v>0</v>
      </c>
    </row>
    <row r="411" spans="1:61" x14ac:dyDescent="0.25">
      <c r="A411" s="175"/>
      <c r="B411" s="1">
        <v>19</v>
      </c>
      <c r="C411" s="2" t="str">
        <f t="shared" si="68"/>
        <v>TBD</v>
      </c>
      <c r="D411" s="3"/>
      <c r="E411" s="91" t="str">
        <f t="shared" si="69"/>
        <v>TBD</v>
      </c>
      <c r="F411" s="2" t="e">
        <f ca="1"/>
        <v>#VALUE!</v>
      </c>
      <c r="G411" s="3"/>
      <c r="H411" s="3"/>
      <c r="I411" s="3"/>
      <c r="J411" s="3"/>
      <c r="K411" s="3"/>
      <c r="L411" s="3"/>
      <c r="M411" s="3"/>
      <c r="N411" s="3"/>
      <c r="O411" s="3"/>
      <c r="P411" s="3"/>
      <c r="Q411" s="3"/>
      <c r="R411" s="3"/>
      <c r="W411" s="3"/>
      <c r="Y411" s="3"/>
      <c r="Z411" s="3"/>
      <c r="AA411" s="3"/>
      <c r="AB411" s="1">
        <v>19</v>
      </c>
      <c r="AC411" s="2">
        <f t="shared" ca="1" si="75"/>
        <v>0</v>
      </c>
      <c r="AD411" s="2">
        <f t="shared" ca="1" si="75"/>
        <v>0</v>
      </c>
      <c r="AE411" s="2">
        <f t="shared" ca="1" si="75"/>
        <v>0</v>
      </c>
      <c r="AF411" s="2">
        <f t="shared" ca="1" si="75"/>
        <v>0</v>
      </c>
      <c r="AG411" s="2">
        <f t="shared" ca="1" si="75"/>
        <v>0</v>
      </c>
      <c r="AH411" s="2">
        <f t="shared" ca="1" si="75"/>
        <v>0</v>
      </c>
      <c r="AI411" s="2">
        <f t="shared" ca="1" si="75"/>
        <v>0</v>
      </c>
      <c r="AJ411" s="2">
        <f t="shared" ca="1" si="75"/>
        <v>0</v>
      </c>
      <c r="AK411" s="2">
        <f t="shared" ca="1" si="75"/>
        <v>0</v>
      </c>
      <c r="AL411" s="2">
        <f t="shared" ca="1" si="75"/>
        <v>0</v>
      </c>
      <c r="AM411" s="2">
        <f t="shared" ca="1" si="76"/>
        <v>0</v>
      </c>
      <c r="AN411" s="2">
        <f t="shared" ca="1" si="76"/>
        <v>0</v>
      </c>
      <c r="AO411" s="2">
        <f t="shared" ca="1" si="76"/>
        <v>0</v>
      </c>
      <c r="AP411" s="2">
        <f t="shared" ca="1" si="76"/>
        <v>0</v>
      </c>
      <c r="AQ411" s="2" t="e">
        <f t="shared" ca="1" si="76"/>
        <v>#VALUE!</v>
      </c>
      <c r="AR411" s="2" t="e">
        <f t="shared" ca="1" si="76"/>
        <v>#VALUE!</v>
      </c>
      <c r="AS411" s="2" t="e">
        <f t="shared" ca="1" si="76"/>
        <v>#VALUE!</v>
      </c>
      <c r="AT411" s="2" t="e">
        <f t="shared" ca="1" si="76"/>
        <v>#VALUE!</v>
      </c>
      <c r="AU411" s="2" t="e">
        <f t="shared" ca="1" si="76"/>
        <v>#VALUE!</v>
      </c>
      <c r="AV411" s="2" t="e">
        <f t="shared" ca="1" si="76"/>
        <v>#VALUE!</v>
      </c>
      <c r="AW411" s="2" t="e">
        <f t="shared" ca="1" si="77"/>
        <v>#VALUE!</v>
      </c>
      <c r="AX411" s="2" t="e">
        <f t="shared" ca="1" si="77"/>
        <v>#VALUE!</v>
      </c>
      <c r="AY411" s="2" t="e">
        <f t="shared" ca="1" si="77"/>
        <v>#VALUE!</v>
      </c>
      <c r="AZ411" s="2">
        <f t="shared" ca="1" si="77"/>
        <v>0</v>
      </c>
      <c r="BA411" s="2">
        <f t="shared" ca="1" si="77"/>
        <v>0</v>
      </c>
      <c r="BB411" s="2">
        <f t="shared" ca="1" si="77"/>
        <v>0</v>
      </c>
      <c r="BC411" s="2">
        <f t="shared" ca="1" si="77"/>
        <v>0</v>
      </c>
      <c r="BD411" s="2">
        <f t="shared" ca="1" si="77"/>
        <v>0</v>
      </c>
      <c r="BE411" s="2">
        <f t="shared" ca="1" si="77"/>
        <v>0</v>
      </c>
      <c r="BF411" s="2">
        <f t="shared" ca="1" si="77"/>
        <v>0</v>
      </c>
      <c r="BG411" s="7">
        <f t="shared" ca="1" si="77"/>
        <v>0</v>
      </c>
      <c r="BH411" s="8">
        <f t="shared" ca="1" si="77"/>
        <v>0</v>
      </c>
      <c r="BI411" s="2">
        <f t="shared" ca="1" si="77"/>
        <v>0</v>
      </c>
    </row>
    <row r="412" spans="1:61" x14ac:dyDescent="0.25">
      <c r="A412" s="175"/>
      <c r="B412" s="1">
        <v>20</v>
      </c>
      <c r="C412" s="2" t="str">
        <f t="shared" si="68"/>
        <v>TBD</v>
      </c>
      <c r="D412" s="3"/>
      <c r="E412" s="91" t="str">
        <f t="shared" si="69"/>
        <v>TBD</v>
      </c>
      <c r="F412" s="2" t="e">
        <f ca="1"/>
        <v>#VALUE!</v>
      </c>
      <c r="G412" s="3"/>
      <c r="H412" s="3"/>
      <c r="I412" s="3"/>
      <c r="J412" s="3"/>
      <c r="K412" s="3"/>
      <c r="L412" s="3"/>
      <c r="M412" s="3"/>
      <c r="N412" s="3"/>
      <c r="O412" s="3"/>
      <c r="P412" s="3"/>
      <c r="Q412" s="3"/>
      <c r="R412" s="3"/>
      <c r="W412" s="3"/>
      <c r="Y412" s="3"/>
      <c r="Z412" s="3"/>
      <c r="AA412" s="3"/>
      <c r="AB412" s="1">
        <v>20</v>
      </c>
      <c r="AC412" s="2">
        <f t="shared" ca="1" si="75"/>
        <v>0</v>
      </c>
      <c r="AD412" s="2">
        <f t="shared" ca="1" si="75"/>
        <v>0</v>
      </c>
      <c r="AE412" s="2">
        <f t="shared" ca="1" si="75"/>
        <v>0</v>
      </c>
      <c r="AF412" s="2">
        <f t="shared" ca="1" si="75"/>
        <v>0</v>
      </c>
      <c r="AG412" s="2">
        <f t="shared" ca="1" si="75"/>
        <v>0</v>
      </c>
      <c r="AH412" s="2">
        <f t="shared" ca="1" si="75"/>
        <v>0</v>
      </c>
      <c r="AI412" s="2">
        <f t="shared" ca="1" si="75"/>
        <v>0</v>
      </c>
      <c r="AJ412" s="2">
        <f t="shared" ca="1" si="75"/>
        <v>0</v>
      </c>
      <c r="AK412" s="2">
        <f t="shared" ca="1" si="75"/>
        <v>0</v>
      </c>
      <c r="AL412" s="2">
        <f t="shared" ca="1" si="75"/>
        <v>0</v>
      </c>
      <c r="AM412" s="2">
        <f t="shared" ca="1" si="76"/>
        <v>0</v>
      </c>
      <c r="AN412" s="2">
        <f t="shared" ca="1" si="76"/>
        <v>0</v>
      </c>
      <c r="AO412" s="2">
        <f t="shared" ca="1" si="76"/>
        <v>0</v>
      </c>
      <c r="AP412" s="2">
        <f t="shared" ca="1" si="76"/>
        <v>0</v>
      </c>
      <c r="AQ412" s="2" t="e">
        <f t="shared" ca="1" si="76"/>
        <v>#VALUE!</v>
      </c>
      <c r="AR412" s="2" t="e">
        <f t="shared" ca="1" si="76"/>
        <v>#VALUE!</v>
      </c>
      <c r="AS412" s="2" t="e">
        <f t="shared" ca="1" si="76"/>
        <v>#VALUE!</v>
      </c>
      <c r="AT412" s="2" t="e">
        <f t="shared" ca="1" si="76"/>
        <v>#VALUE!</v>
      </c>
      <c r="AU412" s="2" t="e">
        <f t="shared" ca="1" si="76"/>
        <v>#VALUE!</v>
      </c>
      <c r="AV412" s="2" t="e">
        <f t="shared" ca="1" si="76"/>
        <v>#VALUE!</v>
      </c>
      <c r="AW412" s="2" t="e">
        <f t="shared" ca="1" si="77"/>
        <v>#VALUE!</v>
      </c>
      <c r="AX412" s="2" t="e">
        <f t="shared" ca="1" si="77"/>
        <v>#VALUE!</v>
      </c>
      <c r="AY412" s="2" t="e">
        <f t="shared" ca="1" si="77"/>
        <v>#VALUE!</v>
      </c>
      <c r="AZ412" s="2">
        <f t="shared" ca="1" si="77"/>
        <v>0</v>
      </c>
      <c r="BA412" s="2">
        <f t="shared" ca="1" si="77"/>
        <v>0</v>
      </c>
      <c r="BB412" s="2">
        <f t="shared" ca="1" si="77"/>
        <v>0</v>
      </c>
      <c r="BC412" s="2">
        <f t="shared" ca="1" si="77"/>
        <v>0</v>
      </c>
      <c r="BD412" s="2">
        <f t="shared" ca="1" si="77"/>
        <v>0</v>
      </c>
      <c r="BE412" s="2">
        <f t="shared" ca="1" si="77"/>
        <v>0</v>
      </c>
      <c r="BF412" s="2">
        <f t="shared" ca="1" si="77"/>
        <v>0</v>
      </c>
      <c r="BG412" s="7">
        <f t="shared" ca="1" si="77"/>
        <v>0</v>
      </c>
      <c r="BH412" s="8">
        <f t="shared" ca="1" si="77"/>
        <v>0</v>
      </c>
      <c r="BI412" s="2">
        <f t="shared" ca="1" si="77"/>
        <v>0</v>
      </c>
    </row>
    <row r="413" spans="1:61" x14ac:dyDescent="0.25">
      <c r="A413" s="175"/>
      <c r="B413" s="1">
        <v>21</v>
      </c>
      <c r="C413" s="2" t="str">
        <f t="shared" si="68"/>
        <v>TBD</v>
      </c>
      <c r="D413" s="3"/>
      <c r="E413" s="91" t="str">
        <f t="shared" si="69"/>
        <v>TBD</v>
      </c>
      <c r="F413" s="2" t="e">
        <f ca="1"/>
        <v>#VALUE!</v>
      </c>
      <c r="G413" s="3"/>
      <c r="H413" s="3"/>
      <c r="I413" s="3"/>
      <c r="J413" s="3"/>
      <c r="K413" s="3"/>
      <c r="L413" s="3"/>
      <c r="M413" s="3"/>
      <c r="N413" s="3"/>
      <c r="O413" s="3"/>
      <c r="P413" s="3"/>
      <c r="Q413" s="3"/>
      <c r="R413" s="3"/>
      <c r="W413" s="3"/>
      <c r="Y413" s="3"/>
      <c r="Z413" s="3"/>
      <c r="AA413" s="3"/>
      <c r="AB413" s="1">
        <v>21</v>
      </c>
      <c r="AC413" s="2">
        <f t="shared" ref="AC413:AL425" ca="1" si="78">SUMIF($AB$52:$AB$390,$AB413,AC$52:AC$390)</f>
        <v>0</v>
      </c>
      <c r="AD413" s="2">
        <f t="shared" ca="1" si="78"/>
        <v>0</v>
      </c>
      <c r="AE413" s="2">
        <f t="shared" ca="1" si="78"/>
        <v>0</v>
      </c>
      <c r="AF413" s="2">
        <f t="shared" ca="1" si="78"/>
        <v>0</v>
      </c>
      <c r="AG413" s="2">
        <f t="shared" ca="1" si="78"/>
        <v>0</v>
      </c>
      <c r="AH413" s="2">
        <f t="shared" ca="1" si="78"/>
        <v>0</v>
      </c>
      <c r="AI413" s="2">
        <f t="shared" ca="1" si="78"/>
        <v>0</v>
      </c>
      <c r="AJ413" s="2">
        <f t="shared" ca="1" si="78"/>
        <v>0</v>
      </c>
      <c r="AK413" s="2">
        <f t="shared" ca="1" si="78"/>
        <v>0</v>
      </c>
      <c r="AL413" s="2">
        <f t="shared" ca="1" si="78"/>
        <v>0</v>
      </c>
      <c r="AM413" s="2">
        <f t="shared" ref="AM413:AV425" ca="1" si="79">SUMIF($AB$52:$AB$390,$AB413,AM$52:AM$390)</f>
        <v>0</v>
      </c>
      <c r="AN413" s="2">
        <f t="shared" ca="1" si="79"/>
        <v>0</v>
      </c>
      <c r="AO413" s="2">
        <f t="shared" ca="1" si="79"/>
        <v>0</v>
      </c>
      <c r="AP413" s="2">
        <f t="shared" ca="1" si="79"/>
        <v>0</v>
      </c>
      <c r="AQ413" s="2">
        <f t="shared" ca="1" si="79"/>
        <v>0</v>
      </c>
      <c r="AR413" s="2">
        <f t="shared" ca="1" si="79"/>
        <v>0</v>
      </c>
      <c r="AS413" s="2">
        <f t="shared" ca="1" si="79"/>
        <v>0</v>
      </c>
      <c r="AT413" s="2" t="e">
        <f t="shared" ca="1" si="79"/>
        <v>#VALUE!</v>
      </c>
      <c r="AU413" s="2" t="e">
        <f t="shared" ca="1" si="79"/>
        <v>#VALUE!</v>
      </c>
      <c r="AV413" s="2" t="e">
        <f t="shared" ca="1" si="79"/>
        <v>#VALUE!</v>
      </c>
      <c r="AW413" s="2" t="e">
        <f t="shared" ref="AW413:BI425" ca="1" si="80">SUMIF($AB$52:$AB$390,$AB413,AW$52:AW$390)</f>
        <v>#VALUE!</v>
      </c>
      <c r="AX413" s="2" t="e">
        <f t="shared" ca="1" si="80"/>
        <v>#VALUE!</v>
      </c>
      <c r="AY413" s="2" t="e">
        <f t="shared" ca="1" si="80"/>
        <v>#VALUE!</v>
      </c>
      <c r="AZ413" s="2" t="e">
        <f t="shared" ca="1" si="80"/>
        <v>#VALUE!</v>
      </c>
      <c r="BA413" s="2" t="e">
        <f t="shared" ca="1" si="80"/>
        <v>#VALUE!</v>
      </c>
      <c r="BB413" s="2" t="e">
        <f t="shared" ca="1" si="80"/>
        <v>#VALUE!</v>
      </c>
      <c r="BC413" s="2">
        <f t="shared" ca="1" si="80"/>
        <v>0</v>
      </c>
      <c r="BD413" s="2">
        <f t="shared" ca="1" si="80"/>
        <v>0</v>
      </c>
      <c r="BE413" s="2">
        <f t="shared" ca="1" si="80"/>
        <v>0</v>
      </c>
      <c r="BF413" s="2">
        <f t="shared" ca="1" si="80"/>
        <v>0</v>
      </c>
      <c r="BG413" s="7">
        <f t="shared" ca="1" si="80"/>
        <v>0</v>
      </c>
      <c r="BH413" s="8">
        <f t="shared" ca="1" si="80"/>
        <v>0</v>
      </c>
      <c r="BI413" s="2">
        <f t="shared" ca="1" si="80"/>
        <v>0</v>
      </c>
    </row>
    <row r="414" spans="1:61" x14ac:dyDescent="0.25">
      <c r="A414" s="175"/>
      <c r="B414" s="1">
        <v>22</v>
      </c>
      <c r="C414" s="2" t="str">
        <f t="shared" si="68"/>
        <v>TBD</v>
      </c>
      <c r="D414" s="3"/>
      <c r="E414" s="91" t="str">
        <f t="shared" si="69"/>
        <v>TBD</v>
      </c>
      <c r="F414" s="2" t="e">
        <f ca="1"/>
        <v>#VALUE!</v>
      </c>
      <c r="G414" s="3"/>
      <c r="H414" s="3"/>
      <c r="I414" s="3"/>
      <c r="J414" s="3"/>
      <c r="K414" s="3"/>
      <c r="L414" s="3"/>
      <c r="M414" s="3"/>
      <c r="N414" s="3"/>
      <c r="O414" s="3"/>
      <c r="P414" s="3"/>
      <c r="Q414" s="3"/>
      <c r="R414" s="3"/>
      <c r="W414" s="3"/>
      <c r="Y414" s="3"/>
      <c r="Z414" s="3"/>
      <c r="AA414" s="3"/>
      <c r="AB414" s="1">
        <v>22</v>
      </c>
      <c r="AC414" s="2">
        <f t="shared" ca="1" si="78"/>
        <v>0</v>
      </c>
      <c r="AD414" s="2">
        <f t="shared" ca="1" si="78"/>
        <v>0</v>
      </c>
      <c r="AE414" s="2">
        <f t="shared" ca="1" si="78"/>
        <v>0</v>
      </c>
      <c r="AF414" s="2">
        <f t="shared" ca="1" si="78"/>
        <v>0</v>
      </c>
      <c r="AG414" s="2">
        <f t="shared" ca="1" si="78"/>
        <v>0</v>
      </c>
      <c r="AH414" s="2">
        <f t="shared" ca="1" si="78"/>
        <v>0</v>
      </c>
      <c r="AI414" s="2">
        <f t="shared" ca="1" si="78"/>
        <v>0</v>
      </c>
      <c r="AJ414" s="2">
        <f t="shared" ca="1" si="78"/>
        <v>0</v>
      </c>
      <c r="AK414" s="2">
        <f t="shared" ca="1" si="78"/>
        <v>0</v>
      </c>
      <c r="AL414" s="2">
        <f t="shared" ca="1" si="78"/>
        <v>0</v>
      </c>
      <c r="AM414" s="2">
        <f t="shared" ca="1" si="79"/>
        <v>0</v>
      </c>
      <c r="AN414" s="2">
        <f t="shared" ca="1" si="79"/>
        <v>0</v>
      </c>
      <c r="AO414" s="2">
        <f t="shared" ca="1" si="79"/>
        <v>0</v>
      </c>
      <c r="AP414" s="2">
        <f t="shared" ca="1" si="79"/>
        <v>0</v>
      </c>
      <c r="AQ414" s="2">
        <f t="shared" ca="1" si="79"/>
        <v>0</v>
      </c>
      <c r="AR414" s="2">
        <f t="shared" ca="1" si="79"/>
        <v>0</v>
      </c>
      <c r="AS414" s="2">
        <f t="shared" ca="1" si="79"/>
        <v>0</v>
      </c>
      <c r="AT414" s="2" t="e">
        <f t="shared" ca="1" si="79"/>
        <v>#VALUE!</v>
      </c>
      <c r="AU414" s="2" t="e">
        <f t="shared" ca="1" si="79"/>
        <v>#VALUE!</v>
      </c>
      <c r="AV414" s="2" t="e">
        <f t="shared" ca="1" si="79"/>
        <v>#VALUE!</v>
      </c>
      <c r="AW414" s="2" t="e">
        <f t="shared" ca="1" si="80"/>
        <v>#VALUE!</v>
      </c>
      <c r="AX414" s="2" t="e">
        <f t="shared" ca="1" si="80"/>
        <v>#VALUE!</v>
      </c>
      <c r="AY414" s="2" t="e">
        <f t="shared" ca="1" si="80"/>
        <v>#VALUE!</v>
      </c>
      <c r="AZ414" s="2" t="e">
        <f t="shared" ca="1" si="80"/>
        <v>#VALUE!</v>
      </c>
      <c r="BA414" s="2" t="e">
        <f t="shared" ca="1" si="80"/>
        <v>#VALUE!</v>
      </c>
      <c r="BB414" s="2" t="e">
        <f t="shared" ca="1" si="80"/>
        <v>#VALUE!</v>
      </c>
      <c r="BC414" s="2">
        <f t="shared" ca="1" si="80"/>
        <v>0</v>
      </c>
      <c r="BD414" s="2">
        <f t="shared" ca="1" si="80"/>
        <v>0</v>
      </c>
      <c r="BE414" s="2">
        <f t="shared" ca="1" si="80"/>
        <v>0</v>
      </c>
      <c r="BF414" s="2">
        <f t="shared" ca="1" si="80"/>
        <v>0</v>
      </c>
      <c r="BG414" s="7">
        <f t="shared" ca="1" si="80"/>
        <v>0</v>
      </c>
      <c r="BH414" s="8">
        <f t="shared" ca="1" si="80"/>
        <v>0</v>
      </c>
      <c r="BI414" s="2">
        <f t="shared" ca="1" si="80"/>
        <v>0</v>
      </c>
    </row>
    <row r="415" spans="1:61" x14ac:dyDescent="0.25">
      <c r="A415" s="175"/>
      <c r="B415" s="1">
        <v>23</v>
      </c>
      <c r="C415" s="2" t="str">
        <f t="shared" si="68"/>
        <v>TBD</v>
      </c>
      <c r="D415" s="3"/>
      <c r="E415" s="91" t="str">
        <f t="shared" si="69"/>
        <v>TBD</v>
      </c>
      <c r="F415" s="2" t="e">
        <f ca="1"/>
        <v>#VALUE!</v>
      </c>
      <c r="G415" s="3"/>
      <c r="H415" s="3"/>
      <c r="I415" s="3"/>
      <c r="J415" s="3"/>
      <c r="K415" s="3"/>
      <c r="L415" s="3"/>
      <c r="M415" s="3"/>
      <c r="N415" s="3"/>
      <c r="O415" s="3"/>
      <c r="P415" s="3"/>
      <c r="Q415" s="3"/>
      <c r="R415" s="3"/>
      <c r="W415" s="3"/>
      <c r="Y415" s="3"/>
      <c r="Z415" s="3"/>
      <c r="AA415" s="3"/>
      <c r="AB415" s="1">
        <v>23</v>
      </c>
      <c r="AC415" s="2">
        <f t="shared" ca="1" si="78"/>
        <v>0</v>
      </c>
      <c r="AD415" s="2">
        <f t="shared" ca="1" si="78"/>
        <v>0</v>
      </c>
      <c r="AE415" s="2">
        <f t="shared" ca="1" si="78"/>
        <v>0</v>
      </c>
      <c r="AF415" s="2">
        <f t="shared" ca="1" si="78"/>
        <v>0</v>
      </c>
      <c r="AG415" s="2">
        <f t="shared" ca="1" si="78"/>
        <v>0</v>
      </c>
      <c r="AH415" s="2">
        <f t="shared" ca="1" si="78"/>
        <v>0</v>
      </c>
      <c r="AI415" s="2">
        <f t="shared" ca="1" si="78"/>
        <v>0</v>
      </c>
      <c r="AJ415" s="2">
        <f t="shared" ca="1" si="78"/>
        <v>0</v>
      </c>
      <c r="AK415" s="2">
        <f t="shared" ca="1" si="78"/>
        <v>0</v>
      </c>
      <c r="AL415" s="2">
        <f t="shared" ca="1" si="78"/>
        <v>0</v>
      </c>
      <c r="AM415" s="2">
        <f t="shared" ca="1" si="79"/>
        <v>0</v>
      </c>
      <c r="AN415" s="2">
        <f t="shared" ca="1" si="79"/>
        <v>0</v>
      </c>
      <c r="AO415" s="2">
        <f t="shared" ca="1" si="79"/>
        <v>0</v>
      </c>
      <c r="AP415" s="2">
        <f t="shared" ca="1" si="79"/>
        <v>0</v>
      </c>
      <c r="AQ415" s="2">
        <f t="shared" ca="1" si="79"/>
        <v>0</v>
      </c>
      <c r="AR415" s="2">
        <f t="shared" ca="1" si="79"/>
        <v>0</v>
      </c>
      <c r="AS415" s="2">
        <f t="shared" ca="1" si="79"/>
        <v>0</v>
      </c>
      <c r="AT415" s="2" t="e">
        <f t="shared" ca="1" si="79"/>
        <v>#VALUE!</v>
      </c>
      <c r="AU415" s="2" t="e">
        <f t="shared" ca="1" si="79"/>
        <v>#VALUE!</v>
      </c>
      <c r="AV415" s="2" t="e">
        <f t="shared" ca="1" si="79"/>
        <v>#VALUE!</v>
      </c>
      <c r="AW415" s="2" t="e">
        <f t="shared" ca="1" si="80"/>
        <v>#VALUE!</v>
      </c>
      <c r="AX415" s="2" t="e">
        <f t="shared" ca="1" si="80"/>
        <v>#VALUE!</v>
      </c>
      <c r="AY415" s="2" t="e">
        <f t="shared" ca="1" si="80"/>
        <v>#VALUE!</v>
      </c>
      <c r="AZ415" s="2" t="e">
        <f t="shared" ca="1" si="80"/>
        <v>#VALUE!</v>
      </c>
      <c r="BA415" s="2" t="e">
        <f t="shared" ca="1" si="80"/>
        <v>#VALUE!</v>
      </c>
      <c r="BB415" s="2" t="e">
        <f t="shared" ca="1" si="80"/>
        <v>#VALUE!</v>
      </c>
      <c r="BC415" s="2">
        <f t="shared" ca="1" si="80"/>
        <v>0</v>
      </c>
      <c r="BD415" s="2">
        <f t="shared" ca="1" si="80"/>
        <v>0</v>
      </c>
      <c r="BE415" s="2">
        <f t="shared" ca="1" si="80"/>
        <v>0</v>
      </c>
      <c r="BF415" s="2">
        <f t="shared" ca="1" si="80"/>
        <v>0</v>
      </c>
      <c r="BG415" s="7">
        <f t="shared" ca="1" si="80"/>
        <v>0</v>
      </c>
      <c r="BH415" s="8">
        <f t="shared" ca="1" si="80"/>
        <v>0</v>
      </c>
      <c r="BI415" s="2">
        <f t="shared" ca="1" si="80"/>
        <v>0</v>
      </c>
    </row>
    <row r="416" spans="1:61" x14ac:dyDescent="0.25">
      <c r="A416" s="175"/>
      <c r="B416" s="1">
        <v>24</v>
      </c>
      <c r="C416" s="2" t="str">
        <f t="shared" si="68"/>
        <v>TBD</v>
      </c>
      <c r="D416" s="3"/>
      <c r="E416" s="91" t="str">
        <f t="shared" si="69"/>
        <v>TBD</v>
      </c>
      <c r="F416" s="2" t="e">
        <f ca="1"/>
        <v>#VALUE!</v>
      </c>
      <c r="G416" s="3"/>
      <c r="H416" s="3"/>
      <c r="I416" s="3"/>
      <c r="J416" s="3"/>
      <c r="K416" s="3"/>
      <c r="L416" s="3"/>
      <c r="M416" s="3"/>
      <c r="N416" s="3"/>
      <c r="O416" s="3"/>
      <c r="P416" s="3"/>
      <c r="Q416" s="3"/>
      <c r="R416" s="3"/>
      <c r="S416" s="3"/>
      <c r="T416" s="3"/>
      <c r="U416" s="3"/>
      <c r="V416" s="3"/>
      <c r="W416" s="3"/>
      <c r="X416" s="3"/>
      <c r="Y416" s="3"/>
      <c r="Z416" s="3"/>
      <c r="AA416" s="3"/>
      <c r="AB416" s="1">
        <v>24</v>
      </c>
      <c r="AC416" s="2">
        <f t="shared" ca="1" si="78"/>
        <v>0</v>
      </c>
      <c r="AD416" s="2">
        <f t="shared" ca="1" si="78"/>
        <v>0</v>
      </c>
      <c r="AE416" s="2">
        <f t="shared" ca="1" si="78"/>
        <v>0</v>
      </c>
      <c r="AF416" s="2">
        <f t="shared" ca="1" si="78"/>
        <v>0</v>
      </c>
      <c r="AG416" s="2">
        <f t="shared" ca="1" si="78"/>
        <v>0</v>
      </c>
      <c r="AH416" s="2">
        <f t="shared" ca="1" si="78"/>
        <v>0</v>
      </c>
      <c r="AI416" s="2">
        <f t="shared" ca="1" si="78"/>
        <v>0</v>
      </c>
      <c r="AJ416" s="2">
        <f t="shared" ca="1" si="78"/>
        <v>0</v>
      </c>
      <c r="AK416" s="2">
        <f t="shared" ca="1" si="78"/>
        <v>0</v>
      </c>
      <c r="AL416" s="2">
        <f t="shared" ca="1" si="78"/>
        <v>0</v>
      </c>
      <c r="AM416" s="2">
        <f t="shared" ca="1" si="79"/>
        <v>0</v>
      </c>
      <c r="AN416" s="2">
        <f t="shared" ca="1" si="79"/>
        <v>0</v>
      </c>
      <c r="AO416" s="2">
        <f t="shared" ca="1" si="79"/>
        <v>0</v>
      </c>
      <c r="AP416" s="2">
        <f t="shared" ca="1" si="79"/>
        <v>0</v>
      </c>
      <c r="AQ416" s="2">
        <f t="shared" ca="1" si="79"/>
        <v>0</v>
      </c>
      <c r="AR416" s="2">
        <f t="shared" ca="1" si="79"/>
        <v>0</v>
      </c>
      <c r="AS416" s="2">
        <f t="shared" ca="1" si="79"/>
        <v>0</v>
      </c>
      <c r="AT416" s="2">
        <f t="shared" ca="1" si="79"/>
        <v>0</v>
      </c>
      <c r="AU416" s="2">
        <f t="shared" ca="1" si="79"/>
        <v>0</v>
      </c>
      <c r="AV416" s="2">
        <f t="shared" ca="1" si="79"/>
        <v>0</v>
      </c>
      <c r="AW416" s="2" t="e">
        <f t="shared" ca="1" si="80"/>
        <v>#VALUE!</v>
      </c>
      <c r="AX416" s="2" t="e">
        <f t="shared" ca="1" si="80"/>
        <v>#VALUE!</v>
      </c>
      <c r="AY416" s="2" t="e">
        <f t="shared" ca="1" si="80"/>
        <v>#VALUE!</v>
      </c>
      <c r="AZ416" s="2" t="e">
        <f t="shared" ca="1" si="80"/>
        <v>#VALUE!</v>
      </c>
      <c r="BA416" s="2" t="e">
        <f t="shared" ca="1" si="80"/>
        <v>#VALUE!</v>
      </c>
      <c r="BB416" s="2" t="e">
        <f t="shared" ca="1" si="80"/>
        <v>#VALUE!</v>
      </c>
      <c r="BC416" s="2" t="e">
        <f t="shared" ca="1" si="80"/>
        <v>#VALUE!</v>
      </c>
      <c r="BD416" s="2" t="e">
        <f t="shared" ca="1" si="80"/>
        <v>#VALUE!</v>
      </c>
      <c r="BE416" s="2" t="e">
        <f t="shared" ca="1" si="80"/>
        <v>#VALUE!</v>
      </c>
      <c r="BF416" s="2">
        <f t="shared" ca="1" si="80"/>
        <v>0</v>
      </c>
      <c r="BG416" s="7">
        <f t="shared" ca="1" si="80"/>
        <v>0</v>
      </c>
      <c r="BH416" s="8">
        <f t="shared" ca="1" si="80"/>
        <v>0</v>
      </c>
      <c r="BI416" s="2">
        <f t="shared" ca="1" si="80"/>
        <v>0</v>
      </c>
    </row>
    <row r="417" spans="1:61" x14ac:dyDescent="0.25">
      <c r="A417" s="175"/>
      <c r="B417" s="1">
        <v>25</v>
      </c>
      <c r="C417" s="2" t="str">
        <f t="shared" si="68"/>
        <v>TBD</v>
      </c>
      <c r="D417" s="3"/>
      <c r="E417" s="91" t="str">
        <f t="shared" si="69"/>
        <v>TBD</v>
      </c>
      <c r="F417" s="2" t="e">
        <f ca="1"/>
        <v>#VALUE!</v>
      </c>
      <c r="G417" s="3"/>
      <c r="H417" s="3"/>
      <c r="I417" s="3"/>
      <c r="J417" s="3"/>
      <c r="K417" s="3"/>
      <c r="L417" s="3"/>
      <c r="M417" s="3"/>
      <c r="N417" s="3"/>
      <c r="O417" s="3"/>
      <c r="P417" s="3"/>
      <c r="Q417" s="3"/>
      <c r="R417" s="3"/>
      <c r="S417" s="3"/>
      <c r="T417" s="3"/>
      <c r="U417" s="3"/>
      <c r="V417" s="3"/>
      <c r="W417" s="3"/>
      <c r="X417" s="3"/>
      <c r="Y417" s="3"/>
      <c r="Z417" s="3"/>
      <c r="AA417" s="3"/>
      <c r="AB417" s="1">
        <v>25</v>
      </c>
      <c r="AC417" s="2">
        <f t="shared" ca="1" si="78"/>
        <v>0</v>
      </c>
      <c r="AD417" s="2">
        <f t="shared" ca="1" si="78"/>
        <v>0</v>
      </c>
      <c r="AE417" s="2">
        <f t="shared" ca="1" si="78"/>
        <v>0</v>
      </c>
      <c r="AF417" s="2">
        <f t="shared" ca="1" si="78"/>
        <v>0</v>
      </c>
      <c r="AG417" s="2">
        <f t="shared" ca="1" si="78"/>
        <v>0</v>
      </c>
      <c r="AH417" s="2">
        <f t="shared" ca="1" si="78"/>
        <v>0</v>
      </c>
      <c r="AI417" s="2">
        <f t="shared" ca="1" si="78"/>
        <v>0</v>
      </c>
      <c r="AJ417" s="2">
        <f t="shared" ca="1" si="78"/>
        <v>0</v>
      </c>
      <c r="AK417" s="2">
        <f t="shared" ca="1" si="78"/>
        <v>0</v>
      </c>
      <c r="AL417" s="2">
        <f t="shared" ca="1" si="78"/>
        <v>0</v>
      </c>
      <c r="AM417" s="2">
        <f t="shared" ca="1" si="79"/>
        <v>0</v>
      </c>
      <c r="AN417" s="2">
        <f t="shared" ca="1" si="79"/>
        <v>0</v>
      </c>
      <c r="AO417" s="2">
        <f t="shared" ca="1" si="79"/>
        <v>0</v>
      </c>
      <c r="AP417" s="2">
        <f t="shared" ca="1" si="79"/>
        <v>0</v>
      </c>
      <c r="AQ417" s="2">
        <f t="shared" ca="1" si="79"/>
        <v>0</v>
      </c>
      <c r="AR417" s="2">
        <f t="shared" ca="1" si="79"/>
        <v>0</v>
      </c>
      <c r="AS417" s="2">
        <f t="shared" ca="1" si="79"/>
        <v>0</v>
      </c>
      <c r="AT417" s="2">
        <f t="shared" ca="1" si="79"/>
        <v>0</v>
      </c>
      <c r="AU417" s="2">
        <f t="shared" ca="1" si="79"/>
        <v>0</v>
      </c>
      <c r="AV417" s="2">
        <f t="shared" ca="1" si="79"/>
        <v>0</v>
      </c>
      <c r="AW417" s="2" t="e">
        <f t="shared" ca="1" si="80"/>
        <v>#VALUE!</v>
      </c>
      <c r="AX417" s="2" t="e">
        <f t="shared" ca="1" si="80"/>
        <v>#VALUE!</v>
      </c>
      <c r="AY417" s="2" t="e">
        <f t="shared" ca="1" si="80"/>
        <v>#VALUE!</v>
      </c>
      <c r="AZ417" s="2" t="e">
        <f t="shared" ca="1" si="80"/>
        <v>#VALUE!</v>
      </c>
      <c r="BA417" s="2" t="e">
        <f t="shared" ca="1" si="80"/>
        <v>#VALUE!</v>
      </c>
      <c r="BB417" s="2" t="e">
        <f t="shared" ca="1" si="80"/>
        <v>#VALUE!</v>
      </c>
      <c r="BC417" s="2" t="e">
        <f t="shared" ca="1" si="80"/>
        <v>#VALUE!</v>
      </c>
      <c r="BD417" s="2" t="e">
        <f t="shared" ca="1" si="80"/>
        <v>#VALUE!</v>
      </c>
      <c r="BE417" s="2" t="e">
        <f t="shared" ca="1" si="80"/>
        <v>#VALUE!</v>
      </c>
      <c r="BF417" s="2">
        <f t="shared" ca="1" si="80"/>
        <v>0</v>
      </c>
      <c r="BG417" s="7">
        <f t="shared" ca="1" si="80"/>
        <v>0</v>
      </c>
      <c r="BH417" s="8">
        <f t="shared" ca="1" si="80"/>
        <v>0</v>
      </c>
      <c r="BI417" s="2">
        <f t="shared" ca="1" si="80"/>
        <v>0</v>
      </c>
    </row>
    <row r="418" spans="1:61" x14ac:dyDescent="0.25">
      <c r="A418" s="175"/>
      <c r="B418" s="1">
        <v>26</v>
      </c>
      <c r="C418" s="2" t="str">
        <f t="shared" si="68"/>
        <v>TBD</v>
      </c>
      <c r="D418" s="3"/>
      <c r="E418" s="91" t="str">
        <f t="shared" si="69"/>
        <v>TBD</v>
      </c>
      <c r="F418" s="2" t="e">
        <f ca="1"/>
        <v>#VALUE!</v>
      </c>
      <c r="G418" s="3"/>
      <c r="H418" s="3"/>
      <c r="I418" s="3"/>
      <c r="J418" s="3"/>
      <c r="K418" s="3"/>
      <c r="L418" s="3"/>
      <c r="M418" s="3"/>
      <c r="N418" s="3"/>
      <c r="O418" s="3"/>
      <c r="P418" s="3"/>
      <c r="Q418" s="3"/>
      <c r="R418" s="3"/>
      <c r="S418" s="3"/>
      <c r="T418" s="3"/>
      <c r="U418" s="3"/>
      <c r="V418" s="3"/>
      <c r="W418" s="3"/>
      <c r="X418" s="3"/>
      <c r="Y418" s="3"/>
      <c r="Z418" s="3"/>
      <c r="AA418" s="3"/>
      <c r="AB418" s="1">
        <v>26</v>
      </c>
      <c r="AC418" s="2">
        <f t="shared" ca="1" si="78"/>
        <v>0</v>
      </c>
      <c r="AD418" s="2">
        <f t="shared" ca="1" si="78"/>
        <v>0</v>
      </c>
      <c r="AE418" s="2">
        <f t="shared" ca="1" si="78"/>
        <v>0</v>
      </c>
      <c r="AF418" s="2">
        <f t="shared" ca="1" si="78"/>
        <v>0</v>
      </c>
      <c r="AG418" s="2">
        <f t="shared" ca="1" si="78"/>
        <v>0</v>
      </c>
      <c r="AH418" s="2">
        <f t="shared" ca="1" si="78"/>
        <v>0</v>
      </c>
      <c r="AI418" s="2">
        <f t="shared" ca="1" si="78"/>
        <v>0</v>
      </c>
      <c r="AJ418" s="2">
        <f t="shared" ca="1" si="78"/>
        <v>0</v>
      </c>
      <c r="AK418" s="2">
        <f t="shared" ca="1" si="78"/>
        <v>0</v>
      </c>
      <c r="AL418" s="2">
        <f t="shared" ca="1" si="78"/>
        <v>0</v>
      </c>
      <c r="AM418" s="2">
        <f t="shared" ca="1" si="79"/>
        <v>0</v>
      </c>
      <c r="AN418" s="2">
        <f t="shared" ca="1" si="79"/>
        <v>0</v>
      </c>
      <c r="AO418" s="2">
        <f t="shared" ca="1" si="79"/>
        <v>0</v>
      </c>
      <c r="AP418" s="2">
        <f t="shared" ca="1" si="79"/>
        <v>0</v>
      </c>
      <c r="AQ418" s="2">
        <f t="shared" ca="1" si="79"/>
        <v>0</v>
      </c>
      <c r="AR418" s="2">
        <f t="shared" ca="1" si="79"/>
        <v>0</v>
      </c>
      <c r="AS418" s="2">
        <f t="shared" ca="1" si="79"/>
        <v>0</v>
      </c>
      <c r="AT418" s="2">
        <f t="shared" ca="1" si="79"/>
        <v>0</v>
      </c>
      <c r="AU418" s="2">
        <f t="shared" ca="1" si="79"/>
        <v>0</v>
      </c>
      <c r="AV418" s="2">
        <f t="shared" ca="1" si="79"/>
        <v>0</v>
      </c>
      <c r="AW418" s="2" t="e">
        <f t="shared" ca="1" si="80"/>
        <v>#VALUE!</v>
      </c>
      <c r="AX418" s="2" t="e">
        <f t="shared" ca="1" si="80"/>
        <v>#VALUE!</v>
      </c>
      <c r="AY418" s="2" t="e">
        <f t="shared" ca="1" si="80"/>
        <v>#VALUE!</v>
      </c>
      <c r="AZ418" s="2" t="e">
        <f t="shared" ca="1" si="80"/>
        <v>#VALUE!</v>
      </c>
      <c r="BA418" s="2" t="e">
        <f t="shared" ca="1" si="80"/>
        <v>#VALUE!</v>
      </c>
      <c r="BB418" s="2" t="e">
        <f t="shared" ca="1" si="80"/>
        <v>#VALUE!</v>
      </c>
      <c r="BC418" s="2" t="e">
        <f t="shared" ca="1" si="80"/>
        <v>#VALUE!</v>
      </c>
      <c r="BD418" s="2" t="e">
        <f t="shared" ca="1" si="80"/>
        <v>#VALUE!</v>
      </c>
      <c r="BE418" s="2" t="e">
        <f t="shared" ca="1" si="80"/>
        <v>#VALUE!</v>
      </c>
      <c r="BF418" s="2">
        <f t="shared" ca="1" si="80"/>
        <v>0</v>
      </c>
      <c r="BG418" s="7">
        <f t="shared" ca="1" si="80"/>
        <v>0</v>
      </c>
      <c r="BH418" s="8">
        <f t="shared" ca="1" si="80"/>
        <v>0</v>
      </c>
      <c r="BI418" s="2">
        <f t="shared" ca="1" si="80"/>
        <v>0</v>
      </c>
    </row>
    <row r="419" spans="1:61" x14ac:dyDescent="0.25">
      <c r="A419" s="175"/>
      <c r="B419" s="1">
        <v>27</v>
      </c>
      <c r="C419" s="2" t="str">
        <f t="shared" si="68"/>
        <v>TBD</v>
      </c>
      <c r="D419" s="3"/>
      <c r="E419" s="91" t="str">
        <f t="shared" si="69"/>
        <v>TBD</v>
      </c>
      <c r="F419" s="2" t="e">
        <f ca="1"/>
        <v>#VALUE!</v>
      </c>
      <c r="G419" s="3"/>
      <c r="H419" s="3"/>
      <c r="I419" s="3"/>
      <c r="J419" s="3"/>
      <c r="K419" s="3"/>
      <c r="L419" s="3"/>
      <c r="M419" s="3"/>
      <c r="N419" s="3"/>
      <c r="O419" s="3"/>
      <c r="P419" s="3"/>
      <c r="Q419" s="3"/>
      <c r="R419" s="3"/>
      <c r="S419" s="3"/>
      <c r="T419" s="3"/>
      <c r="U419" s="3"/>
      <c r="V419" s="3"/>
      <c r="W419" s="3"/>
      <c r="X419" s="3"/>
      <c r="Y419" s="3"/>
      <c r="Z419" s="3"/>
      <c r="AA419" s="3"/>
      <c r="AB419" s="1">
        <v>27</v>
      </c>
      <c r="AC419" s="2">
        <f t="shared" ca="1" si="78"/>
        <v>0</v>
      </c>
      <c r="AD419" s="2">
        <f t="shared" ca="1" si="78"/>
        <v>0</v>
      </c>
      <c r="AE419" s="2">
        <f t="shared" ca="1" si="78"/>
        <v>0</v>
      </c>
      <c r="AF419" s="2">
        <f t="shared" ca="1" si="78"/>
        <v>0</v>
      </c>
      <c r="AG419" s="2">
        <f t="shared" ca="1" si="78"/>
        <v>0</v>
      </c>
      <c r="AH419" s="2">
        <f t="shared" ca="1" si="78"/>
        <v>0</v>
      </c>
      <c r="AI419" s="2">
        <f t="shared" ca="1" si="78"/>
        <v>0</v>
      </c>
      <c r="AJ419" s="2">
        <f t="shared" ca="1" si="78"/>
        <v>0</v>
      </c>
      <c r="AK419" s="2">
        <f t="shared" ca="1" si="78"/>
        <v>0</v>
      </c>
      <c r="AL419" s="2">
        <f t="shared" ca="1" si="78"/>
        <v>0</v>
      </c>
      <c r="AM419" s="2">
        <f t="shared" ca="1" si="79"/>
        <v>0</v>
      </c>
      <c r="AN419" s="2">
        <f t="shared" ca="1" si="79"/>
        <v>0</v>
      </c>
      <c r="AO419" s="2">
        <f t="shared" ca="1" si="79"/>
        <v>0</v>
      </c>
      <c r="AP419" s="2">
        <f t="shared" ca="1" si="79"/>
        <v>0</v>
      </c>
      <c r="AQ419" s="2">
        <f t="shared" ca="1" si="79"/>
        <v>0</v>
      </c>
      <c r="AR419" s="2">
        <f t="shared" ca="1" si="79"/>
        <v>0</v>
      </c>
      <c r="AS419" s="2">
        <f t="shared" ca="1" si="79"/>
        <v>0</v>
      </c>
      <c r="AT419" s="2">
        <f t="shared" ca="1" si="79"/>
        <v>0</v>
      </c>
      <c r="AU419" s="2">
        <f t="shared" ca="1" si="79"/>
        <v>0</v>
      </c>
      <c r="AV419" s="2">
        <f t="shared" ca="1" si="79"/>
        <v>0</v>
      </c>
      <c r="AW419" s="2">
        <f t="shared" ca="1" si="80"/>
        <v>0</v>
      </c>
      <c r="AX419" s="2">
        <f t="shared" ca="1" si="80"/>
        <v>0</v>
      </c>
      <c r="AY419" s="2">
        <f t="shared" ca="1" si="80"/>
        <v>0</v>
      </c>
      <c r="AZ419" s="2" t="e">
        <f t="shared" ca="1" si="80"/>
        <v>#VALUE!</v>
      </c>
      <c r="BA419" s="2" t="e">
        <f t="shared" ca="1" si="80"/>
        <v>#VALUE!</v>
      </c>
      <c r="BB419" s="2" t="e">
        <f t="shared" ca="1" si="80"/>
        <v>#VALUE!</v>
      </c>
      <c r="BC419" s="2" t="e">
        <f t="shared" ca="1" si="80"/>
        <v>#VALUE!</v>
      </c>
      <c r="BD419" s="2" t="e">
        <f t="shared" ca="1" si="80"/>
        <v>#VALUE!</v>
      </c>
      <c r="BE419" s="2" t="e">
        <f t="shared" ca="1" si="80"/>
        <v>#VALUE!</v>
      </c>
      <c r="BF419" s="2" t="e">
        <f t="shared" ca="1" si="80"/>
        <v>#VALUE!</v>
      </c>
      <c r="BG419" s="7" t="e">
        <f t="shared" ca="1" si="80"/>
        <v>#VALUE!</v>
      </c>
      <c r="BH419" s="8">
        <f t="shared" ca="1" si="80"/>
        <v>0</v>
      </c>
      <c r="BI419" s="2" t="e">
        <f t="shared" ca="1" si="80"/>
        <v>#VALUE!</v>
      </c>
    </row>
    <row r="420" spans="1:61" x14ac:dyDescent="0.25">
      <c r="A420" s="175"/>
      <c r="B420" s="1">
        <v>28</v>
      </c>
      <c r="C420" s="2" t="str">
        <f t="shared" si="68"/>
        <v>TBD</v>
      </c>
      <c r="D420" s="3"/>
      <c r="E420" s="91" t="str">
        <f t="shared" si="69"/>
        <v>TBD</v>
      </c>
      <c r="F420" s="2" t="e">
        <f ca="1"/>
        <v>#VALUE!</v>
      </c>
      <c r="G420" s="3"/>
      <c r="H420" s="3"/>
      <c r="I420" s="3"/>
      <c r="J420" s="3"/>
      <c r="K420" s="3"/>
      <c r="L420" s="3"/>
      <c r="M420" s="3"/>
      <c r="N420" s="3"/>
      <c r="O420" s="3"/>
      <c r="P420" s="3"/>
      <c r="Q420" s="3"/>
      <c r="R420" s="3"/>
      <c r="S420" s="3"/>
      <c r="T420" s="3"/>
      <c r="U420" s="3"/>
      <c r="V420" s="3"/>
      <c r="W420" s="3"/>
      <c r="X420" s="3"/>
      <c r="Y420" s="3"/>
      <c r="Z420" s="3"/>
      <c r="AA420" s="3"/>
      <c r="AB420" s="1">
        <v>28</v>
      </c>
      <c r="AC420" s="2">
        <f t="shared" ca="1" si="78"/>
        <v>0</v>
      </c>
      <c r="AD420" s="2">
        <f t="shared" ca="1" si="78"/>
        <v>0</v>
      </c>
      <c r="AE420" s="2">
        <f t="shared" ca="1" si="78"/>
        <v>0</v>
      </c>
      <c r="AF420" s="2">
        <f t="shared" ca="1" si="78"/>
        <v>0</v>
      </c>
      <c r="AG420" s="2">
        <f t="shared" ca="1" si="78"/>
        <v>0</v>
      </c>
      <c r="AH420" s="2">
        <f t="shared" ca="1" si="78"/>
        <v>0</v>
      </c>
      <c r="AI420" s="2">
        <f t="shared" ca="1" si="78"/>
        <v>0</v>
      </c>
      <c r="AJ420" s="2">
        <f t="shared" ca="1" si="78"/>
        <v>0</v>
      </c>
      <c r="AK420" s="2">
        <f t="shared" ca="1" si="78"/>
        <v>0</v>
      </c>
      <c r="AL420" s="2">
        <f t="shared" ca="1" si="78"/>
        <v>0</v>
      </c>
      <c r="AM420" s="2">
        <f t="shared" ca="1" si="79"/>
        <v>0</v>
      </c>
      <c r="AN420" s="2">
        <f t="shared" ca="1" si="79"/>
        <v>0</v>
      </c>
      <c r="AO420" s="2">
        <f t="shared" ca="1" si="79"/>
        <v>0</v>
      </c>
      <c r="AP420" s="2">
        <f t="shared" ca="1" si="79"/>
        <v>0</v>
      </c>
      <c r="AQ420" s="2">
        <f t="shared" ca="1" si="79"/>
        <v>0</v>
      </c>
      <c r="AR420" s="2">
        <f t="shared" ca="1" si="79"/>
        <v>0</v>
      </c>
      <c r="AS420" s="2">
        <f t="shared" ca="1" si="79"/>
        <v>0</v>
      </c>
      <c r="AT420" s="2">
        <f t="shared" ca="1" si="79"/>
        <v>0</v>
      </c>
      <c r="AU420" s="2">
        <f t="shared" ca="1" si="79"/>
        <v>0</v>
      </c>
      <c r="AV420" s="2">
        <f t="shared" ca="1" si="79"/>
        <v>0</v>
      </c>
      <c r="AW420" s="2">
        <f t="shared" ca="1" si="80"/>
        <v>0</v>
      </c>
      <c r="AX420" s="2">
        <f t="shared" ca="1" si="80"/>
        <v>0</v>
      </c>
      <c r="AY420" s="2">
        <f t="shared" ca="1" si="80"/>
        <v>0</v>
      </c>
      <c r="AZ420" s="2" t="e">
        <f t="shared" ca="1" si="80"/>
        <v>#VALUE!</v>
      </c>
      <c r="BA420" s="2" t="e">
        <f t="shared" ca="1" si="80"/>
        <v>#VALUE!</v>
      </c>
      <c r="BB420" s="2" t="e">
        <f t="shared" ca="1" si="80"/>
        <v>#VALUE!</v>
      </c>
      <c r="BC420" s="2" t="e">
        <f t="shared" ca="1" si="80"/>
        <v>#VALUE!</v>
      </c>
      <c r="BD420" s="2" t="e">
        <f t="shared" ca="1" si="80"/>
        <v>#VALUE!</v>
      </c>
      <c r="BE420" s="2" t="e">
        <f t="shared" ca="1" si="80"/>
        <v>#VALUE!</v>
      </c>
      <c r="BF420" s="2" t="e">
        <f t="shared" ca="1" si="80"/>
        <v>#VALUE!</v>
      </c>
      <c r="BG420" s="7" t="e">
        <f t="shared" ca="1" si="80"/>
        <v>#VALUE!</v>
      </c>
      <c r="BH420" s="8">
        <f t="shared" ca="1" si="80"/>
        <v>0</v>
      </c>
      <c r="BI420" s="2" t="e">
        <f t="shared" ca="1" si="80"/>
        <v>#VALUE!</v>
      </c>
    </row>
    <row r="421" spans="1:61" x14ac:dyDescent="0.25">
      <c r="A421" s="175"/>
      <c r="B421" s="1">
        <v>29</v>
      </c>
      <c r="C421" s="2" t="str">
        <f t="shared" si="68"/>
        <v>TBD</v>
      </c>
      <c r="D421" s="3"/>
      <c r="E421" s="91" t="str">
        <f t="shared" si="69"/>
        <v>TBD</v>
      </c>
      <c r="F421" s="2" t="e">
        <f ca="1"/>
        <v>#VALUE!</v>
      </c>
      <c r="G421" s="3"/>
      <c r="H421" s="3"/>
      <c r="I421" s="3"/>
      <c r="J421" s="3"/>
      <c r="K421" s="3"/>
      <c r="L421" s="3"/>
      <c r="M421" s="3"/>
      <c r="N421" s="3"/>
      <c r="O421" s="3"/>
      <c r="P421" s="3"/>
      <c r="Q421" s="3"/>
      <c r="R421" s="3"/>
      <c r="S421" s="3"/>
      <c r="T421" s="3"/>
      <c r="U421" s="3"/>
      <c r="V421" s="3"/>
      <c r="W421" s="3"/>
      <c r="X421" s="3"/>
      <c r="Y421" s="3"/>
      <c r="Z421" s="3"/>
      <c r="AA421" s="3"/>
      <c r="AB421" s="1">
        <v>29</v>
      </c>
      <c r="AC421" s="2">
        <f t="shared" ca="1" si="78"/>
        <v>0</v>
      </c>
      <c r="AD421" s="2">
        <f t="shared" ca="1" si="78"/>
        <v>0</v>
      </c>
      <c r="AE421" s="2">
        <f t="shared" ca="1" si="78"/>
        <v>0</v>
      </c>
      <c r="AF421" s="2">
        <f t="shared" ca="1" si="78"/>
        <v>0</v>
      </c>
      <c r="AG421" s="2">
        <f t="shared" ca="1" si="78"/>
        <v>0</v>
      </c>
      <c r="AH421" s="2">
        <f t="shared" ca="1" si="78"/>
        <v>0</v>
      </c>
      <c r="AI421" s="2">
        <f t="shared" ca="1" si="78"/>
        <v>0</v>
      </c>
      <c r="AJ421" s="2">
        <f t="shared" ca="1" si="78"/>
        <v>0</v>
      </c>
      <c r="AK421" s="2">
        <f t="shared" ca="1" si="78"/>
        <v>0</v>
      </c>
      <c r="AL421" s="2">
        <f t="shared" ca="1" si="78"/>
        <v>0</v>
      </c>
      <c r="AM421" s="2">
        <f t="shared" ca="1" si="79"/>
        <v>0</v>
      </c>
      <c r="AN421" s="2">
        <f t="shared" ca="1" si="79"/>
        <v>0</v>
      </c>
      <c r="AO421" s="2">
        <f t="shared" ca="1" si="79"/>
        <v>0</v>
      </c>
      <c r="AP421" s="2">
        <f t="shared" ca="1" si="79"/>
        <v>0</v>
      </c>
      <c r="AQ421" s="2">
        <f t="shared" ca="1" si="79"/>
        <v>0</v>
      </c>
      <c r="AR421" s="2">
        <f t="shared" ca="1" si="79"/>
        <v>0</v>
      </c>
      <c r="AS421" s="2">
        <f t="shared" ca="1" si="79"/>
        <v>0</v>
      </c>
      <c r="AT421" s="2">
        <f t="shared" ca="1" si="79"/>
        <v>0</v>
      </c>
      <c r="AU421" s="2">
        <f t="shared" ca="1" si="79"/>
        <v>0</v>
      </c>
      <c r="AV421" s="2">
        <f t="shared" ca="1" si="79"/>
        <v>0</v>
      </c>
      <c r="AW421" s="2">
        <f t="shared" ca="1" si="80"/>
        <v>0</v>
      </c>
      <c r="AX421" s="2">
        <f t="shared" ca="1" si="80"/>
        <v>0</v>
      </c>
      <c r="AY421" s="2">
        <f t="shared" ca="1" si="80"/>
        <v>0</v>
      </c>
      <c r="AZ421" s="2" t="e">
        <f t="shared" ca="1" si="80"/>
        <v>#VALUE!</v>
      </c>
      <c r="BA421" s="2" t="e">
        <f t="shared" ca="1" si="80"/>
        <v>#VALUE!</v>
      </c>
      <c r="BB421" s="2" t="e">
        <f t="shared" ca="1" si="80"/>
        <v>#VALUE!</v>
      </c>
      <c r="BC421" s="2" t="e">
        <f t="shared" ca="1" si="80"/>
        <v>#VALUE!</v>
      </c>
      <c r="BD421" s="2" t="e">
        <f t="shared" ca="1" si="80"/>
        <v>#VALUE!</v>
      </c>
      <c r="BE421" s="2" t="e">
        <f t="shared" ca="1" si="80"/>
        <v>#VALUE!</v>
      </c>
      <c r="BF421" s="2" t="e">
        <f t="shared" ca="1" si="80"/>
        <v>#VALUE!</v>
      </c>
      <c r="BG421" s="7" t="e">
        <f t="shared" ca="1" si="80"/>
        <v>#VALUE!</v>
      </c>
      <c r="BH421" s="8">
        <f t="shared" ca="1" si="80"/>
        <v>0</v>
      </c>
      <c r="BI421" s="2" t="e">
        <f t="shared" ca="1" si="80"/>
        <v>#VALUE!</v>
      </c>
    </row>
    <row r="422" spans="1:61" x14ac:dyDescent="0.25">
      <c r="A422" s="175"/>
      <c r="B422" s="1">
        <v>30</v>
      </c>
      <c r="C422" s="2" t="str">
        <f t="shared" si="68"/>
        <v>TBD</v>
      </c>
      <c r="D422" s="3"/>
      <c r="E422" s="91" t="str">
        <f t="shared" si="69"/>
        <v>TBD</v>
      </c>
      <c r="F422" s="2" t="e">
        <f ca="1"/>
        <v>#VALUE!</v>
      </c>
      <c r="G422" s="3"/>
      <c r="H422" s="3"/>
      <c r="I422" s="3"/>
      <c r="J422" s="3"/>
      <c r="K422" s="3"/>
      <c r="L422" s="3"/>
      <c r="M422" s="3"/>
      <c r="N422" s="3"/>
      <c r="O422" s="3"/>
      <c r="P422" s="3"/>
      <c r="Q422" s="3"/>
      <c r="R422" s="3"/>
      <c r="S422" s="3"/>
      <c r="T422" s="3"/>
      <c r="U422" s="3"/>
      <c r="V422" s="3"/>
      <c r="W422" s="3"/>
      <c r="X422" s="3"/>
      <c r="Y422" s="3"/>
      <c r="Z422" s="3"/>
      <c r="AA422" s="3"/>
      <c r="AB422" s="1">
        <v>30</v>
      </c>
      <c r="AC422" s="2">
        <f t="shared" ca="1" si="78"/>
        <v>0</v>
      </c>
      <c r="AD422" s="2">
        <f t="shared" ca="1" si="78"/>
        <v>0</v>
      </c>
      <c r="AE422" s="2">
        <f t="shared" ca="1" si="78"/>
        <v>0</v>
      </c>
      <c r="AF422" s="2">
        <f t="shared" ca="1" si="78"/>
        <v>0</v>
      </c>
      <c r="AG422" s="2">
        <f t="shared" ca="1" si="78"/>
        <v>0</v>
      </c>
      <c r="AH422" s="2">
        <f t="shared" ca="1" si="78"/>
        <v>0</v>
      </c>
      <c r="AI422" s="2">
        <f t="shared" ca="1" si="78"/>
        <v>0</v>
      </c>
      <c r="AJ422" s="2">
        <f t="shared" ca="1" si="78"/>
        <v>0</v>
      </c>
      <c r="AK422" s="2">
        <f t="shared" ca="1" si="78"/>
        <v>0</v>
      </c>
      <c r="AL422" s="2">
        <f t="shared" ca="1" si="78"/>
        <v>0</v>
      </c>
      <c r="AM422" s="2">
        <f t="shared" ca="1" si="79"/>
        <v>0</v>
      </c>
      <c r="AN422" s="2">
        <f t="shared" ca="1" si="79"/>
        <v>0</v>
      </c>
      <c r="AO422" s="2">
        <f t="shared" ca="1" si="79"/>
        <v>0</v>
      </c>
      <c r="AP422" s="2">
        <f t="shared" ca="1" si="79"/>
        <v>0</v>
      </c>
      <c r="AQ422" s="2">
        <f t="shared" ca="1" si="79"/>
        <v>0</v>
      </c>
      <c r="AR422" s="2">
        <f t="shared" ca="1" si="79"/>
        <v>0</v>
      </c>
      <c r="AS422" s="2">
        <f t="shared" ca="1" si="79"/>
        <v>0</v>
      </c>
      <c r="AT422" s="2">
        <f t="shared" ca="1" si="79"/>
        <v>0</v>
      </c>
      <c r="AU422" s="2">
        <f t="shared" ca="1" si="79"/>
        <v>0</v>
      </c>
      <c r="AV422" s="2">
        <f t="shared" ca="1" si="79"/>
        <v>0</v>
      </c>
      <c r="AW422" s="2">
        <f t="shared" ca="1" si="80"/>
        <v>0</v>
      </c>
      <c r="AX422" s="2">
        <f t="shared" ca="1" si="80"/>
        <v>0</v>
      </c>
      <c r="AY422" s="2">
        <f t="shared" ca="1" si="80"/>
        <v>0</v>
      </c>
      <c r="AZ422" s="2">
        <f t="shared" ca="1" si="80"/>
        <v>0</v>
      </c>
      <c r="BA422" s="2">
        <f t="shared" ca="1" si="80"/>
        <v>0</v>
      </c>
      <c r="BB422" s="2">
        <f t="shared" ca="1" si="80"/>
        <v>0</v>
      </c>
      <c r="BC422" s="2" t="e">
        <f t="shared" ca="1" si="80"/>
        <v>#VALUE!</v>
      </c>
      <c r="BD422" s="2" t="e">
        <f t="shared" ca="1" si="80"/>
        <v>#VALUE!</v>
      </c>
      <c r="BE422" s="2" t="e">
        <f t="shared" ca="1" si="80"/>
        <v>#VALUE!</v>
      </c>
      <c r="BF422" s="2" t="e">
        <f t="shared" ca="1" si="80"/>
        <v>#VALUE!</v>
      </c>
      <c r="BG422" s="7" t="e">
        <f t="shared" ca="1" si="80"/>
        <v>#VALUE!</v>
      </c>
      <c r="BH422" s="8">
        <f t="shared" ca="1" si="80"/>
        <v>0</v>
      </c>
      <c r="BI422" s="2" t="e">
        <f t="shared" ca="1" si="80"/>
        <v>#VALUE!</v>
      </c>
    </row>
    <row r="423" spans="1:61" x14ac:dyDescent="0.25">
      <c r="A423" s="175"/>
      <c r="B423" s="1">
        <v>31</v>
      </c>
      <c r="C423" s="2" t="str">
        <f t="shared" si="68"/>
        <v>TBD</v>
      </c>
      <c r="D423" s="3"/>
      <c r="E423" s="91" t="str">
        <f t="shared" si="69"/>
        <v>TBD</v>
      </c>
      <c r="F423" s="2" t="e">
        <f ca="1"/>
        <v>#VALUE!</v>
      </c>
      <c r="G423" s="3"/>
      <c r="H423" s="3"/>
      <c r="I423" s="3"/>
      <c r="J423" s="3"/>
      <c r="K423" s="3"/>
      <c r="L423" s="3"/>
      <c r="M423" s="3"/>
      <c r="N423" s="3"/>
      <c r="O423" s="3"/>
      <c r="P423" s="3"/>
      <c r="Q423" s="3"/>
      <c r="R423" s="3"/>
      <c r="S423" s="3"/>
      <c r="T423" s="3"/>
      <c r="U423" s="3"/>
      <c r="V423" s="3"/>
      <c r="W423" s="3"/>
      <c r="X423" s="3"/>
      <c r="Y423" s="3"/>
      <c r="Z423" s="3"/>
      <c r="AA423" s="3"/>
      <c r="AB423" s="1">
        <v>31</v>
      </c>
      <c r="AC423" s="6">
        <f t="shared" ca="1" si="78"/>
        <v>0</v>
      </c>
      <c r="AD423" s="6">
        <f t="shared" ca="1" si="78"/>
        <v>0</v>
      </c>
      <c r="AE423" s="6">
        <f t="shared" ca="1" si="78"/>
        <v>0</v>
      </c>
      <c r="AF423" s="6">
        <f t="shared" ca="1" si="78"/>
        <v>0</v>
      </c>
      <c r="AG423" s="6">
        <f t="shared" ca="1" si="78"/>
        <v>0</v>
      </c>
      <c r="AH423" s="6">
        <f t="shared" ca="1" si="78"/>
        <v>0</v>
      </c>
      <c r="AI423" s="6">
        <f t="shared" ca="1" si="78"/>
        <v>0</v>
      </c>
      <c r="AJ423" s="6">
        <f t="shared" ca="1" si="78"/>
        <v>0</v>
      </c>
      <c r="AK423" s="6">
        <f t="shared" ca="1" si="78"/>
        <v>0</v>
      </c>
      <c r="AL423" s="6">
        <f t="shared" ca="1" si="78"/>
        <v>0</v>
      </c>
      <c r="AM423" s="6">
        <f t="shared" ca="1" si="79"/>
        <v>0</v>
      </c>
      <c r="AN423" s="6">
        <f t="shared" ca="1" si="79"/>
        <v>0</v>
      </c>
      <c r="AO423" s="6">
        <f t="shared" ca="1" si="79"/>
        <v>0</v>
      </c>
      <c r="AP423" s="6">
        <f t="shared" ca="1" si="79"/>
        <v>0</v>
      </c>
      <c r="AQ423" s="6">
        <f t="shared" ca="1" si="79"/>
        <v>0</v>
      </c>
      <c r="AR423" s="6">
        <f t="shared" ca="1" si="79"/>
        <v>0</v>
      </c>
      <c r="AS423" s="6">
        <f t="shared" ca="1" si="79"/>
        <v>0</v>
      </c>
      <c r="AT423" s="6">
        <f t="shared" ca="1" si="79"/>
        <v>0</v>
      </c>
      <c r="AU423" s="6">
        <f t="shared" ca="1" si="79"/>
        <v>0</v>
      </c>
      <c r="AV423" s="6">
        <f t="shared" ca="1" si="79"/>
        <v>0</v>
      </c>
      <c r="AW423" s="6">
        <f t="shared" ca="1" si="80"/>
        <v>0</v>
      </c>
      <c r="AX423" s="6">
        <f t="shared" ca="1" si="80"/>
        <v>0</v>
      </c>
      <c r="AY423" s="6">
        <f t="shared" ca="1" si="80"/>
        <v>0</v>
      </c>
      <c r="AZ423" s="6">
        <f t="shared" ca="1" si="80"/>
        <v>0</v>
      </c>
      <c r="BA423" s="6">
        <f t="shared" ca="1" si="80"/>
        <v>0</v>
      </c>
      <c r="BB423" s="6">
        <f t="shared" ca="1" si="80"/>
        <v>0</v>
      </c>
      <c r="BC423" s="6" t="e">
        <f t="shared" ca="1" si="80"/>
        <v>#VALUE!</v>
      </c>
      <c r="BD423" s="6" t="e">
        <f t="shared" ca="1" si="80"/>
        <v>#VALUE!</v>
      </c>
      <c r="BE423" s="6" t="e">
        <f t="shared" ca="1" si="80"/>
        <v>#VALUE!</v>
      </c>
      <c r="BF423" s="6" t="e">
        <f t="shared" ca="1" si="80"/>
        <v>#VALUE!</v>
      </c>
      <c r="BG423" s="9" t="e">
        <f t="shared" ca="1" si="80"/>
        <v>#VALUE!</v>
      </c>
      <c r="BH423" s="10">
        <f t="shared" ca="1" si="80"/>
        <v>0</v>
      </c>
      <c r="BI423" s="6" t="e">
        <f t="shared" ca="1" si="80"/>
        <v>#VALUE!</v>
      </c>
    </row>
    <row r="424" spans="1:61" x14ac:dyDescent="0.25">
      <c r="A424" s="175"/>
      <c r="B424" s="1">
        <v>32</v>
      </c>
      <c r="C424" s="91" t="str">
        <f t="shared" si="68"/>
        <v>TBD</v>
      </c>
      <c r="D424" s="2" t="e">
        <f t="array" aca="1" ref="D424:D425" ca="1">MMULT(K_21,Du)+MMULT(K_22,Dk)</f>
        <v>#VALUE!</v>
      </c>
      <c r="E424" s="2">
        <f t="shared" si="69"/>
        <v>0</v>
      </c>
      <c r="F424" s="3"/>
      <c r="G424" s="2" t="e">
        <f t="array" aca="1" ref="G424:G425" ca="1">Qu+SUMIF(mem_DOF,$B$424:$B$425,Qf)</f>
        <v>#VALUE!</v>
      </c>
      <c r="H424" s="3"/>
      <c r="I424" s="3"/>
      <c r="J424" s="3"/>
      <c r="K424" s="3"/>
      <c r="L424" s="3"/>
      <c r="M424" s="3"/>
      <c r="N424" s="3"/>
      <c r="O424" s="3"/>
      <c r="P424" s="3"/>
      <c r="Q424" s="3"/>
      <c r="R424" s="3"/>
      <c r="S424" s="3"/>
      <c r="T424" s="3"/>
      <c r="U424" s="3"/>
      <c r="V424" s="3"/>
      <c r="W424" s="3"/>
      <c r="X424" s="3"/>
      <c r="Y424" s="3"/>
      <c r="Z424" s="3"/>
      <c r="AA424" s="3"/>
      <c r="AB424" s="1">
        <v>32</v>
      </c>
      <c r="AC424" s="20">
        <f t="shared" ca="1" si="78"/>
        <v>-70000000</v>
      </c>
      <c r="AD424" s="20">
        <f t="shared" ca="1" si="78"/>
        <v>0</v>
      </c>
      <c r="AE424" s="20">
        <f t="shared" ca="1" si="78"/>
        <v>0</v>
      </c>
      <c r="AF424" s="20">
        <f t="shared" ca="1" si="78"/>
        <v>0</v>
      </c>
      <c r="AG424" s="20">
        <f t="shared" ca="1" si="78"/>
        <v>0</v>
      </c>
      <c r="AH424" s="20">
        <f t="shared" ca="1" si="78"/>
        <v>-70000000</v>
      </c>
      <c r="AI424" s="20">
        <f t="shared" ca="1" si="78"/>
        <v>0</v>
      </c>
      <c r="AJ424" s="20">
        <f t="shared" ca="1" si="78"/>
        <v>0</v>
      </c>
      <c r="AK424" s="20">
        <f t="shared" ca="1" si="78"/>
        <v>0</v>
      </c>
      <c r="AL424" s="20">
        <f t="shared" ca="1" si="78"/>
        <v>0</v>
      </c>
      <c r="AM424" s="20">
        <f t="shared" ca="1" si="79"/>
        <v>0</v>
      </c>
      <c r="AN424" s="20">
        <f t="shared" ca="1" si="79"/>
        <v>0</v>
      </c>
      <c r="AO424" s="20">
        <f t="shared" ca="1" si="79"/>
        <v>0</v>
      </c>
      <c r="AP424" s="20">
        <f t="shared" ca="1" si="79"/>
        <v>0</v>
      </c>
      <c r="AQ424" s="20">
        <f t="shared" ca="1" si="79"/>
        <v>0</v>
      </c>
      <c r="AR424" s="20">
        <f t="shared" ca="1" si="79"/>
        <v>0</v>
      </c>
      <c r="AS424" s="20">
        <f t="shared" ca="1" si="79"/>
        <v>0</v>
      </c>
      <c r="AT424" s="20">
        <f t="shared" ca="1" si="79"/>
        <v>0</v>
      </c>
      <c r="AU424" s="20">
        <f t="shared" ca="1" si="79"/>
        <v>0</v>
      </c>
      <c r="AV424" s="20">
        <f t="shared" ca="1" si="79"/>
        <v>0</v>
      </c>
      <c r="AW424" s="20">
        <f t="shared" ca="1" si="80"/>
        <v>0</v>
      </c>
      <c r="AX424" s="20">
        <f t="shared" ca="1" si="80"/>
        <v>0</v>
      </c>
      <c r="AY424" s="20">
        <f t="shared" ca="1" si="80"/>
        <v>0</v>
      </c>
      <c r="AZ424" s="20">
        <f t="shared" ca="1" si="80"/>
        <v>0</v>
      </c>
      <c r="BA424" s="20">
        <f t="shared" ca="1" si="80"/>
        <v>0</v>
      </c>
      <c r="BB424" s="20">
        <f t="shared" ca="1" si="80"/>
        <v>0</v>
      </c>
      <c r="BC424" s="20">
        <f t="shared" ca="1" si="80"/>
        <v>0</v>
      </c>
      <c r="BD424" s="20">
        <f t="shared" ca="1" si="80"/>
        <v>0</v>
      </c>
      <c r="BE424" s="20">
        <f t="shared" ca="1" si="80"/>
        <v>0</v>
      </c>
      <c r="BF424" s="20">
        <f t="shared" ca="1" si="80"/>
        <v>0</v>
      </c>
      <c r="BG424" s="21">
        <f t="shared" ca="1" si="80"/>
        <v>0</v>
      </c>
      <c r="BH424" s="22">
        <f t="shared" ca="1" si="80"/>
        <v>140000000</v>
      </c>
      <c r="BI424" s="20">
        <f t="shared" ca="1" si="80"/>
        <v>0</v>
      </c>
    </row>
    <row r="425" spans="1:61" x14ac:dyDescent="0.25">
      <c r="A425" s="176"/>
      <c r="B425" s="106">
        <v>33</v>
      </c>
      <c r="C425" s="107" t="str">
        <f t="shared" si="68"/>
        <v>TBD</v>
      </c>
      <c r="D425" s="108" t="e">
        <f ca="1"/>
        <v>#VALUE!</v>
      </c>
      <c r="E425" s="108">
        <f t="shared" si="69"/>
        <v>0</v>
      </c>
      <c r="F425" s="109"/>
      <c r="G425" s="108" t="e">
        <f ca="1"/>
        <v>#VALUE!</v>
      </c>
      <c r="H425" s="109"/>
      <c r="I425" s="109"/>
      <c r="J425" s="109"/>
      <c r="K425" s="109"/>
      <c r="L425" s="109"/>
      <c r="M425" s="109"/>
      <c r="N425" s="109"/>
      <c r="O425" s="109"/>
      <c r="P425" s="109"/>
      <c r="Q425" s="109"/>
      <c r="R425" s="109"/>
      <c r="S425" s="109"/>
      <c r="T425" s="109"/>
      <c r="U425" s="109"/>
      <c r="V425" s="109"/>
      <c r="W425" s="109"/>
      <c r="X425" s="109"/>
      <c r="Y425" s="109"/>
      <c r="Z425" s="109"/>
      <c r="AA425" s="109"/>
      <c r="AB425" s="106">
        <v>33</v>
      </c>
      <c r="AC425" s="108">
        <f t="shared" ca="1" si="78"/>
        <v>0</v>
      </c>
      <c r="AD425" s="108">
        <f t="shared" ca="1" si="78"/>
        <v>0</v>
      </c>
      <c r="AE425" s="108">
        <f t="shared" ca="1" si="78"/>
        <v>0</v>
      </c>
      <c r="AF425" s="108">
        <f t="shared" ca="1" si="78"/>
        <v>0</v>
      </c>
      <c r="AG425" s="108">
        <f t="shared" ca="1" si="78"/>
        <v>0</v>
      </c>
      <c r="AH425" s="108">
        <f t="shared" ca="1" si="78"/>
        <v>0</v>
      </c>
      <c r="AI425" s="108">
        <f t="shared" ca="1" si="78"/>
        <v>0</v>
      </c>
      <c r="AJ425" s="108">
        <f t="shared" ca="1" si="78"/>
        <v>0</v>
      </c>
      <c r="AK425" s="108">
        <f t="shared" ca="1" si="78"/>
        <v>0</v>
      </c>
      <c r="AL425" s="108">
        <f t="shared" ca="1" si="78"/>
        <v>0</v>
      </c>
      <c r="AM425" s="108">
        <f t="shared" ca="1" si="79"/>
        <v>0</v>
      </c>
      <c r="AN425" s="108">
        <f t="shared" ca="1" si="79"/>
        <v>0</v>
      </c>
      <c r="AO425" s="108">
        <f t="shared" ca="1" si="79"/>
        <v>0</v>
      </c>
      <c r="AP425" s="108">
        <f t="shared" ca="1" si="79"/>
        <v>0</v>
      </c>
      <c r="AQ425" s="108">
        <f t="shared" ca="1" si="79"/>
        <v>0</v>
      </c>
      <c r="AR425" s="108">
        <f t="shared" ca="1" si="79"/>
        <v>0</v>
      </c>
      <c r="AS425" s="108">
        <f t="shared" ca="1" si="79"/>
        <v>0</v>
      </c>
      <c r="AT425" s="108">
        <f t="shared" ca="1" si="79"/>
        <v>0</v>
      </c>
      <c r="AU425" s="108">
        <f t="shared" ca="1" si="79"/>
        <v>0</v>
      </c>
      <c r="AV425" s="108">
        <f t="shared" ca="1" si="79"/>
        <v>0</v>
      </c>
      <c r="AW425" s="108">
        <f t="shared" ca="1" si="80"/>
        <v>0</v>
      </c>
      <c r="AX425" s="108">
        <f t="shared" ca="1" si="80"/>
        <v>0</v>
      </c>
      <c r="AY425" s="108">
        <f t="shared" ca="1" si="80"/>
        <v>0</v>
      </c>
      <c r="AZ425" s="108">
        <f t="shared" ca="1" si="80"/>
        <v>0</v>
      </c>
      <c r="BA425" s="108">
        <f t="shared" ca="1" si="80"/>
        <v>0</v>
      </c>
      <c r="BB425" s="108">
        <f t="shared" ca="1" si="80"/>
        <v>0</v>
      </c>
      <c r="BC425" s="108" t="e">
        <f t="shared" ca="1" si="80"/>
        <v>#VALUE!</v>
      </c>
      <c r="BD425" s="108" t="e">
        <f t="shared" ca="1" si="80"/>
        <v>#VALUE!</v>
      </c>
      <c r="BE425" s="108" t="e">
        <f t="shared" ca="1" si="80"/>
        <v>#VALUE!</v>
      </c>
      <c r="BF425" s="108" t="e">
        <f t="shared" ca="1" si="80"/>
        <v>#VALUE!</v>
      </c>
      <c r="BG425" s="110" t="e">
        <f t="shared" ca="1" si="80"/>
        <v>#VALUE!</v>
      </c>
      <c r="BH425" s="111">
        <f t="shared" ca="1" si="80"/>
        <v>0</v>
      </c>
      <c r="BI425" s="108" t="e">
        <f t="shared" ca="1" si="80"/>
        <v>#VALUE!</v>
      </c>
    </row>
  </sheetData>
  <mergeCells count="51">
    <mergeCell ref="V50:AA50"/>
    <mergeCell ref="AB50:BI50"/>
    <mergeCell ref="B2:P2"/>
    <mergeCell ref="B3:B4"/>
    <mergeCell ref="C3:D3"/>
    <mergeCell ref="E3:G3"/>
    <mergeCell ref="H3:J3"/>
    <mergeCell ref="K3:M3"/>
    <mergeCell ref="N3:P3"/>
    <mergeCell ref="B32:K32"/>
    <mergeCell ref="B45:O45"/>
    <mergeCell ref="J50:O50"/>
    <mergeCell ref="P50:U50"/>
    <mergeCell ref="B18:K18"/>
    <mergeCell ref="C319:C321"/>
    <mergeCell ref="B349:B381"/>
    <mergeCell ref="C349:C351"/>
    <mergeCell ref="C352:C354"/>
    <mergeCell ref="B316:B348"/>
    <mergeCell ref="C286:C288"/>
    <mergeCell ref="C316:C318"/>
    <mergeCell ref="B184:B216"/>
    <mergeCell ref="C184:C186"/>
    <mergeCell ref="C187:C189"/>
    <mergeCell ref="B217:B249"/>
    <mergeCell ref="C217:C219"/>
    <mergeCell ref="C220:C222"/>
    <mergeCell ref="B250:B282"/>
    <mergeCell ref="C250:C252"/>
    <mergeCell ref="C253:C255"/>
    <mergeCell ref="T393:T394"/>
    <mergeCell ref="T392:V392"/>
    <mergeCell ref="B382:B390"/>
    <mergeCell ref="AB391:BI391"/>
    <mergeCell ref="I391:O391"/>
    <mergeCell ref="A51:A425"/>
    <mergeCell ref="S392:S394"/>
    <mergeCell ref="B52:B84"/>
    <mergeCell ref="C52:C54"/>
    <mergeCell ref="C55:C57"/>
    <mergeCell ref="B85:B117"/>
    <mergeCell ref="C85:C87"/>
    <mergeCell ref="C88:C90"/>
    <mergeCell ref="B118:B150"/>
    <mergeCell ref="C118:C120"/>
    <mergeCell ref="C121:C123"/>
    <mergeCell ref="B151:B183"/>
    <mergeCell ref="C151:C153"/>
    <mergeCell ref="C154:C156"/>
    <mergeCell ref="B283:B315"/>
    <mergeCell ref="C283:C285"/>
  </mergeCells>
  <conditionalFormatting sqref="E52:E57">
    <cfRule type="expression" dxfId="95" priority="1">
      <formula>AND(E52&lt;1,E52&gt;-1,E52&lt;&gt;0)</formula>
    </cfRule>
  </conditionalFormatting>
  <conditionalFormatting sqref="E85:E90">
    <cfRule type="expression" dxfId="94" priority="2">
      <formula>AND(E85&lt;1,E85&gt;-1,E85&lt;&gt;0)</formula>
    </cfRule>
  </conditionalFormatting>
  <conditionalFormatting sqref="E118:E123">
    <cfRule type="expression" dxfId="93" priority="3">
      <formula>AND(E118&lt;1,E118&gt;-1,E118&lt;&gt;0)</formula>
    </cfRule>
  </conditionalFormatting>
  <conditionalFormatting sqref="E151:E156">
    <cfRule type="expression" dxfId="92" priority="4">
      <formula>AND(E151&lt;1,E151&gt;-1,E151&lt;&gt;0)</formula>
    </cfRule>
  </conditionalFormatting>
  <conditionalFormatting sqref="E184:E189">
    <cfRule type="expression" dxfId="91" priority="5">
      <formula>AND(E184&lt;1,E184&gt;-1,E184&lt;&gt;0)</formula>
    </cfRule>
  </conditionalFormatting>
  <conditionalFormatting sqref="E217:E222">
    <cfRule type="expression" dxfId="90" priority="6">
      <formula>AND(E217&lt;1,E217&gt;-1,E217&lt;&gt;0)</formula>
    </cfRule>
  </conditionalFormatting>
  <conditionalFormatting sqref="E250:E255">
    <cfRule type="expression" dxfId="89" priority="7">
      <formula>AND(E250&lt;1,E250&gt;-1,E250&lt;&gt;0)</formula>
    </cfRule>
  </conditionalFormatting>
  <conditionalFormatting sqref="E283:E288">
    <cfRule type="expression" dxfId="88" priority="8">
      <formula>AND(E283&lt;1,E283&gt;-1,E283&lt;&gt;0)</formula>
    </cfRule>
  </conditionalFormatting>
  <conditionalFormatting sqref="E316:E321">
    <cfRule type="expression" dxfId="87" priority="9">
      <formula>AND(E316&lt;1,E316&gt;-1,E316&lt;&gt;0)</formula>
    </cfRule>
  </conditionalFormatting>
  <conditionalFormatting sqref="E349:E354">
    <cfRule type="expression" dxfId="86" priority="10">
      <formula>AND(E349&lt;1,E349&gt;-1,E349&lt;&gt;0)</formula>
    </cfRule>
  </conditionalFormatting>
  <conditionalFormatting sqref="E393:E425">
    <cfRule type="expression" dxfId="85" priority="11">
      <formula>AND(E393&lt;1,E393&gt;-1,E393&lt;&gt;0)</formula>
    </cfRule>
  </conditionalFormatting>
  <conditionalFormatting sqref="F393:F423">
    <cfRule type="expression" dxfId="84" priority="12">
      <formula>AND(F393&lt;1,F393&gt;-1,F393&lt;&gt;0)</formula>
    </cfRule>
  </conditionalFormatting>
  <conditionalFormatting sqref="M393:O403">
    <cfRule type="expression" dxfId="83" priority="13">
      <formula>AND(M393&lt;1,M393&gt;-1,M393&lt;&gt;0)</formula>
    </cfRule>
  </conditionalFormatting>
  <dataValidations disablePrompts="1" count="7">
    <dataValidation type="list" allowBlank="1" showInputMessage="1" showErrorMessage="1" sqref="E5:G15">
      <formula1>"-1,0,1"</formula1>
    </dataValidation>
    <dataValidation type="list" allowBlank="1" showInputMessage="1" showErrorMessage="1" sqref="B34:B42 C20:D29">
      <formula1>NODES</formula1>
    </dataValidation>
    <dataValidation type="list" allowBlank="1" showInputMessage="1" showErrorMessage="1" sqref="E20:E29">
      <formula1>"0,1,2,3"</formula1>
    </dataValidation>
    <dataValidation type="list" allowBlank="1" showInputMessage="1" showErrorMessage="1" sqref="B47">
      <formula1>MEMBERS</formula1>
    </dataValidation>
    <dataValidation type="list" allowBlank="1" showInputMessage="1" showErrorMessage="1" sqref="C47">
      <formula1>"M,P,UDL,LDL"</formula1>
    </dataValidation>
    <dataValidation type="list" allowBlank="1" showInputMessage="1" showErrorMessage="1" sqref="D47">
      <formula1>"X,Y,x,y"</formula1>
    </dataValidation>
    <dataValidation type="list" allowBlank="1" showInputMessage="1" showErrorMessage="1" sqref="K20:K29">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9005" r:id="rId3" name="Button 45">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6" r:id="rId4" name="Button 46">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7" r:id="rId5" name="Button 47">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08" r:id="rId6" name="Button 48">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59" r:id="rId7" name="Button 99">
              <controlPr defaultSize="0" print="0" autoFill="0" autoPict="0" macro="[0]!ADD_NODE">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0" r:id="rId8" name="Button 100">
              <controlPr defaultSize="0" print="0" autoFill="0" autoPict="0" macro="[0]!ADD_MEMBER">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1" r:id="rId9" name="Button 101">
              <controlPr defaultSize="0" print="0" autoFill="0" autoPict="0" macro="[0]!ADD_NODAL_APP">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062" r:id="rId10" name="Button 102">
              <controlPr defaultSize="0" print="0" autoFill="0" autoPict="0" macro="[0]!ADD_MEMB_LOAD">
                <anchor moveWithCells="1" sizeWithCells="1">
                  <from>
                    <xdr:col>0</xdr:col>
                    <xdr:colOff>0</xdr:colOff>
                    <xdr:row>0</xdr:row>
                    <xdr:rowOff>0</xdr:rowOff>
                  </from>
                  <to>
                    <xdr:col>1</xdr:col>
                    <xdr:colOff>0</xdr:colOff>
                    <xdr:row>0</xdr:row>
                    <xdr:rowOff>0</xdr:rowOff>
                  </to>
                </anchor>
              </controlPr>
            </control>
          </mc:Choice>
        </mc:AlternateContent>
        <mc:AlternateContent xmlns:mc="http://schemas.openxmlformats.org/markup-compatibility/2006">
          <mc:Choice Requires="x14">
            <control shapeId="169107" r:id="rId11" name="Button 147">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69108" r:id="rId12" name="Button 148">
              <controlPr defaultSize="0" print="0" autoFill="0" autoPict="0" macro="[0]!STRUCTURE_DRAW">
                <anchor moveWithCells="1" sizeWithCells="1">
                  <from>
                    <xdr:col>1</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169109" r:id="rId13" name="Button 149">
              <controlPr defaultSize="0" print="0" autoFill="0" autoPict="0" macro="[0]!STRUCTURE_RESCALE">
                <anchor moveWithCells="1" sizeWithCells="1">
                  <from>
                    <xdr:col>3</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69110" r:id="rId14" name="Button 150">
              <controlPr defaultSize="0" print="0" autoFill="0" autoPict="0" macro="[0]!FIX_FORMULAS">
                <anchor moveWithCells="1" sizeWithCells="1">
                  <from>
                    <xdr:col>5</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69111" r:id="rId15" name="Button 151">
              <controlPr defaultSize="0" print="0" autoFill="0" autoPict="0" macro="[0]!ADD_NODE">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9112" r:id="rId16" name="Button 152">
              <controlPr defaultSize="0" print="0" autoFill="0" autoPict="0" macro="[0]!ADD_MEMBER">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69113" r:id="rId17" name="Button 153">
              <controlPr defaultSize="0" print="0" autoFill="0" autoPict="0" macro="[0]!ADD_NODAL_APP">
                <anchor moveWithCells="1" sizeWithCells="1">
                  <from>
                    <xdr:col>0</xdr:col>
                    <xdr:colOff>0</xdr:colOff>
                    <xdr:row>42</xdr:row>
                    <xdr:rowOff>0</xdr:rowOff>
                  </from>
                  <to>
                    <xdr:col>1</xdr:col>
                    <xdr:colOff>0</xdr:colOff>
                    <xdr:row>43</xdr:row>
                    <xdr:rowOff>0</xdr:rowOff>
                  </to>
                </anchor>
              </controlPr>
            </control>
          </mc:Choice>
        </mc:AlternateContent>
        <mc:AlternateContent xmlns:mc="http://schemas.openxmlformats.org/markup-compatibility/2006">
          <mc:Choice Requires="x14">
            <control shapeId="169114" r:id="rId18" name="Button 154">
              <controlPr defaultSize="0" print="0" autoFill="0" autoPict="0" macro="[0]!ADD_MEMB_LOAD">
                <anchor moveWithCells="1" sizeWithCells="1">
                  <from>
                    <xdr:col>0</xdr:col>
                    <xdr:colOff>0</xdr:colOff>
                    <xdr:row>47</xdr:row>
                    <xdr:rowOff>0</xdr:rowOff>
                  </from>
                  <to>
                    <xdr:col>1</xdr:col>
                    <xdr:colOff>0</xdr:colOff>
                    <xdr:row>48</xdr:row>
                    <xdr:rowOff>0</xdr:rowOff>
                  </to>
                </anchor>
              </controlPr>
            </control>
          </mc:Choice>
        </mc:AlternateContent>
        <mc:AlternateContent xmlns:mc="http://schemas.openxmlformats.org/markup-compatibility/2006">
          <mc:Choice Requires="x14">
            <control shapeId="169115" r:id="rId19" name="Button 155">
              <controlPr defaultSize="0" print="0" autoFill="0" autoPict="0" macro="[0]!DMO_main.SOLUTION">
                <anchor moveWithCells="1" sizeWithCells="1">
                  <from>
                    <xdr:col>1</xdr:col>
                    <xdr:colOff>0</xdr:colOff>
                    <xdr:row>48</xdr:row>
                    <xdr:rowOff>0</xdr:rowOff>
                  </from>
                  <to>
                    <xdr:col>3</xdr:col>
                    <xdr:colOff>0</xdr:colOff>
                    <xdr:row>49</xdr:row>
                    <xdr:rowOff>0</xdr:rowOff>
                  </to>
                </anchor>
              </controlPr>
            </control>
          </mc:Choice>
        </mc:AlternateContent>
        <mc:AlternateContent xmlns:mc="http://schemas.openxmlformats.org/markup-compatibility/2006">
          <mc:Choice Requires="x14">
            <control shapeId="169116" r:id="rId20" name="Button 156">
              <controlPr defaultSize="0" print="0" autoFill="0" autoPict="0" macro="[0]!DIAGRAMS">
                <anchor moveWithCells="1" sizeWithCells="1">
                  <from>
                    <xdr:col>3</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169117" r:id="rId21" name="Button 157">
              <controlPr defaultSize="0" print="0" autoFill="0" autoPict="0" macro="[0]!ROWS_HIDE">
                <anchor moveWithCells="1" sizeWithCells="1">
                  <from>
                    <xdr:col>5</xdr:col>
                    <xdr:colOff>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169118" r:id="rId22" name="Button 158">
              <controlPr defaultSize="0" print="0" autoFill="0" autoPict="0" macro="[0]!CLEAR_OUTPUT">
                <anchor moveWithCells="1" sizeWithCells="1">
                  <from>
                    <xdr:col>7</xdr:col>
                    <xdr:colOff>0</xdr:colOff>
                    <xdr:row>48</xdr:row>
                    <xdr:rowOff>0</xdr:rowOff>
                  </from>
                  <to>
                    <xdr:col>9</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S485"/>
  <sheetViews>
    <sheetView topLeftCell="A15" zoomScale="70" zoomScaleNormal="70" workbookViewId="0">
      <selection activeCell="Q392" sqref="Q392:T402"/>
    </sheetView>
  </sheetViews>
  <sheetFormatPr defaultRowHeight="15" x14ac:dyDescent="0.25"/>
  <cols>
    <col min="1" max="1" width="4.28515625" bestFit="1"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68" t="s">
        <v>25</v>
      </c>
      <c r="D3" s="168"/>
      <c r="E3" s="168" t="s">
        <v>23</v>
      </c>
      <c r="F3" s="168"/>
      <c r="G3" s="168"/>
      <c r="H3" s="168" t="s">
        <v>40</v>
      </c>
      <c r="I3" s="168"/>
      <c r="J3" s="168"/>
      <c r="K3" s="168" t="s">
        <v>41</v>
      </c>
      <c r="L3" s="168"/>
      <c r="M3" s="168"/>
      <c r="N3" s="168" t="s">
        <v>42</v>
      </c>
      <c r="O3" s="168"/>
      <c r="P3" s="189"/>
    </row>
    <row r="4" spans="2:16" ht="18" x14ac:dyDescent="0.25">
      <c r="B4" s="188"/>
      <c r="C4" s="76" t="s">
        <v>5</v>
      </c>
      <c r="D4" s="76" t="s">
        <v>6</v>
      </c>
      <c r="E4" s="76" t="s">
        <v>27</v>
      </c>
      <c r="F4" s="76" t="s">
        <v>26</v>
      </c>
      <c r="G4" s="76" t="s">
        <v>28</v>
      </c>
      <c r="H4" s="76" t="s">
        <v>27</v>
      </c>
      <c r="I4" s="76" t="s">
        <v>26</v>
      </c>
      <c r="J4" s="76" t="s">
        <v>28</v>
      </c>
      <c r="K4" s="76" t="s">
        <v>39</v>
      </c>
      <c r="L4" s="76" t="s">
        <v>38</v>
      </c>
      <c r="M4" s="76" t="s">
        <v>37</v>
      </c>
      <c r="N4" s="76" t="s">
        <v>64</v>
      </c>
      <c r="O4" s="76" t="s">
        <v>65</v>
      </c>
      <c r="P4" s="72" t="s">
        <v>66</v>
      </c>
    </row>
    <row r="5" spans="2:16" x14ac:dyDescent="0.25">
      <c r="B5" s="41" t="s">
        <v>17</v>
      </c>
      <c r="C5" s="1">
        <v>0</v>
      </c>
      <c r="D5" s="1">
        <v>180</v>
      </c>
      <c r="E5" s="1">
        <v>0</v>
      </c>
      <c r="F5" s="1">
        <v>0</v>
      </c>
      <c r="G5" s="1">
        <v>0</v>
      </c>
      <c r="H5" s="1">
        <v>1</v>
      </c>
      <c r="I5" s="1">
        <v>2</v>
      </c>
      <c r="J5" s="1">
        <v>3</v>
      </c>
      <c r="K5" s="73">
        <f t="shared" ref="K5:K15" si="0">IF(CONSTRAINTSu_X=0,IF(ISNA(MATCH(NODES,NODES_LOADED,0)),0,INDEX(NODAL_APPLICATIONS,MATCH(NODES,NODES_LOADED,0),1)),"TBD")</f>
        <v>0</v>
      </c>
      <c r="L5" s="73">
        <f t="shared" ref="L5:L15" si="1">IF(CONSTRAINTSu_Y=0,IF(ISNA(MATCH(NODES,NODES_LOADED,0)),0,INDEX(NODAL_APPLICATIONS,MATCH(NODES,NODES_LOADED,0),2)),"TBD")</f>
        <v>-4483.7</v>
      </c>
      <c r="M5" s="73">
        <f t="shared" ref="M5:M15" si="2">IF(CONSTRAINTSr_Z=0,IF(ISNA(MATCH(NODES,NODES_LOADED,0)),0,INDEX(NODAL_APPLICATIONS,MATCH(NODES,NODES_LOADED,0),3)),"TBD")</f>
        <v>0</v>
      </c>
      <c r="N5" s="73" t="str">
        <f t="shared" ref="N5:N15" si="3">IF(CONSTRAINTSu_X=0,"TBD",IF(ISNA(MATCH(NODES,NODES_LOADED,0)),0,INDEX(NODAL_APPLICATIONS,MATCH(NODES,NODES_LOADED,0),4)))</f>
        <v>TBD</v>
      </c>
      <c r="O5" s="73" t="str">
        <f t="shared" ref="O5:O15" si="4">IF(CONSTRAINTSu_Y=0,"TBD",IF(ISNA(MATCH(NODES,NODES_LOADED,0)),0,INDEX(NODAL_APPLICATIONS,MATCH(NODES,NODES_LOADED,0),5)))</f>
        <v>TBD</v>
      </c>
      <c r="P5" s="44" t="str">
        <f t="shared" ref="P5:P15" si="5">IF(CONSTRAINTSr_Z=0,"TBD",IF(ISNA(MATCH(NODES,NODES_LOADED,0)),0,INDEX(NODAL_APPLICATIONS,MATCH(NODES,NODES_LOADED,0),6)))</f>
        <v>TBD</v>
      </c>
    </row>
    <row r="6" spans="2:16" x14ac:dyDescent="0.25">
      <c r="B6" s="41" t="s">
        <v>19</v>
      </c>
      <c r="C6" s="1">
        <v>0</v>
      </c>
      <c r="D6" s="1">
        <v>0</v>
      </c>
      <c r="E6" s="1">
        <v>1</v>
      </c>
      <c r="F6" s="1">
        <v>0</v>
      </c>
      <c r="G6" s="1">
        <v>0</v>
      </c>
      <c r="H6" s="1">
        <v>32</v>
      </c>
      <c r="I6" s="1">
        <v>4</v>
      </c>
      <c r="J6" s="1">
        <v>5</v>
      </c>
      <c r="K6" s="73" t="str">
        <f t="shared" si="0"/>
        <v>TBD</v>
      </c>
      <c r="L6" s="73">
        <f t="shared" si="1"/>
        <v>0</v>
      </c>
      <c r="M6" s="73">
        <f t="shared" si="2"/>
        <v>0</v>
      </c>
      <c r="N6" s="73">
        <f t="shared" si="3"/>
        <v>0</v>
      </c>
      <c r="O6" s="73" t="str">
        <f t="shared" si="4"/>
        <v>TBD</v>
      </c>
      <c r="P6" s="44" t="str">
        <f t="shared" si="5"/>
        <v>TBD</v>
      </c>
    </row>
    <row r="7" spans="2:16" x14ac:dyDescent="0.25">
      <c r="B7" s="41" t="s">
        <v>29</v>
      </c>
      <c r="C7" s="1">
        <v>0</v>
      </c>
      <c r="D7" s="1">
        <v>-2.75</v>
      </c>
      <c r="E7" s="1">
        <v>0</v>
      </c>
      <c r="F7" s="1">
        <v>0</v>
      </c>
      <c r="G7" s="1">
        <v>0</v>
      </c>
      <c r="H7" s="1">
        <v>6</v>
      </c>
      <c r="I7" s="1">
        <v>7</v>
      </c>
      <c r="J7" s="1">
        <v>8</v>
      </c>
      <c r="K7" s="73">
        <f t="shared" si="0"/>
        <v>0</v>
      </c>
      <c r="L7" s="73">
        <f t="shared" si="1"/>
        <v>0</v>
      </c>
      <c r="M7" s="73">
        <f t="shared" si="2"/>
        <v>0</v>
      </c>
      <c r="N7" s="73" t="str">
        <f t="shared" si="3"/>
        <v>TBD</v>
      </c>
      <c r="O7" s="73" t="str">
        <f t="shared" si="4"/>
        <v>TBD</v>
      </c>
      <c r="P7" s="44" t="str">
        <f t="shared" si="5"/>
        <v>TBD</v>
      </c>
    </row>
    <row r="8" spans="2:16" x14ac:dyDescent="0.25">
      <c r="B8" s="41" t="s">
        <v>61</v>
      </c>
      <c r="C8" s="1">
        <v>0</v>
      </c>
      <c r="D8" s="1">
        <v>-8.25</v>
      </c>
      <c r="E8" s="1">
        <v>0</v>
      </c>
      <c r="F8" s="1">
        <v>0</v>
      </c>
      <c r="G8" s="1">
        <v>0</v>
      </c>
      <c r="H8" s="1">
        <v>9</v>
      </c>
      <c r="I8" s="1">
        <v>10</v>
      </c>
      <c r="J8" s="1">
        <v>11</v>
      </c>
      <c r="K8" s="73">
        <f t="shared" si="0"/>
        <v>0</v>
      </c>
      <c r="L8" s="73">
        <f t="shared" si="1"/>
        <v>0</v>
      </c>
      <c r="M8" s="73">
        <f t="shared" si="2"/>
        <v>0</v>
      </c>
      <c r="N8" s="73" t="str">
        <f t="shared" si="3"/>
        <v>TBD</v>
      </c>
      <c r="O8" s="73" t="str">
        <f t="shared" si="4"/>
        <v>TBD</v>
      </c>
      <c r="P8" s="44" t="str">
        <f t="shared" si="5"/>
        <v>TBD</v>
      </c>
    </row>
    <row r="9" spans="2:16" x14ac:dyDescent="0.25">
      <c r="B9" s="41" t="s">
        <v>67</v>
      </c>
      <c r="C9" s="1">
        <v>0</v>
      </c>
      <c r="D9" s="1">
        <v>-13.75</v>
      </c>
      <c r="E9" s="1">
        <v>0</v>
      </c>
      <c r="F9" s="1">
        <v>0</v>
      </c>
      <c r="G9" s="1">
        <v>0</v>
      </c>
      <c r="H9" s="1">
        <v>12</v>
      </c>
      <c r="I9" s="1">
        <v>13</v>
      </c>
      <c r="J9" s="1">
        <v>14</v>
      </c>
      <c r="K9" s="73">
        <f t="shared" si="0"/>
        <v>0</v>
      </c>
      <c r="L9" s="73">
        <f t="shared" si="1"/>
        <v>0</v>
      </c>
      <c r="M9" s="73">
        <f t="shared" si="2"/>
        <v>0</v>
      </c>
      <c r="N9" s="73" t="str">
        <f t="shared" si="3"/>
        <v>TBD</v>
      </c>
      <c r="O9" s="73" t="str">
        <f t="shared" si="4"/>
        <v>TBD</v>
      </c>
      <c r="P9" s="44" t="str">
        <f t="shared" si="5"/>
        <v>TBD</v>
      </c>
    </row>
    <row r="10" spans="2:16" x14ac:dyDescent="0.25">
      <c r="B10" s="41" t="s">
        <v>146</v>
      </c>
      <c r="C10" s="1">
        <v>0</v>
      </c>
      <c r="D10" s="1">
        <v>-19.25</v>
      </c>
      <c r="E10" s="1">
        <v>0</v>
      </c>
      <c r="F10" s="1">
        <v>0</v>
      </c>
      <c r="G10" s="1">
        <v>0</v>
      </c>
      <c r="H10" s="1">
        <v>15</v>
      </c>
      <c r="I10" s="1">
        <v>16</v>
      </c>
      <c r="J10" s="1">
        <v>17</v>
      </c>
      <c r="K10" s="73">
        <f t="shared" si="0"/>
        <v>0</v>
      </c>
      <c r="L10" s="73">
        <f t="shared" si="1"/>
        <v>0</v>
      </c>
      <c r="M10" s="73">
        <f t="shared" si="2"/>
        <v>0</v>
      </c>
      <c r="N10" s="73" t="str">
        <f t="shared" si="3"/>
        <v>TBD</v>
      </c>
      <c r="O10" s="73" t="str">
        <f t="shared" si="4"/>
        <v>TBD</v>
      </c>
      <c r="P10" s="44" t="str">
        <f t="shared" si="5"/>
        <v>TBD</v>
      </c>
    </row>
    <row r="11" spans="2:16" x14ac:dyDescent="0.25">
      <c r="B11" s="41" t="s">
        <v>147</v>
      </c>
      <c r="C11" s="1">
        <v>0</v>
      </c>
      <c r="D11" s="1">
        <v>-26</v>
      </c>
      <c r="E11" s="1">
        <v>0</v>
      </c>
      <c r="F11" s="1">
        <v>0</v>
      </c>
      <c r="G11" s="1">
        <v>0</v>
      </c>
      <c r="H11" s="1">
        <v>18</v>
      </c>
      <c r="I11" s="1">
        <v>19</v>
      </c>
      <c r="J11" s="1">
        <v>20</v>
      </c>
      <c r="K11" s="73">
        <f t="shared" si="0"/>
        <v>0</v>
      </c>
      <c r="L11" s="73">
        <f t="shared" si="1"/>
        <v>0</v>
      </c>
      <c r="M11" s="73">
        <f t="shared" si="2"/>
        <v>0</v>
      </c>
      <c r="N11" s="73" t="str">
        <f t="shared" si="3"/>
        <v>TBD</v>
      </c>
      <c r="O11" s="73" t="str">
        <f t="shared" si="4"/>
        <v>TBD</v>
      </c>
      <c r="P11" s="44" t="str">
        <f t="shared" si="5"/>
        <v>TBD</v>
      </c>
    </row>
    <row r="12" spans="2:16" x14ac:dyDescent="0.25">
      <c r="B12" s="41" t="s">
        <v>148</v>
      </c>
      <c r="C12" s="1">
        <v>0</v>
      </c>
      <c r="D12" s="1">
        <v>-33</v>
      </c>
      <c r="E12" s="1">
        <v>0</v>
      </c>
      <c r="F12" s="1">
        <v>0</v>
      </c>
      <c r="G12" s="1">
        <v>0</v>
      </c>
      <c r="H12" s="1">
        <v>21</v>
      </c>
      <c r="I12" s="1">
        <v>22</v>
      </c>
      <c r="J12" s="1">
        <v>23</v>
      </c>
      <c r="K12" s="73">
        <f t="shared" si="0"/>
        <v>0</v>
      </c>
      <c r="L12" s="73">
        <f t="shared" si="1"/>
        <v>0</v>
      </c>
      <c r="M12" s="73">
        <f t="shared" si="2"/>
        <v>0</v>
      </c>
      <c r="N12" s="73" t="str">
        <f t="shared" si="3"/>
        <v>TBD</v>
      </c>
      <c r="O12" s="73" t="str">
        <f t="shared" si="4"/>
        <v>TBD</v>
      </c>
      <c r="P12" s="44" t="str">
        <f t="shared" si="5"/>
        <v>TBD</v>
      </c>
    </row>
    <row r="13" spans="2:16" x14ac:dyDescent="0.25">
      <c r="B13" s="41" t="s">
        <v>149</v>
      </c>
      <c r="C13" s="1">
        <v>0</v>
      </c>
      <c r="D13" s="1">
        <v>-39.25</v>
      </c>
      <c r="E13" s="1">
        <v>0</v>
      </c>
      <c r="F13" s="1">
        <v>0</v>
      </c>
      <c r="G13" s="1">
        <v>0</v>
      </c>
      <c r="H13" s="1">
        <v>24</v>
      </c>
      <c r="I13" s="1">
        <v>25</v>
      </c>
      <c r="J13" s="1">
        <v>26</v>
      </c>
      <c r="K13" s="73">
        <f t="shared" si="0"/>
        <v>0</v>
      </c>
      <c r="L13" s="73">
        <f t="shared" si="1"/>
        <v>0</v>
      </c>
      <c r="M13" s="73">
        <f t="shared" si="2"/>
        <v>0</v>
      </c>
      <c r="N13" s="73" t="str">
        <f t="shared" si="3"/>
        <v>TBD</v>
      </c>
      <c r="O13" s="73" t="str">
        <f t="shared" si="4"/>
        <v>TBD</v>
      </c>
      <c r="P13" s="44" t="str">
        <f t="shared" si="5"/>
        <v>TBD</v>
      </c>
    </row>
    <row r="14" spans="2:16" x14ac:dyDescent="0.25">
      <c r="B14" s="41" t="s">
        <v>150</v>
      </c>
      <c r="C14" s="1">
        <v>0</v>
      </c>
      <c r="D14" s="1">
        <v>-45.25</v>
      </c>
      <c r="E14" s="1">
        <v>0</v>
      </c>
      <c r="F14" s="1">
        <v>0</v>
      </c>
      <c r="G14" s="1">
        <v>0</v>
      </c>
      <c r="H14" s="1">
        <v>27</v>
      </c>
      <c r="I14" s="1">
        <v>28</v>
      </c>
      <c r="J14" s="1">
        <v>29</v>
      </c>
      <c r="K14" s="73">
        <f t="shared" si="0"/>
        <v>0</v>
      </c>
      <c r="L14" s="73">
        <f t="shared" si="1"/>
        <v>0</v>
      </c>
      <c r="M14" s="73">
        <f t="shared" si="2"/>
        <v>0</v>
      </c>
      <c r="N14" s="73" t="str">
        <f t="shared" si="3"/>
        <v>TBD</v>
      </c>
      <c r="O14" s="73" t="str">
        <f t="shared" si="4"/>
        <v>TBD</v>
      </c>
      <c r="P14" s="44" t="str">
        <f t="shared" si="5"/>
        <v>TBD</v>
      </c>
    </row>
    <row r="15" spans="2:16" x14ac:dyDescent="0.25">
      <c r="B15" s="41" t="s">
        <v>151</v>
      </c>
      <c r="C15" s="1">
        <v>0</v>
      </c>
      <c r="D15" s="1">
        <v>-48</v>
      </c>
      <c r="E15" s="1">
        <v>0</v>
      </c>
      <c r="F15" s="1">
        <v>1</v>
      </c>
      <c r="G15" s="1">
        <v>0</v>
      </c>
      <c r="H15" s="1">
        <v>30</v>
      </c>
      <c r="I15" s="1">
        <v>33</v>
      </c>
      <c r="J15" s="1">
        <v>31</v>
      </c>
      <c r="K15" s="73">
        <f t="shared" si="0"/>
        <v>0</v>
      </c>
      <c r="L15" s="73" t="str">
        <f t="shared" si="1"/>
        <v>TBD</v>
      </c>
      <c r="M15" s="73">
        <f t="shared" si="2"/>
        <v>0</v>
      </c>
      <c r="N15" s="73" t="str">
        <f t="shared" si="3"/>
        <v>TBD</v>
      </c>
      <c r="O15" s="73">
        <f t="shared" si="4"/>
        <v>0</v>
      </c>
      <c r="P15" s="44" t="str">
        <f t="shared" si="5"/>
        <v>TBD</v>
      </c>
    </row>
    <row r="16" spans="2:16" ht="15.75" thickBot="1" x14ac:dyDescent="0.3">
      <c r="B16" s="42"/>
      <c r="C16" s="16"/>
      <c r="D16" s="16"/>
      <c r="E16" s="16"/>
      <c r="F16" s="16"/>
      <c r="G16" s="16"/>
      <c r="H16" s="16"/>
      <c r="I16" s="16"/>
      <c r="J16" s="16"/>
      <c r="K16" s="17"/>
      <c r="L16" s="17"/>
      <c r="M16" s="17"/>
      <c r="N16" s="17"/>
      <c r="O16" s="17"/>
      <c r="P16" s="45"/>
    </row>
    <row r="17" spans="2:22" ht="15.75" thickBot="1" x14ac:dyDescent="0.3"/>
    <row r="18" spans="2:22" x14ac:dyDescent="0.25">
      <c r="B18" s="186" t="s">
        <v>22</v>
      </c>
      <c r="C18" s="162"/>
      <c r="D18" s="162"/>
      <c r="E18" s="162"/>
      <c r="F18" s="162"/>
      <c r="G18" s="162"/>
      <c r="H18" s="162"/>
      <c r="I18" s="187"/>
    </row>
    <row r="19" spans="2:22" x14ac:dyDescent="0.25">
      <c r="B19" s="71" t="s">
        <v>15</v>
      </c>
      <c r="C19" s="76" t="s">
        <v>43</v>
      </c>
      <c r="D19" s="76" t="s">
        <v>44</v>
      </c>
      <c r="E19" s="76" t="s">
        <v>14</v>
      </c>
      <c r="F19" s="76" t="s">
        <v>12</v>
      </c>
      <c r="G19" s="76" t="s">
        <v>34</v>
      </c>
      <c r="H19" s="76" t="s">
        <v>21</v>
      </c>
      <c r="I19" s="72" t="s">
        <v>20</v>
      </c>
    </row>
    <row r="20" spans="2:22" x14ac:dyDescent="0.25">
      <c r="B20" s="41" t="s">
        <v>7</v>
      </c>
      <c r="C20" s="1" t="s">
        <v>17</v>
      </c>
      <c r="D20" s="1" t="s">
        <v>19</v>
      </c>
      <c r="E20" s="1">
        <v>0</v>
      </c>
      <c r="F20" s="73">
        <f t="shared" ref="F20:F29" si="6">L_m(B20,COORD_X,COORD_Y)</f>
        <v>180</v>
      </c>
      <c r="G20" s="77">
        <f t="shared" ref="G20:G29" si="7">5.5^2</f>
        <v>30.25</v>
      </c>
      <c r="H20" s="19">
        <v>1200000</v>
      </c>
      <c r="I20" s="78">
        <f t="shared" ref="I20:I29" si="8">5.5^4/12</f>
        <v>76.255208333333329</v>
      </c>
    </row>
    <row r="21" spans="2:22" x14ac:dyDescent="0.25">
      <c r="B21" s="41" t="s">
        <v>30</v>
      </c>
      <c r="C21" s="1" t="s">
        <v>19</v>
      </c>
      <c r="D21" s="1" t="s">
        <v>29</v>
      </c>
      <c r="E21" s="1">
        <v>0</v>
      </c>
      <c r="F21" s="73">
        <f t="shared" si="6"/>
        <v>2.75</v>
      </c>
      <c r="G21" s="77">
        <f t="shared" si="7"/>
        <v>30.25</v>
      </c>
      <c r="H21" s="19">
        <v>1200000</v>
      </c>
      <c r="I21" s="78">
        <f t="shared" si="8"/>
        <v>76.255208333333329</v>
      </c>
      <c r="V21" s="79"/>
    </row>
    <row r="22" spans="2:22" x14ac:dyDescent="0.25">
      <c r="B22" s="41" t="s">
        <v>62</v>
      </c>
      <c r="C22" s="1" t="s">
        <v>29</v>
      </c>
      <c r="D22" s="1" t="s">
        <v>61</v>
      </c>
      <c r="E22" s="1">
        <v>0</v>
      </c>
      <c r="F22" s="73">
        <f t="shared" si="6"/>
        <v>0</v>
      </c>
      <c r="G22" s="77">
        <f t="shared" si="7"/>
        <v>30.25</v>
      </c>
      <c r="H22" s="19">
        <v>1200000</v>
      </c>
      <c r="I22" s="78">
        <f t="shared" si="8"/>
        <v>76.255208333333329</v>
      </c>
      <c r="V22" s="79"/>
    </row>
    <row r="23" spans="2:22" x14ac:dyDescent="0.25">
      <c r="B23" s="41" t="s">
        <v>68</v>
      </c>
      <c r="C23" s="1" t="s">
        <v>61</v>
      </c>
      <c r="D23" s="1" t="s">
        <v>67</v>
      </c>
      <c r="E23" s="1">
        <v>0</v>
      </c>
      <c r="F23" s="73">
        <f t="shared" si="6"/>
        <v>0</v>
      </c>
      <c r="G23" s="77">
        <f t="shared" si="7"/>
        <v>30.25</v>
      </c>
      <c r="H23" s="19">
        <v>1200000</v>
      </c>
      <c r="I23" s="78">
        <f t="shared" si="8"/>
        <v>76.255208333333329</v>
      </c>
      <c r="V23" s="79"/>
    </row>
    <row r="24" spans="2:22" x14ac:dyDescent="0.25">
      <c r="B24" s="41" t="s">
        <v>69</v>
      </c>
      <c r="C24" s="1" t="s">
        <v>67</v>
      </c>
      <c r="D24" s="1" t="s">
        <v>146</v>
      </c>
      <c r="E24" s="1">
        <v>0</v>
      </c>
      <c r="F24" s="73">
        <f t="shared" si="6"/>
        <v>0</v>
      </c>
      <c r="G24" s="77">
        <f t="shared" si="7"/>
        <v>30.25</v>
      </c>
      <c r="H24" s="19">
        <v>1200000</v>
      </c>
      <c r="I24" s="78">
        <f t="shared" si="8"/>
        <v>76.255208333333329</v>
      </c>
      <c r="V24" s="79"/>
    </row>
    <row r="25" spans="2:22" x14ac:dyDescent="0.25">
      <c r="B25" s="41" t="s">
        <v>152</v>
      </c>
      <c r="C25" s="1" t="s">
        <v>146</v>
      </c>
      <c r="D25" s="1" t="s">
        <v>147</v>
      </c>
      <c r="E25" s="1">
        <v>0</v>
      </c>
      <c r="F25" s="73">
        <f t="shared" si="6"/>
        <v>0</v>
      </c>
      <c r="G25" s="77">
        <f t="shared" si="7"/>
        <v>30.25</v>
      </c>
      <c r="H25" s="19">
        <v>1200000</v>
      </c>
      <c r="I25" s="78">
        <f t="shared" si="8"/>
        <v>76.255208333333329</v>
      </c>
      <c r="V25" s="79"/>
    </row>
    <row r="26" spans="2:22" x14ac:dyDescent="0.25">
      <c r="B26" s="41" t="s">
        <v>153</v>
      </c>
      <c r="C26" s="1" t="s">
        <v>147</v>
      </c>
      <c r="D26" s="1" t="s">
        <v>148</v>
      </c>
      <c r="E26" s="1">
        <v>0</v>
      </c>
      <c r="F26" s="73">
        <f t="shared" si="6"/>
        <v>0</v>
      </c>
      <c r="G26" s="77">
        <f t="shared" si="7"/>
        <v>30.25</v>
      </c>
      <c r="H26" s="19">
        <v>1200000</v>
      </c>
      <c r="I26" s="78">
        <f t="shared" si="8"/>
        <v>76.255208333333329</v>
      </c>
    </row>
    <row r="27" spans="2:22" x14ac:dyDescent="0.25">
      <c r="B27" s="41" t="s">
        <v>154</v>
      </c>
      <c r="C27" s="1" t="s">
        <v>148</v>
      </c>
      <c r="D27" s="1" t="s">
        <v>149</v>
      </c>
      <c r="E27" s="1">
        <v>0</v>
      </c>
      <c r="F27" s="73">
        <f t="shared" si="6"/>
        <v>0</v>
      </c>
      <c r="G27" s="77">
        <f t="shared" si="7"/>
        <v>30.25</v>
      </c>
      <c r="H27" s="19">
        <v>1200000</v>
      </c>
      <c r="I27" s="78">
        <f t="shared" si="8"/>
        <v>76.255208333333329</v>
      </c>
    </row>
    <row r="28" spans="2:22" x14ac:dyDescent="0.25">
      <c r="B28" s="41" t="s">
        <v>155</v>
      </c>
      <c r="C28" s="1" t="s">
        <v>149</v>
      </c>
      <c r="D28" s="1" t="s">
        <v>150</v>
      </c>
      <c r="E28" s="1">
        <v>0</v>
      </c>
      <c r="F28" s="73">
        <f t="shared" si="6"/>
        <v>0</v>
      </c>
      <c r="G28" s="77">
        <f t="shared" si="7"/>
        <v>30.25</v>
      </c>
      <c r="H28" s="19">
        <v>1200000</v>
      </c>
      <c r="I28" s="78">
        <f t="shared" si="8"/>
        <v>76.255208333333329</v>
      </c>
    </row>
    <row r="29" spans="2:22" x14ac:dyDescent="0.25">
      <c r="B29" s="41" t="s">
        <v>156</v>
      </c>
      <c r="C29" s="1" t="s">
        <v>150</v>
      </c>
      <c r="D29" s="1" t="s">
        <v>151</v>
      </c>
      <c r="E29" s="1">
        <v>0</v>
      </c>
      <c r="F29" s="73">
        <f t="shared" si="6"/>
        <v>0</v>
      </c>
      <c r="G29" s="77">
        <f t="shared" si="7"/>
        <v>30.25</v>
      </c>
      <c r="H29" s="19">
        <v>1200000</v>
      </c>
      <c r="I29" s="78">
        <f t="shared" si="8"/>
        <v>76.255208333333329</v>
      </c>
    </row>
    <row r="30" spans="2:22" ht="15.75" thickBot="1" x14ac:dyDescent="0.3">
      <c r="B30" s="42"/>
      <c r="C30" s="16"/>
      <c r="D30" s="16"/>
      <c r="E30" s="16"/>
      <c r="F30" s="17"/>
      <c r="G30" s="18"/>
      <c r="H30" s="18"/>
      <c r="I30" s="49"/>
    </row>
    <row r="31" spans="2:22" ht="15.75" thickBot="1" x14ac:dyDescent="0.3"/>
    <row r="32" spans="2:22" x14ac:dyDescent="0.25">
      <c r="B32" s="186" t="s">
        <v>76</v>
      </c>
      <c r="C32" s="162"/>
      <c r="D32" s="162"/>
      <c r="E32" s="162"/>
      <c r="F32" s="162"/>
      <c r="G32" s="162"/>
      <c r="H32" s="162"/>
      <c r="I32" s="162"/>
      <c r="J32" s="162"/>
      <c r="K32" s="187"/>
    </row>
    <row r="33" spans="2:15" ht="18" x14ac:dyDescent="0.25">
      <c r="B33" s="71" t="s">
        <v>18</v>
      </c>
      <c r="C33" s="76" t="s">
        <v>35</v>
      </c>
      <c r="D33" s="76" t="s">
        <v>36</v>
      </c>
      <c r="E33" s="76" t="s">
        <v>37</v>
      </c>
      <c r="F33" s="76" t="s">
        <v>64</v>
      </c>
      <c r="G33" s="76" t="s">
        <v>65</v>
      </c>
      <c r="H33" s="76" t="s">
        <v>66</v>
      </c>
      <c r="I33" s="76" t="s">
        <v>75</v>
      </c>
      <c r="J33" s="76" t="s">
        <v>73</v>
      </c>
      <c r="K33" s="72" t="s">
        <v>74</v>
      </c>
    </row>
    <row r="34" spans="2:15" x14ac:dyDescent="0.25">
      <c r="B34" s="41" t="s">
        <v>29</v>
      </c>
      <c r="C34" s="1"/>
      <c r="D34" s="1"/>
      <c r="E34" s="1"/>
      <c r="F34" s="1"/>
      <c r="G34" s="1"/>
      <c r="H34" s="1"/>
      <c r="I34" s="80">
        <v>67800</v>
      </c>
      <c r="J34" s="1"/>
      <c r="K34" s="50"/>
    </row>
    <row r="35" spans="2:15" x14ac:dyDescent="0.25">
      <c r="B35" s="41" t="s">
        <v>61</v>
      </c>
      <c r="C35" s="1"/>
      <c r="D35" s="1"/>
      <c r="E35" s="1"/>
      <c r="F35" s="1"/>
      <c r="G35" s="1"/>
      <c r="H35" s="1"/>
      <c r="I35" s="80">
        <v>67800</v>
      </c>
      <c r="J35" s="1"/>
      <c r="K35" s="50"/>
    </row>
    <row r="36" spans="2:15" x14ac:dyDescent="0.25">
      <c r="B36" s="41" t="s">
        <v>67</v>
      </c>
      <c r="C36" s="1"/>
      <c r="D36" s="1"/>
      <c r="E36" s="1"/>
      <c r="F36" s="1"/>
      <c r="G36" s="1"/>
      <c r="H36" s="1"/>
      <c r="I36" s="80">
        <v>67800</v>
      </c>
      <c r="J36" s="1"/>
      <c r="K36" s="50"/>
    </row>
    <row r="37" spans="2:15" x14ac:dyDescent="0.25">
      <c r="B37" s="41" t="s">
        <v>146</v>
      </c>
      <c r="C37" s="1"/>
      <c r="D37" s="1"/>
      <c r="E37" s="1"/>
      <c r="F37" s="1"/>
      <c r="G37" s="1"/>
      <c r="H37" s="1"/>
      <c r="I37" s="80">
        <v>67800</v>
      </c>
      <c r="J37" s="1"/>
      <c r="K37" s="50"/>
    </row>
    <row r="38" spans="2:15" x14ac:dyDescent="0.25">
      <c r="B38" s="41" t="s">
        <v>147</v>
      </c>
      <c r="C38" s="1"/>
      <c r="D38" s="1"/>
      <c r="E38" s="1"/>
      <c r="F38" s="1"/>
      <c r="G38" s="1"/>
      <c r="H38" s="1"/>
      <c r="I38" s="80">
        <v>98600</v>
      </c>
      <c r="J38" s="1"/>
      <c r="K38" s="50"/>
    </row>
    <row r="39" spans="2:15" x14ac:dyDescent="0.25">
      <c r="B39" s="41" t="s">
        <v>148</v>
      </c>
      <c r="C39" s="1"/>
      <c r="D39" s="1"/>
      <c r="E39" s="1"/>
      <c r="F39" s="1"/>
      <c r="G39" s="1"/>
      <c r="H39" s="1"/>
      <c r="I39" s="80">
        <v>87100</v>
      </c>
      <c r="J39" s="1"/>
      <c r="K39" s="50"/>
    </row>
    <row r="40" spans="2:15" x14ac:dyDescent="0.25">
      <c r="B40" s="41" t="s">
        <v>149</v>
      </c>
      <c r="C40" s="1"/>
      <c r="D40" s="1"/>
      <c r="E40" s="1"/>
      <c r="F40" s="1"/>
      <c r="G40" s="1"/>
      <c r="H40" s="1"/>
      <c r="I40" s="80">
        <v>112300</v>
      </c>
      <c r="J40" s="1"/>
      <c r="K40" s="50"/>
    </row>
    <row r="41" spans="2:15" x14ac:dyDescent="0.25">
      <c r="B41" s="41" t="s">
        <v>150</v>
      </c>
      <c r="C41" s="1"/>
      <c r="D41" s="1"/>
      <c r="E41" s="1"/>
      <c r="F41" s="1"/>
      <c r="G41" s="1"/>
      <c r="H41" s="1"/>
      <c r="I41" s="80">
        <v>109500</v>
      </c>
      <c r="J41" s="1"/>
      <c r="K41" s="50"/>
    </row>
    <row r="42" spans="2:15" x14ac:dyDescent="0.25">
      <c r="B42" s="41" t="s">
        <v>17</v>
      </c>
      <c r="C42" s="1"/>
      <c r="D42" s="1">
        <v>-4483.7</v>
      </c>
      <c r="E42" s="1"/>
      <c r="F42" s="1">
        <v>0.85899999999999999</v>
      </c>
      <c r="G42" s="1"/>
      <c r="H42" s="1"/>
      <c r="I42" s="80"/>
      <c r="J42" s="1"/>
      <c r="K42" s="50"/>
    </row>
    <row r="43" spans="2:15" ht="15.75" thickBot="1" x14ac:dyDescent="0.3">
      <c r="B43" s="42"/>
      <c r="C43" s="16"/>
      <c r="D43" s="16"/>
      <c r="E43" s="16"/>
      <c r="F43" s="16"/>
      <c r="G43" s="16"/>
      <c r="H43" s="16"/>
      <c r="I43" s="16"/>
      <c r="J43" s="16"/>
      <c r="K43" s="51"/>
    </row>
    <row r="44" spans="2:15" ht="15.75" thickBot="1" x14ac:dyDescent="0.3"/>
    <row r="45" spans="2:15" x14ac:dyDescent="0.25">
      <c r="B45" s="186" t="s">
        <v>16</v>
      </c>
      <c r="C45" s="162"/>
      <c r="D45" s="162"/>
      <c r="E45" s="162"/>
      <c r="F45" s="162"/>
      <c r="G45" s="162"/>
      <c r="H45" s="162"/>
      <c r="I45" s="162"/>
      <c r="J45" s="162"/>
      <c r="K45" s="162"/>
      <c r="L45" s="162"/>
      <c r="M45" s="162"/>
      <c r="N45" s="162"/>
      <c r="O45" s="187"/>
    </row>
    <row r="46" spans="2:15" ht="18" x14ac:dyDescent="0.25">
      <c r="B46" s="71" t="s">
        <v>15</v>
      </c>
      <c r="C46" s="76" t="s">
        <v>14</v>
      </c>
      <c r="D46" s="76" t="s">
        <v>45</v>
      </c>
      <c r="E46" s="76" t="s">
        <v>31</v>
      </c>
      <c r="F46" s="76" t="s">
        <v>3</v>
      </c>
      <c r="G46" s="76" t="s">
        <v>13</v>
      </c>
      <c r="H46" s="76" t="s">
        <v>4</v>
      </c>
      <c r="I46" s="76" t="s">
        <v>12</v>
      </c>
      <c r="J46" s="76" t="s">
        <v>32</v>
      </c>
      <c r="K46" s="76" t="s">
        <v>11</v>
      </c>
      <c r="L46" s="76" t="s">
        <v>10</v>
      </c>
      <c r="M46" s="76" t="s">
        <v>33</v>
      </c>
      <c r="N46" s="76" t="s">
        <v>9</v>
      </c>
      <c r="O46" s="72" t="s">
        <v>8</v>
      </c>
    </row>
    <row r="47" spans="2:15" x14ac:dyDescent="0.25">
      <c r="B47" s="41" t="s">
        <v>7</v>
      </c>
      <c r="C47" s="1" t="s">
        <v>78</v>
      </c>
      <c r="D47" s="1" t="s">
        <v>77</v>
      </c>
      <c r="E47" s="81">
        <f>-64/12</f>
        <v>-5.333333333333333</v>
      </c>
      <c r="F47" s="1"/>
      <c r="G47" s="1"/>
      <c r="H47" s="1"/>
      <c r="I47" s="73">
        <f>L_m(B47,COORD_X,COORD_Y)</f>
        <v>180</v>
      </c>
      <c r="J47" s="73">
        <f t="array" ref="J47:O47">FEF_LOCAL(B47:I47)</f>
        <v>0</v>
      </c>
      <c r="K47" s="73">
        <v>480</v>
      </c>
      <c r="L47" s="73">
        <v>14400</v>
      </c>
      <c r="M47" s="73">
        <v>0</v>
      </c>
      <c r="N47" s="73">
        <v>480</v>
      </c>
      <c r="O47" s="44">
        <v>-14400</v>
      </c>
    </row>
    <row r="48" spans="2:15" ht="15.75" thickBot="1" x14ac:dyDescent="0.3">
      <c r="B48" s="42"/>
      <c r="C48" s="16"/>
      <c r="D48" s="16"/>
      <c r="E48" s="16"/>
      <c r="F48" s="16"/>
      <c r="G48" s="16"/>
      <c r="H48" s="16"/>
      <c r="I48" s="17"/>
      <c r="J48" s="16"/>
      <c r="K48" s="16"/>
      <c r="L48" s="16"/>
      <c r="M48" s="16"/>
      <c r="N48" s="16"/>
      <c r="O48" s="51"/>
    </row>
    <row r="50" spans="1:97" ht="18" x14ac:dyDescent="0.25">
      <c r="B50" s="76" t="s">
        <v>15</v>
      </c>
      <c r="C50" s="76" t="s">
        <v>18</v>
      </c>
      <c r="D50" s="76" t="s">
        <v>48</v>
      </c>
      <c r="E50" s="82" t="s">
        <v>2</v>
      </c>
      <c r="F50" s="82" t="s">
        <v>57</v>
      </c>
      <c r="G50" s="82" t="s">
        <v>63</v>
      </c>
      <c r="H50" s="82" t="s">
        <v>1</v>
      </c>
      <c r="I50" s="82" t="s">
        <v>71</v>
      </c>
      <c r="J50" s="168" t="s">
        <v>72</v>
      </c>
      <c r="K50" s="168"/>
      <c r="L50" s="168"/>
      <c r="M50" s="168"/>
      <c r="N50" s="168"/>
      <c r="O50" s="168"/>
      <c r="P50" s="168" t="s">
        <v>47</v>
      </c>
      <c r="Q50" s="168"/>
      <c r="R50" s="168"/>
      <c r="S50" s="168"/>
      <c r="T50" s="168"/>
      <c r="U50" s="168"/>
      <c r="V50" s="168" t="s">
        <v>49</v>
      </c>
      <c r="W50" s="168"/>
      <c r="X50" s="168"/>
      <c r="Y50" s="168"/>
      <c r="Z50" s="168"/>
      <c r="AA50" s="168"/>
      <c r="AB50" s="168" t="s">
        <v>50</v>
      </c>
      <c r="AC50" s="168"/>
      <c r="AD50" s="168"/>
      <c r="AE50" s="168"/>
      <c r="AF50" s="168"/>
      <c r="AG50" s="168"/>
      <c r="AH50" s="168"/>
      <c r="AI50" s="168"/>
      <c r="AJ50" s="168"/>
      <c r="AK50" s="168"/>
      <c r="AL50" s="168"/>
      <c r="AM50" s="168"/>
      <c r="AN50" s="168"/>
      <c r="AO50" s="168"/>
      <c r="AP50" s="168"/>
      <c r="AQ50" s="168"/>
      <c r="AR50" s="168"/>
      <c r="AS50" s="168"/>
      <c r="AT50" s="168"/>
      <c r="AU50" s="168"/>
      <c r="AV50" s="168"/>
      <c r="AW50" s="168"/>
      <c r="AX50" s="168"/>
      <c r="AY50" s="168"/>
      <c r="AZ50" s="168"/>
      <c r="BA50" s="168"/>
      <c r="BB50" s="168"/>
      <c r="BC50" s="168"/>
      <c r="BD50" s="168"/>
      <c r="BE50" s="168"/>
      <c r="BF50" s="168"/>
      <c r="BG50" s="168"/>
      <c r="BH50" s="168"/>
      <c r="BI50" s="168"/>
      <c r="BJ50" s="168"/>
      <c r="BK50" s="168"/>
      <c r="BL50" s="168"/>
      <c r="BM50" s="168"/>
      <c r="BN50" s="168"/>
      <c r="BO50" s="168"/>
      <c r="BP50" s="168"/>
      <c r="BQ50" s="168"/>
      <c r="BR50" s="168"/>
      <c r="BS50" s="168"/>
      <c r="BT50" s="168"/>
      <c r="BU50" s="168"/>
      <c r="BV50" s="168"/>
      <c r="BW50" s="168"/>
      <c r="BX50" s="168"/>
      <c r="BY50" s="168"/>
      <c r="BZ50" s="168"/>
      <c r="CA50" s="168"/>
      <c r="CB50" s="168"/>
      <c r="CC50" s="168"/>
      <c r="CD50" s="168"/>
      <c r="CE50" s="168"/>
      <c r="CF50" s="168"/>
      <c r="CG50" s="168"/>
      <c r="CH50" s="168"/>
      <c r="CI50" s="168"/>
      <c r="CJ50" s="168"/>
      <c r="CK50" s="168"/>
      <c r="CL50" s="168"/>
      <c r="CM50" s="168"/>
      <c r="CN50" s="168"/>
      <c r="CO50" s="168"/>
      <c r="CP50" s="168"/>
      <c r="CQ50" s="168"/>
      <c r="CR50" s="168"/>
      <c r="CS50" s="168"/>
    </row>
    <row r="51" spans="1:97" x14ac:dyDescent="0.25">
      <c r="A51" s="185" t="s">
        <v>46</v>
      </c>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76" t="s">
        <v>48</v>
      </c>
      <c r="AC51" s="5">
        <v>1</v>
      </c>
      <c r="AD51" s="5">
        <v>2</v>
      </c>
      <c r="AE51" s="5">
        <v>3</v>
      </c>
      <c r="AF51" s="5">
        <v>4</v>
      </c>
      <c r="AG51" s="5">
        <v>5</v>
      </c>
      <c r="AH51" s="5">
        <v>6</v>
      </c>
      <c r="AI51" s="5">
        <v>7</v>
      </c>
      <c r="AJ51" s="5">
        <v>8</v>
      </c>
      <c r="AK51" s="5">
        <v>9</v>
      </c>
      <c r="AL51" s="5">
        <v>10</v>
      </c>
      <c r="AM51" s="5">
        <v>11</v>
      </c>
      <c r="AN51" s="5">
        <v>12</v>
      </c>
      <c r="AO51" s="5">
        <v>13</v>
      </c>
      <c r="AP51" s="5">
        <v>14</v>
      </c>
      <c r="AQ51" s="5">
        <v>15</v>
      </c>
      <c r="AR51" s="5">
        <v>16</v>
      </c>
      <c r="AS51" s="5">
        <v>17</v>
      </c>
      <c r="AT51" s="5">
        <v>18</v>
      </c>
      <c r="AU51" s="5">
        <v>19</v>
      </c>
      <c r="AV51" s="5">
        <v>20</v>
      </c>
      <c r="AW51" s="5">
        <v>21</v>
      </c>
      <c r="AX51" s="5">
        <v>22</v>
      </c>
      <c r="AY51" s="5">
        <v>23</v>
      </c>
      <c r="AZ51" s="5">
        <v>24</v>
      </c>
      <c r="BA51" s="5">
        <v>25</v>
      </c>
      <c r="BB51" s="5">
        <v>26</v>
      </c>
      <c r="BC51" s="5">
        <v>27</v>
      </c>
      <c r="BD51" s="5">
        <v>28</v>
      </c>
      <c r="BE51" s="5">
        <v>29</v>
      </c>
      <c r="BF51" s="5">
        <v>30</v>
      </c>
      <c r="BG51" s="5">
        <v>31</v>
      </c>
      <c r="BH51" s="5">
        <v>32</v>
      </c>
      <c r="BI51" s="5">
        <v>33</v>
      </c>
    </row>
    <row r="52" spans="1:97" hidden="1" x14ac:dyDescent="0.25">
      <c r="A52" s="185"/>
      <c r="B52" s="171" t="s">
        <v>7</v>
      </c>
      <c r="C52" s="174" t="str">
        <f>INDEX(mem_Nb,MATCH(B52,MEMBERS,0))</f>
        <v>N1</v>
      </c>
      <c r="D52" s="73">
        <f>INDEX(LM,MATCH(C52,NODES,0),1)</f>
        <v>1</v>
      </c>
      <c r="E52" s="2">
        <f t="array" aca="1" ref="E52:E57" ca="1">d_m(D52:D57,P52:U57,Du,Dk)</f>
        <v>0</v>
      </c>
      <c r="F52" s="2">
        <f t="array" ref="F52:F57">qf_m(B52)</f>
        <v>0</v>
      </c>
      <c r="G52" s="2">
        <f t="array" ref="G52:G57">MMULT(TRANSPOSE(P52:U57),F52:F57)</f>
        <v>0</v>
      </c>
      <c r="H52" s="2">
        <f t="array" aca="1" ref="H52:H57" ca="1">MMULT(J52:O57,E52:E57)+F52:F57</f>
        <v>0</v>
      </c>
      <c r="I52" s="2">
        <f t="array" aca="1" ref="I52:I57" ca="1">MMULT(TRANSPOSE(P52:U57),H52:H57)</f>
        <v>0</v>
      </c>
      <c r="J52" s="12">
        <f t="array" ref="J52:O57">kp_m(B52)</f>
        <v>70000000</v>
      </c>
      <c r="K52" s="2">
        <v>0</v>
      </c>
      <c r="L52" s="2">
        <v>0</v>
      </c>
      <c r="M52" s="2">
        <v>-70000000</v>
      </c>
      <c r="N52" s="2">
        <v>0</v>
      </c>
      <c r="O52" s="13">
        <v>0</v>
      </c>
      <c r="P52" s="12">
        <f t="array" ref="P52:U57">T_m(B52)</f>
        <v>1</v>
      </c>
      <c r="Q52" s="2">
        <v>0</v>
      </c>
      <c r="R52" s="2">
        <v>0</v>
      </c>
      <c r="S52" s="2">
        <v>0</v>
      </c>
      <c r="T52" s="2">
        <v>0</v>
      </c>
      <c r="U52" s="13">
        <v>0</v>
      </c>
      <c r="V52" s="12">
        <f t="array" ref="V52:AA57">k_m(P52:U57,J52:O57)</f>
        <v>70000000</v>
      </c>
      <c r="W52" s="2">
        <v>0</v>
      </c>
      <c r="X52" s="2">
        <v>0</v>
      </c>
      <c r="Y52" s="2">
        <v>-70000000</v>
      </c>
      <c r="Z52" s="2">
        <v>0</v>
      </c>
      <c r="AA52" s="13">
        <v>0</v>
      </c>
      <c r="AB52" s="1">
        <v>1</v>
      </c>
      <c r="AC52" s="2">
        <f ca="1">IF(ISNA(OR(MATCH(AC$51,OFFSET($D52,1-$AB52,0,6),0),MATCH($AB52,OFFSET($D52,1-$AB52,0,6),0))),0,INDEX(OFFSET($D52,1-$AB52,18,6,6),MATCH(AC$51,OFFSET($D52,1-$AB52,0,6),0),MATCH($AB52,OFFSET($D52,1-$AB52,0,6),0)))</f>
        <v>70000000</v>
      </c>
      <c r="AD52" s="2">
        <f t="shared" ref="AD52:BI59" ca="1" si="9">IF(ISNA(OR(MATCH(AD$51,OFFSET($D52,1-$AB52,0,6),0),MATCH($AB52,OFFSET($D52,1-$AB52,0,6),0))),0,INDEX(OFFSET($D52,1-$AB52,18,6,6),MATCH(AD$51,OFFSET($D52,1-$AB52,0,6),0),MATCH($AB52,OFFSET($D52,1-$AB52,0,6),0)))</f>
        <v>0</v>
      </c>
      <c r="AE52" s="2">
        <f t="shared" ca="1" si="9"/>
        <v>0</v>
      </c>
      <c r="AF52" s="2">
        <f t="shared" ca="1" si="9"/>
        <v>0</v>
      </c>
      <c r="AG52" s="2">
        <f t="shared" ca="1" si="9"/>
        <v>0</v>
      </c>
      <c r="AH52" s="2">
        <f t="shared" ca="1" si="9"/>
        <v>0</v>
      </c>
      <c r="AI52" s="2">
        <f t="shared" ca="1" si="9"/>
        <v>0</v>
      </c>
      <c r="AJ52" s="2">
        <f t="shared" ca="1" si="9"/>
        <v>0</v>
      </c>
      <c r="AK52" s="2">
        <f t="shared" ca="1" si="9"/>
        <v>0</v>
      </c>
      <c r="AL52" s="2">
        <f t="shared" ca="1" si="9"/>
        <v>0</v>
      </c>
      <c r="AM52" s="2">
        <f t="shared" ca="1" si="9"/>
        <v>0</v>
      </c>
      <c r="AN52" s="2">
        <f t="shared" ca="1" si="9"/>
        <v>0</v>
      </c>
      <c r="AO52" s="2">
        <f t="shared" ca="1" si="9"/>
        <v>0</v>
      </c>
      <c r="AP52" s="2">
        <f t="shared" ca="1" si="9"/>
        <v>0</v>
      </c>
      <c r="AQ52" s="2">
        <f t="shared" ca="1" si="9"/>
        <v>0</v>
      </c>
      <c r="AR52" s="2">
        <f t="shared" ca="1" si="9"/>
        <v>0</v>
      </c>
      <c r="AS52" s="2">
        <f t="shared" ca="1" si="9"/>
        <v>0</v>
      </c>
      <c r="AT52" s="2">
        <f t="shared" ca="1" si="9"/>
        <v>0</v>
      </c>
      <c r="AU52" s="2">
        <f t="shared" ca="1" si="9"/>
        <v>0</v>
      </c>
      <c r="AV52" s="2">
        <f t="shared" ca="1" si="9"/>
        <v>0</v>
      </c>
      <c r="AW52" s="2">
        <f t="shared" ca="1" si="9"/>
        <v>0</v>
      </c>
      <c r="AX52" s="2">
        <f t="shared" ca="1" si="9"/>
        <v>0</v>
      </c>
      <c r="AY52" s="2">
        <f t="shared" ca="1" si="9"/>
        <v>0</v>
      </c>
      <c r="AZ52" s="2">
        <f t="shared" ca="1" si="9"/>
        <v>0</v>
      </c>
      <c r="BA52" s="2">
        <f t="shared" ca="1" si="9"/>
        <v>0</v>
      </c>
      <c r="BB52" s="2">
        <f t="shared" ca="1" si="9"/>
        <v>0</v>
      </c>
      <c r="BC52" s="2">
        <f t="shared" ca="1" si="9"/>
        <v>0</v>
      </c>
      <c r="BD52" s="2">
        <f t="shared" ca="1" si="9"/>
        <v>0</v>
      </c>
      <c r="BE52" s="2">
        <f t="shared" ca="1" si="9"/>
        <v>0</v>
      </c>
      <c r="BF52" s="2">
        <f t="shared" ca="1" si="9"/>
        <v>0</v>
      </c>
      <c r="BG52" s="2">
        <f t="shared" ca="1" si="9"/>
        <v>0</v>
      </c>
      <c r="BH52" s="2">
        <f t="shared" ca="1" si="9"/>
        <v>-70000000</v>
      </c>
      <c r="BI52" s="2">
        <f t="shared" ca="1" si="9"/>
        <v>0</v>
      </c>
    </row>
    <row r="53" spans="1:97" hidden="1" x14ac:dyDescent="0.25">
      <c r="A53" s="185"/>
      <c r="B53" s="171"/>
      <c r="C53" s="174"/>
      <c r="D53" s="73">
        <f>INDEX(LM,MATCH(C52,NODES,0),2)</f>
        <v>2</v>
      </c>
      <c r="E53" s="2">
        <f ca="1"/>
        <v>0</v>
      </c>
      <c r="F53" s="2">
        <v>0</v>
      </c>
      <c r="G53" s="2">
        <v>0</v>
      </c>
      <c r="H53" s="2">
        <f ca="1"/>
        <v>0</v>
      </c>
      <c r="I53" s="2">
        <f ca="1"/>
        <v>0</v>
      </c>
      <c r="J53" s="12">
        <v>0</v>
      </c>
      <c r="K53" s="2">
        <v>18666.666666666668</v>
      </c>
      <c r="L53" s="2">
        <v>28000</v>
      </c>
      <c r="M53" s="2">
        <v>0</v>
      </c>
      <c r="N53" s="2">
        <v>-18666.666666666668</v>
      </c>
      <c r="O53" s="13">
        <v>28000</v>
      </c>
      <c r="P53" s="12">
        <v>0</v>
      </c>
      <c r="Q53" s="2">
        <v>1</v>
      </c>
      <c r="R53" s="2">
        <v>0</v>
      </c>
      <c r="S53" s="2">
        <v>0</v>
      </c>
      <c r="T53" s="2">
        <v>0</v>
      </c>
      <c r="U53" s="13">
        <v>0</v>
      </c>
      <c r="V53" s="12">
        <v>0</v>
      </c>
      <c r="W53" s="2">
        <v>18666.666666666668</v>
      </c>
      <c r="X53" s="2">
        <v>28000</v>
      </c>
      <c r="Y53" s="2">
        <v>0</v>
      </c>
      <c r="Z53" s="2">
        <v>-18666.666666666668</v>
      </c>
      <c r="AA53" s="13">
        <v>28000</v>
      </c>
      <c r="AB53" s="1">
        <v>2</v>
      </c>
      <c r="AC53" s="2">
        <f t="shared" ref="AC53:AR75" ca="1" si="10">IF(ISNA(OR(MATCH(AC$51,OFFSET($D53,1-$AB53,0,6),0),MATCH($AB53,OFFSET($D53,1-$AB53,0,6),0))),0,INDEX(OFFSET($D53,1-$AB53,18,6,6),MATCH(AC$51,OFFSET($D53,1-$AB53,0,6),0),MATCH($AB53,OFFSET($D53,1-$AB53,0,6),0)))</f>
        <v>0</v>
      </c>
      <c r="AD53" s="2">
        <f t="shared" ca="1" si="9"/>
        <v>18666.666666666668</v>
      </c>
      <c r="AE53" s="2">
        <f t="shared" ca="1" si="9"/>
        <v>28000</v>
      </c>
      <c r="AF53" s="2">
        <f t="shared" ca="1" si="9"/>
        <v>-18666.666666666668</v>
      </c>
      <c r="AG53" s="2">
        <f t="shared" ca="1" si="9"/>
        <v>28000</v>
      </c>
      <c r="AH53" s="2">
        <f t="shared" ca="1" si="9"/>
        <v>0</v>
      </c>
      <c r="AI53" s="2">
        <f t="shared" ca="1" si="9"/>
        <v>0</v>
      </c>
      <c r="AJ53" s="2">
        <f t="shared" ca="1" si="9"/>
        <v>0</v>
      </c>
      <c r="AK53" s="2">
        <f t="shared" ca="1" si="9"/>
        <v>0</v>
      </c>
      <c r="AL53" s="2">
        <f t="shared" ca="1" si="9"/>
        <v>0</v>
      </c>
      <c r="AM53" s="2">
        <f t="shared" ca="1" si="9"/>
        <v>0</v>
      </c>
      <c r="AN53" s="2">
        <f t="shared" ca="1" si="9"/>
        <v>0</v>
      </c>
      <c r="AO53" s="2">
        <f t="shared" ca="1" si="9"/>
        <v>0</v>
      </c>
      <c r="AP53" s="2">
        <f t="shared" ca="1" si="9"/>
        <v>0</v>
      </c>
      <c r="AQ53" s="2">
        <f t="shared" ca="1" si="9"/>
        <v>0</v>
      </c>
      <c r="AR53" s="2">
        <f t="shared" ca="1" si="9"/>
        <v>0</v>
      </c>
      <c r="AS53" s="2">
        <f t="shared" ca="1" si="9"/>
        <v>0</v>
      </c>
      <c r="AT53" s="2">
        <f t="shared" ca="1" si="9"/>
        <v>0</v>
      </c>
      <c r="AU53" s="2">
        <f t="shared" ca="1" si="9"/>
        <v>0</v>
      </c>
      <c r="AV53" s="2">
        <f t="shared" ca="1" si="9"/>
        <v>0</v>
      </c>
      <c r="AW53" s="2">
        <f t="shared" ca="1" si="9"/>
        <v>0</v>
      </c>
      <c r="AX53" s="2">
        <f t="shared" ca="1" si="9"/>
        <v>0</v>
      </c>
      <c r="AY53" s="2">
        <f t="shared" ca="1" si="9"/>
        <v>0</v>
      </c>
      <c r="AZ53" s="2">
        <f t="shared" ca="1" si="9"/>
        <v>0</v>
      </c>
      <c r="BA53" s="2">
        <f t="shared" ca="1" si="9"/>
        <v>0</v>
      </c>
      <c r="BB53" s="2">
        <f t="shared" ca="1" si="9"/>
        <v>0</v>
      </c>
      <c r="BC53" s="2">
        <f t="shared" ca="1" si="9"/>
        <v>0</v>
      </c>
      <c r="BD53" s="2">
        <f t="shared" ca="1" si="9"/>
        <v>0</v>
      </c>
      <c r="BE53" s="2">
        <f t="shared" ca="1" si="9"/>
        <v>0</v>
      </c>
      <c r="BF53" s="2">
        <f t="shared" ca="1" si="9"/>
        <v>0</v>
      </c>
      <c r="BG53" s="2">
        <f t="shared" ca="1" si="9"/>
        <v>0</v>
      </c>
      <c r="BH53" s="2">
        <f t="shared" ca="1" si="9"/>
        <v>0</v>
      </c>
      <c r="BI53" s="2">
        <f t="shared" ca="1" si="9"/>
        <v>0</v>
      </c>
    </row>
    <row r="54" spans="1:97" hidden="1" x14ac:dyDescent="0.25">
      <c r="A54" s="185"/>
      <c r="B54" s="171"/>
      <c r="C54" s="174"/>
      <c r="D54" s="73">
        <f>INDEX(LM,MATCH(C52,NODES,0),3)</f>
        <v>3</v>
      </c>
      <c r="E54" s="2">
        <f ca="1"/>
        <v>0</v>
      </c>
      <c r="F54" s="2">
        <v>0</v>
      </c>
      <c r="G54" s="2">
        <v>0</v>
      </c>
      <c r="H54" s="2">
        <f ca="1"/>
        <v>0</v>
      </c>
      <c r="I54" s="2">
        <f ca="1"/>
        <v>0</v>
      </c>
      <c r="J54" s="12">
        <v>0</v>
      </c>
      <c r="K54" s="2">
        <v>28000</v>
      </c>
      <c r="L54" s="2">
        <v>56000</v>
      </c>
      <c r="M54" s="2">
        <v>0</v>
      </c>
      <c r="N54" s="2">
        <v>-28000</v>
      </c>
      <c r="O54" s="13">
        <v>28000</v>
      </c>
      <c r="P54" s="12">
        <v>0</v>
      </c>
      <c r="Q54" s="2">
        <v>0</v>
      </c>
      <c r="R54" s="2">
        <v>1</v>
      </c>
      <c r="S54" s="2">
        <v>0</v>
      </c>
      <c r="T54" s="2">
        <v>0</v>
      </c>
      <c r="U54" s="13">
        <v>0</v>
      </c>
      <c r="V54" s="12">
        <v>0</v>
      </c>
      <c r="W54" s="2">
        <v>28000</v>
      </c>
      <c r="X54" s="2">
        <v>56000</v>
      </c>
      <c r="Y54" s="2">
        <v>0</v>
      </c>
      <c r="Z54" s="2">
        <v>-28000</v>
      </c>
      <c r="AA54" s="13">
        <v>28000</v>
      </c>
      <c r="AB54" s="1">
        <v>3</v>
      </c>
      <c r="AC54" s="2">
        <f t="shared" ca="1" si="10"/>
        <v>0</v>
      </c>
      <c r="AD54" s="2">
        <f t="shared" ca="1" si="9"/>
        <v>28000</v>
      </c>
      <c r="AE54" s="2">
        <f t="shared" ca="1" si="9"/>
        <v>56000</v>
      </c>
      <c r="AF54" s="2">
        <f t="shared" ca="1" si="9"/>
        <v>-28000</v>
      </c>
      <c r="AG54" s="2">
        <f t="shared" ca="1" si="9"/>
        <v>28000</v>
      </c>
      <c r="AH54" s="2">
        <f t="shared" ca="1" si="9"/>
        <v>0</v>
      </c>
      <c r="AI54" s="2">
        <f t="shared" ca="1" si="9"/>
        <v>0</v>
      </c>
      <c r="AJ54" s="2">
        <f t="shared" ca="1" si="9"/>
        <v>0</v>
      </c>
      <c r="AK54" s="2">
        <f t="shared" ca="1" si="9"/>
        <v>0</v>
      </c>
      <c r="AL54" s="2">
        <f t="shared" ca="1" si="9"/>
        <v>0</v>
      </c>
      <c r="AM54" s="2">
        <f t="shared" ca="1" si="9"/>
        <v>0</v>
      </c>
      <c r="AN54" s="2">
        <f t="shared" ca="1" si="9"/>
        <v>0</v>
      </c>
      <c r="AO54" s="2">
        <f t="shared" ca="1" si="9"/>
        <v>0</v>
      </c>
      <c r="AP54" s="2">
        <f t="shared" ca="1" si="9"/>
        <v>0</v>
      </c>
      <c r="AQ54" s="2">
        <f t="shared" ca="1" si="9"/>
        <v>0</v>
      </c>
      <c r="AR54" s="2">
        <f t="shared" ca="1" si="9"/>
        <v>0</v>
      </c>
      <c r="AS54" s="2">
        <f t="shared" ca="1" si="9"/>
        <v>0</v>
      </c>
      <c r="AT54" s="2">
        <f t="shared" ca="1" si="9"/>
        <v>0</v>
      </c>
      <c r="AU54" s="2">
        <f t="shared" ca="1" si="9"/>
        <v>0</v>
      </c>
      <c r="AV54" s="2">
        <f t="shared" ca="1" si="9"/>
        <v>0</v>
      </c>
      <c r="AW54" s="2">
        <f t="shared" ca="1" si="9"/>
        <v>0</v>
      </c>
      <c r="AX54" s="2">
        <f t="shared" ca="1" si="9"/>
        <v>0</v>
      </c>
      <c r="AY54" s="2">
        <f t="shared" ca="1" si="9"/>
        <v>0</v>
      </c>
      <c r="AZ54" s="2">
        <f t="shared" ca="1" si="9"/>
        <v>0</v>
      </c>
      <c r="BA54" s="2">
        <f t="shared" ca="1" si="9"/>
        <v>0</v>
      </c>
      <c r="BB54" s="2">
        <f t="shared" ca="1" si="9"/>
        <v>0</v>
      </c>
      <c r="BC54" s="2">
        <f t="shared" ca="1" si="9"/>
        <v>0</v>
      </c>
      <c r="BD54" s="2">
        <f t="shared" ca="1" si="9"/>
        <v>0</v>
      </c>
      <c r="BE54" s="2">
        <f t="shared" ca="1" si="9"/>
        <v>0</v>
      </c>
      <c r="BF54" s="2">
        <f t="shared" ca="1" si="9"/>
        <v>0</v>
      </c>
      <c r="BG54" s="2">
        <f t="shared" ca="1" si="9"/>
        <v>0</v>
      </c>
      <c r="BH54" s="2">
        <f t="shared" ca="1" si="9"/>
        <v>0</v>
      </c>
      <c r="BI54" s="2">
        <f t="shared" ca="1" si="9"/>
        <v>0</v>
      </c>
    </row>
    <row r="55" spans="1:97" hidden="1" x14ac:dyDescent="0.25">
      <c r="A55" s="185"/>
      <c r="B55" s="171"/>
      <c r="C55" s="174" t="str">
        <f>INDEX(mem_Ne,MATCH(B52,MEMBERS,0))</f>
        <v>N2</v>
      </c>
      <c r="D55" s="73">
        <f>INDEX(LM,MATCH(C55,NODES,0),1)</f>
        <v>32</v>
      </c>
      <c r="E55" s="2">
        <f ca="1"/>
        <v>0</v>
      </c>
      <c r="F55" s="2">
        <v>0</v>
      </c>
      <c r="G55" s="2">
        <v>0</v>
      </c>
      <c r="H55" s="2">
        <f ca="1"/>
        <v>0</v>
      </c>
      <c r="I55" s="2">
        <f ca="1"/>
        <v>0</v>
      </c>
      <c r="J55" s="12">
        <v>-70000000</v>
      </c>
      <c r="K55" s="2">
        <v>0</v>
      </c>
      <c r="L55" s="2">
        <v>0</v>
      </c>
      <c r="M55" s="2">
        <v>70000000</v>
      </c>
      <c r="N55" s="2">
        <v>0</v>
      </c>
      <c r="O55" s="13">
        <v>0</v>
      </c>
      <c r="P55" s="12">
        <v>0</v>
      </c>
      <c r="Q55" s="2">
        <v>0</v>
      </c>
      <c r="R55" s="2">
        <v>0</v>
      </c>
      <c r="S55" s="2">
        <v>1</v>
      </c>
      <c r="T55" s="2">
        <v>0</v>
      </c>
      <c r="U55" s="13">
        <v>0</v>
      </c>
      <c r="V55" s="12">
        <v>-70000000</v>
      </c>
      <c r="W55" s="2">
        <v>0</v>
      </c>
      <c r="X55" s="2">
        <v>0</v>
      </c>
      <c r="Y55" s="2">
        <v>70000000</v>
      </c>
      <c r="Z55" s="2">
        <v>0</v>
      </c>
      <c r="AA55" s="13">
        <v>0</v>
      </c>
      <c r="AB55" s="1">
        <v>4</v>
      </c>
      <c r="AC55" s="2">
        <f t="shared" ca="1" si="10"/>
        <v>0</v>
      </c>
      <c r="AD55" s="2">
        <f t="shared" ca="1" si="9"/>
        <v>-18666.666666666668</v>
      </c>
      <c r="AE55" s="2">
        <f t="shared" ca="1" si="9"/>
        <v>-28000</v>
      </c>
      <c r="AF55" s="2">
        <f t="shared" ca="1" si="9"/>
        <v>18666.666666666668</v>
      </c>
      <c r="AG55" s="2">
        <f t="shared" ca="1" si="9"/>
        <v>-28000</v>
      </c>
      <c r="AH55" s="2">
        <f t="shared" ca="1" si="9"/>
        <v>0</v>
      </c>
      <c r="AI55" s="2">
        <f t="shared" ca="1" si="9"/>
        <v>0</v>
      </c>
      <c r="AJ55" s="2">
        <f t="shared" ca="1" si="9"/>
        <v>0</v>
      </c>
      <c r="AK55" s="2">
        <f t="shared" ca="1" si="9"/>
        <v>0</v>
      </c>
      <c r="AL55" s="2">
        <f t="shared" ca="1" si="9"/>
        <v>0</v>
      </c>
      <c r="AM55" s="2">
        <f t="shared" ca="1" si="9"/>
        <v>0</v>
      </c>
      <c r="AN55" s="2">
        <f t="shared" ca="1" si="9"/>
        <v>0</v>
      </c>
      <c r="AO55" s="2">
        <f t="shared" ca="1" si="9"/>
        <v>0</v>
      </c>
      <c r="AP55" s="2">
        <f t="shared" ca="1" si="9"/>
        <v>0</v>
      </c>
      <c r="AQ55" s="2">
        <f t="shared" ca="1" si="9"/>
        <v>0</v>
      </c>
      <c r="AR55" s="2">
        <f t="shared" ca="1" si="9"/>
        <v>0</v>
      </c>
      <c r="AS55" s="2">
        <f t="shared" ca="1" si="9"/>
        <v>0</v>
      </c>
      <c r="AT55" s="2">
        <f t="shared" ca="1" si="9"/>
        <v>0</v>
      </c>
      <c r="AU55" s="2">
        <f t="shared" ca="1" si="9"/>
        <v>0</v>
      </c>
      <c r="AV55" s="2">
        <f t="shared" ca="1" si="9"/>
        <v>0</v>
      </c>
      <c r="AW55" s="2">
        <f t="shared" ca="1" si="9"/>
        <v>0</v>
      </c>
      <c r="AX55" s="2">
        <f t="shared" ca="1" si="9"/>
        <v>0</v>
      </c>
      <c r="AY55" s="2">
        <f t="shared" ca="1" si="9"/>
        <v>0</v>
      </c>
      <c r="AZ55" s="2">
        <f t="shared" ca="1" si="9"/>
        <v>0</v>
      </c>
      <c r="BA55" s="2">
        <f t="shared" ca="1" si="9"/>
        <v>0</v>
      </c>
      <c r="BB55" s="2">
        <f t="shared" ca="1" si="9"/>
        <v>0</v>
      </c>
      <c r="BC55" s="2">
        <f t="shared" ca="1" si="9"/>
        <v>0</v>
      </c>
      <c r="BD55" s="2">
        <f t="shared" ca="1" si="9"/>
        <v>0</v>
      </c>
      <c r="BE55" s="2">
        <f t="shared" ca="1" si="9"/>
        <v>0</v>
      </c>
      <c r="BF55" s="2">
        <f t="shared" ca="1" si="9"/>
        <v>0</v>
      </c>
      <c r="BG55" s="2">
        <f t="shared" ca="1" si="9"/>
        <v>0</v>
      </c>
      <c r="BH55" s="2">
        <f t="shared" ca="1" si="9"/>
        <v>0</v>
      </c>
      <c r="BI55" s="2">
        <f t="shared" ca="1" si="9"/>
        <v>0</v>
      </c>
    </row>
    <row r="56" spans="1:97" hidden="1" x14ac:dyDescent="0.25">
      <c r="A56" s="185"/>
      <c r="B56" s="171"/>
      <c r="C56" s="174"/>
      <c r="D56" s="73">
        <f>INDEX(LM,MATCH(C55,NODES,0),2)</f>
        <v>4</v>
      </c>
      <c r="E56" s="2">
        <f ca="1"/>
        <v>0</v>
      </c>
      <c r="F56" s="2">
        <v>0</v>
      </c>
      <c r="G56" s="2">
        <v>0</v>
      </c>
      <c r="H56" s="2">
        <f ca="1"/>
        <v>0</v>
      </c>
      <c r="I56" s="2">
        <f ca="1"/>
        <v>0</v>
      </c>
      <c r="J56" s="12">
        <v>0</v>
      </c>
      <c r="K56" s="2">
        <v>-18666.666666666668</v>
      </c>
      <c r="L56" s="2">
        <v>-28000</v>
      </c>
      <c r="M56" s="2">
        <v>0</v>
      </c>
      <c r="N56" s="2">
        <v>18666.666666666668</v>
      </c>
      <c r="O56" s="13">
        <v>-28000</v>
      </c>
      <c r="P56" s="12">
        <v>0</v>
      </c>
      <c r="Q56" s="2">
        <v>0</v>
      </c>
      <c r="R56" s="2">
        <v>0</v>
      </c>
      <c r="S56" s="2">
        <v>0</v>
      </c>
      <c r="T56" s="2">
        <v>1</v>
      </c>
      <c r="U56" s="13">
        <v>0</v>
      </c>
      <c r="V56" s="12">
        <v>0</v>
      </c>
      <c r="W56" s="2">
        <v>-18666.666666666668</v>
      </c>
      <c r="X56" s="2">
        <v>-28000</v>
      </c>
      <c r="Y56" s="2">
        <v>0</v>
      </c>
      <c r="Z56" s="2">
        <v>18666.666666666668</v>
      </c>
      <c r="AA56" s="13">
        <v>-28000</v>
      </c>
      <c r="AB56" s="1">
        <v>5</v>
      </c>
      <c r="AC56" s="2">
        <f t="shared" ca="1" si="10"/>
        <v>0</v>
      </c>
      <c r="AD56" s="2">
        <f t="shared" ca="1" si="9"/>
        <v>28000</v>
      </c>
      <c r="AE56" s="2">
        <f t="shared" ca="1" si="9"/>
        <v>28000</v>
      </c>
      <c r="AF56" s="2">
        <f t="shared" ca="1" si="9"/>
        <v>-28000</v>
      </c>
      <c r="AG56" s="2">
        <f t="shared" ca="1" si="9"/>
        <v>56000</v>
      </c>
      <c r="AH56" s="2">
        <f t="shared" ca="1" si="9"/>
        <v>0</v>
      </c>
      <c r="AI56" s="2">
        <f t="shared" ca="1" si="9"/>
        <v>0</v>
      </c>
      <c r="AJ56" s="2">
        <f t="shared" ca="1" si="9"/>
        <v>0</v>
      </c>
      <c r="AK56" s="2">
        <f t="shared" ca="1" si="9"/>
        <v>0</v>
      </c>
      <c r="AL56" s="2">
        <f t="shared" ca="1" si="9"/>
        <v>0</v>
      </c>
      <c r="AM56" s="2">
        <f t="shared" ca="1" si="9"/>
        <v>0</v>
      </c>
      <c r="AN56" s="2">
        <f t="shared" ca="1" si="9"/>
        <v>0</v>
      </c>
      <c r="AO56" s="2">
        <f t="shared" ca="1" si="9"/>
        <v>0</v>
      </c>
      <c r="AP56" s="2">
        <f t="shared" ca="1" si="9"/>
        <v>0</v>
      </c>
      <c r="AQ56" s="2">
        <f t="shared" ca="1" si="9"/>
        <v>0</v>
      </c>
      <c r="AR56" s="2">
        <f t="shared" ca="1" si="9"/>
        <v>0</v>
      </c>
      <c r="AS56" s="2">
        <f t="shared" ca="1" si="9"/>
        <v>0</v>
      </c>
      <c r="AT56" s="2">
        <f t="shared" ca="1" si="9"/>
        <v>0</v>
      </c>
      <c r="AU56" s="2">
        <f t="shared" ca="1" si="9"/>
        <v>0</v>
      </c>
      <c r="AV56" s="2">
        <f t="shared" ca="1" si="9"/>
        <v>0</v>
      </c>
      <c r="AW56" s="2">
        <f t="shared" ca="1" si="9"/>
        <v>0</v>
      </c>
      <c r="AX56" s="2">
        <f t="shared" ca="1" si="9"/>
        <v>0</v>
      </c>
      <c r="AY56" s="2">
        <f t="shared" ca="1" si="9"/>
        <v>0</v>
      </c>
      <c r="AZ56" s="2">
        <f t="shared" ca="1" si="9"/>
        <v>0</v>
      </c>
      <c r="BA56" s="2">
        <f t="shared" ca="1" si="9"/>
        <v>0</v>
      </c>
      <c r="BB56" s="2">
        <f t="shared" ca="1" si="9"/>
        <v>0</v>
      </c>
      <c r="BC56" s="2">
        <f t="shared" ca="1" si="9"/>
        <v>0</v>
      </c>
      <c r="BD56" s="2">
        <f t="shared" ca="1" si="9"/>
        <v>0</v>
      </c>
      <c r="BE56" s="2">
        <f t="shared" ca="1" si="9"/>
        <v>0</v>
      </c>
      <c r="BF56" s="2">
        <f t="shared" ca="1" si="9"/>
        <v>0</v>
      </c>
      <c r="BG56" s="2">
        <f t="shared" ca="1" si="9"/>
        <v>0</v>
      </c>
      <c r="BH56" s="2">
        <f t="shared" ca="1" si="9"/>
        <v>0</v>
      </c>
      <c r="BI56" s="2">
        <f t="shared" ca="1" si="9"/>
        <v>0</v>
      </c>
    </row>
    <row r="57" spans="1:97" hidden="1" x14ac:dyDescent="0.25">
      <c r="A57" s="185"/>
      <c r="B57" s="171"/>
      <c r="C57" s="174"/>
      <c r="D57" s="73">
        <f>INDEX(LM,MATCH(C55,NODES,0),3)</f>
        <v>5</v>
      </c>
      <c r="E57" s="2">
        <f ca="1"/>
        <v>0</v>
      </c>
      <c r="F57" s="2">
        <v>0</v>
      </c>
      <c r="G57" s="2">
        <v>0</v>
      </c>
      <c r="H57" s="2">
        <f ca="1"/>
        <v>0</v>
      </c>
      <c r="I57" s="2">
        <f ca="1"/>
        <v>0</v>
      </c>
      <c r="J57" s="12">
        <v>0</v>
      </c>
      <c r="K57" s="2">
        <v>28000</v>
      </c>
      <c r="L57" s="2">
        <v>28000</v>
      </c>
      <c r="M57" s="2">
        <v>0</v>
      </c>
      <c r="N57" s="2">
        <v>-28000</v>
      </c>
      <c r="O57" s="13">
        <v>56000</v>
      </c>
      <c r="P57" s="12">
        <v>0</v>
      </c>
      <c r="Q57" s="2">
        <v>0</v>
      </c>
      <c r="R57" s="2">
        <v>0</v>
      </c>
      <c r="S57" s="2">
        <v>0</v>
      </c>
      <c r="T57" s="2">
        <v>0</v>
      </c>
      <c r="U57" s="13">
        <v>1</v>
      </c>
      <c r="V57" s="12">
        <v>0</v>
      </c>
      <c r="W57" s="2">
        <v>28000</v>
      </c>
      <c r="X57" s="2">
        <v>28000</v>
      </c>
      <c r="Y57" s="2">
        <v>0</v>
      </c>
      <c r="Z57" s="2">
        <v>-28000</v>
      </c>
      <c r="AA57" s="13">
        <v>56000</v>
      </c>
      <c r="AB57" s="1">
        <v>6</v>
      </c>
      <c r="AC57" s="2">
        <f t="shared" ca="1" si="10"/>
        <v>0</v>
      </c>
      <c r="AD57" s="2">
        <f t="shared" ca="1" si="9"/>
        <v>0</v>
      </c>
      <c r="AE57" s="2">
        <f t="shared" ca="1" si="9"/>
        <v>0</v>
      </c>
      <c r="AF57" s="2">
        <f t="shared" ca="1" si="9"/>
        <v>0</v>
      </c>
      <c r="AG57" s="2">
        <f t="shared" ca="1" si="9"/>
        <v>0</v>
      </c>
      <c r="AH57" s="2">
        <f t="shared" ca="1" si="9"/>
        <v>0</v>
      </c>
      <c r="AI57" s="2">
        <f t="shared" ca="1" si="9"/>
        <v>0</v>
      </c>
      <c r="AJ57" s="2">
        <f t="shared" ca="1" si="9"/>
        <v>0</v>
      </c>
      <c r="AK57" s="2">
        <f t="shared" ca="1" si="9"/>
        <v>0</v>
      </c>
      <c r="AL57" s="2">
        <f t="shared" ca="1" si="9"/>
        <v>0</v>
      </c>
      <c r="AM57" s="2">
        <f t="shared" ca="1" si="9"/>
        <v>0</v>
      </c>
      <c r="AN57" s="2">
        <f t="shared" ca="1" si="9"/>
        <v>0</v>
      </c>
      <c r="AO57" s="2">
        <f t="shared" ca="1" si="9"/>
        <v>0</v>
      </c>
      <c r="AP57" s="2">
        <f t="shared" ca="1" si="9"/>
        <v>0</v>
      </c>
      <c r="AQ57" s="2">
        <f t="shared" ca="1" si="9"/>
        <v>0</v>
      </c>
      <c r="AR57" s="2">
        <f t="shared" ca="1" si="9"/>
        <v>0</v>
      </c>
      <c r="AS57" s="2">
        <f t="shared" ca="1" si="9"/>
        <v>0</v>
      </c>
      <c r="AT57" s="2">
        <f t="shared" ca="1" si="9"/>
        <v>0</v>
      </c>
      <c r="AU57" s="2">
        <f t="shared" ca="1" si="9"/>
        <v>0</v>
      </c>
      <c r="AV57" s="2">
        <f t="shared" ca="1" si="9"/>
        <v>0</v>
      </c>
      <c r="AW57" s="2">
        <f t="shared" ca="1" si="9"/>
        <v>0</v>
      </c>
      <c r="AX57" s="2">
        <f t="shared" ca="1" si="9"/>
        <v>0</v>
      </c>
      <c r="AY57" s="2">
        <f t="shared" ca="1" si="9"/>
        <v>0</v>
      </c>
      <c r="AZ57" s="2">
        <f t="shared" ca="1" si="9"/>
        <v>0</v>
      </c>
      <c r="BA57" s="2">
        <f t="shared" ca="1" si="9"/>
        <v>0</v>
      </c>
      <c r="BB57" s="2">
        <f t="shared" ca="1" si="9"/>
        <v>0</v>
      </c>
      <c r="BC57" s="2">
        <f t="shared" ca="1" si="9"/>
        <v>0</v>
      </c>
      <c r="BD57" s="2">
        <f t="shared" ca="1" si="9"/>
        <v>0</v>
      </c>
      <c r="BE57" s="2">
        <f t="shared" ca="1" si="9"/>
        <v>0</v>
      </c>
      <c r="BF57" s="2">
        <f t="shared" ca="1" si="9"/>
        <v>0</v>
      </c>
      <c r="BG57" s="2">
        <f t="shared" ca="1" si="9"/>
        <v>0</v>
      </c>
      <c r="BH57" s="2">
        <f t="shared" ca="1" si="9"/>
        <v>0</v>
      </c>
      <c r="BI57" s="2">
        <f t="shared" ca="1" si="9"/>
        <v>0</v>
      </c>
    </row>
    <row r="58" spans="1:97" hidden="1" x14ac:dyDescent="0.25">
      <c r="A58" s="185"/>
      <c r="B58" s="171"/>
      <c r="C58" s="3"/>
      <c r="D58" s="3"/>
      <c r="E58" s="3"/>
      <c r="F58" s="3"/>
      <c r="G58" s="3"/>
      <c r="H58" s="3"/>
      <c r="I58" s="3"/>
      <c r="J58" s="3"/>
      <c r="K58" s="3"/>
      <c r="L58" s="3"/>
      <c r="M58" s="3"/>
      <c r="N58" s="3"/>
      <c r="O58" s="3"/>
      <c r="P58" s="3"/>
      <c r="Q58" s="3"/>
      <c r="R58" s="3"/>
      <c r="S58" s="3"/>
      <c r="T58" s="3"/>
      <c r="U58" s="3"/>
      <c r="V58" s="3"/>
      <c r="W58" s="3"/>
      <c r="X58" s="3"/>
      <c r="Y58" s="3"/>
      <c r="Z58" s="3"/>
      <c r="AA58" s="3"/>
      <c r="AB58" s="1">
        <v>7</v>
      </c>
      <c r="AC58" s="2">
        <f t="shared" ca="1" si="10"/>
        <v>0</v>
      </c>
      <c r="AD58" s="2">
        <f t="shared" ca="1" si="9"/>
        <v>0</v>
      </c>
      <c r="AE58" s="2">
        <f t="shared" ca="1" si="9"/>
        <v>0</v>
      </c>
      <c r="AF58" s="2">
        <f t="shared" ca="1" si="9"/>
        <v>0</v>
      </c>
      <c r="AG58" s="2">
        <f t="shared" ca="1" si="9"/>
        <v>0</v>
      </c>
      <c r="AH58" s="2">
        <f t="shared" ca="1" si="9"/>
        <v>0</v>
      </c>
      <c r="AI58" s="2">
        <f t="shared" ca="1" si="9"/>
        <v>0</v>
      </c>
      <c r="AJ58" s="2">
        <f t="shared" ca="1" si="9"/>
        <v>0</v>
      </c>
      <c r="AK58" s="2">
        <f t="shared" ca="1" si="9"/>
        <v>0</v>
      </c>
      <c r="AL58" s="2">
        <f t="shared" ca="1" si="9"/>
        <v>0</v>
      </c>
      <c r="AM58" s="2">
        <f t="shared" ca="1" si="9"/>
        <v>0</v>
      </c>
      <c r="AN58" s="2">
        <f t="shared" ca="1" si="9"/>
        <v>0</v>
      </c>
      <c r="AO58" s="2">
        <f t="shared" ca="1" si="9"/>
        <v>0</v>
      </c>
      <c r="AP58" s="2">
        <f t="shared" ca="1" si="9"/>
        <v>0</v>
      </c>
      <c r="AQ58" s="2">
        <f t="shared" ca="1" si="9"/>
        <v>0</v>
      </c>
      <c r="AR58" s="2">
        <f t="shared" ca="1" si="9"/>
        <v>0</v>
      </c>
      <c r="AS58" s="2">
        <f t="shared" ca="1" si="9"/>
        <v>0</v>
      </c>
      <c r="AT58" s="2">
        <f t="shared" ca="1" si="9"/>
        <v>0</v>
      </c>
      <c r="AU58" s="2">
        <f t="shared" ca="1" si="9"/>
        <v>0</v>
      </c>
      <c r="AV58" s="2">
        <f t="shared" ca="1" si="9"/>
        <v>0</v>
      </c>
      <c r="AW58" s="2">
        <f t="shared" ca="1" si="9"/>
        <v>0</v>
      </c>
      <c r="AX58" s="2">
        <f t="shared" ca="1" si="9"/>
        <v>0</v>
      </c>
      <c r="AY58" s="2">
        <f t="shared" ca="1" si="9"/>
        <v>0</v>
      </c>
      <c r="AZ58" s="2">
        <f t="shared" ca="1" si="9"/>
        <v>0</v>
      </c>
      <c r="BA58" s="2">
        <f t="shared" ca="1" si="9"/>
        <v>0</v>
      </c>
      <c r="BB58" s="2">
        <f t="shared" ca="1" si="9"/>
        <v>0</v>
      </c>
      <c r="BC58" s="2">
        <f t="shared" ca="1" si="9"/>
        <v>0</v>
      </c>
      <c r="BD58" s="2">
        <f t="shared" ca="1" si="9"/>
        <v>0</v>
      </c>
      <c r="BE58" s="2">
        <f t="shared" ca="1" si="9"/>
        <v>0</v>
      </c>
      <c r="BF58" s="2">
        <f t="shared" ca="1" si="9"/>
        <v>0</v>
      </c>
      <c r="BG58" s="2">
        <f t="shared" ca="1" si="9"/>
        <v>0</v>
      </c>
      <c r="BH58" s="2">
        <f t="shared" ca="1" si="9"/>
        <v>0</v>
      </c>
      <c r="BI58" s="2">
        <f t="shared" ca="1" si="9"/>
        <v>0</v>
      </c>
    </row>
    <row r="59" spans="1:97" hidden="1" x14ac:dyDescent="0.25">
      <c r="A59" s="185"/>
      <c r="B59" s="171"/>
      <c r="C59" s="3"/>
      <c r="D59" s="3"/>
      <c r="E59" s="3"/>
      <c r="F59" s="3"/>
      <c r="G59" s="3"/>
      <c r="H59" s="3"/>
      <c r="I59" s="3"/>
      <c r="J59" s="3"/>
      <c r="K59" s="3"/>
      <c r="L59" s="3"/>
      <c r="M59" s="3"/>
      <c r="N59" s="3"/>
      <c r="O59" s="3"/>
      <c r="P59" s="3"/>
      <c r="Q59" s="3"/>
      <c r="R59" s="3"/>
      <c r="S59" s="3"/>
      <c r="T59" s="3"/>
      <c r="U59" s="3"/>
      <c r="V59" s="3"/>
      <c r="W59" s="3"/>
      <c r="X59" s="3"/>
      <c r="Y59" s="3"/>
      <c r="Z59" s="3"/>
      <c r="AA59" s="3"/>
      <c r="AB59" s="1">
        <v>8</v>
      </c>
      <c r="AC59" s="2">
        <f t="shared" ca="1" si="10"/>
        <v>0</v>
      </c>
      <c r="AD59" s="2">
        <f t="shared" ca="1" si="9"/>
        <v>0</v>
      </c>
      <c r="AE59" s="2">
        <f t="shared" ca="1" si="9"/>
        <v>0</v>
      </c>
      <c r="AF59" s="2">
        <f t="shared" ca="1" si="9"/>
        <v>0</v>
      </c>
      <c r="AG59" s="2">
        <f t="shared" ca="1" si="9"/>
        <v>0</v>
      </c>
      <c r="AH59" s="2">
        <f t="shared" ca="1" si="9"/>
        <v>0</v>
      </c>
      <c r="AI59" s="2">
        <f t="shared" ca="1" si="9"/>
        <v>0</v>
      </c>
      <c r="AJ59" s="2">
        <f t="shared" ca="1" si="9"/>
        <v>0</v>
      </c>
      <c r="AK59" s="2">
        <f t="shared" ca="1" si="9"/>
        <v>0</v>
      </c>
      <c r="AL59" s="2">
        <f t="shared" ca="1" si="9"/>
        <v>0</v>
      </c>
      <c r="AM59" s="2">
        <f t="shared" ca="1" si="9"/>
        <v>0</v>
      </c>
      <c r="AN59" s="2">
        <f t="shared" ca="1" si="9"/>
        <v>0</v>
      </c>
      <c r="AO59" s="2">
        <f t="shared" ca="1" si="9"/>
        <v>0</v>
      </c>
      <c r="AP59" s="2">
        <f t="shared" ca="1" si="9"/>
        <v>0</v>
      </c>
      <c r="AQ59" s="2">
        <f t="shared" ca="1" si="9"/>
        <v>0</v>
      </c>
      <c r="AR59" s="2">
        <f t="shared" ca="1" si="9"/>
        <v>0</v>
      </c>
      <c r="AS59" s="2">
        <f t="shared" ca="1" si="9"/>
        <v>0</v>
      </c>
      <c r="AT59" s="2">
        <f t="shared" ca="1" si="9"/>
        <v>0</v>
      </c>
      <c r="AU59" s="2">
        <f t="shared" ca="1" si="9"/>
        <v>0</v>
      </c>
      <c r="AV59" s="2">
        <f t="shared" ca="1" si="9"/>
        <v>0</v>
      </c>
      <c r="AW59" s="2">
        <f t="shared" ca="1" si="9"/>
        <v>0</v>
      </c>
      <c r="AX59" s="2">
        <f t="shared" ca="1" si="9"/>
        <v>0</v>
      </c>
      <c r="AY59" s="2">
        <f t="shared" ca="1" si="9"/>
        <v>0</v>
      </c>
      <c r="AZ59" s="2">
        <f t="shared" ca="1" si="9"/>
        <v>0</v>
      </c>
      <c r="BA59" s="2">
        <f t="shared" ca="1" si="9"/>
        <v>0</v>
      </c>
      <c r="BB59" s="2">
        <f t="shared" ca="1" si="9"/>
        <v>0</v>
      </c>
      <c r="BC59" s="2">
        <f t="shared" ca="1" si="9"/>
        <v>0</v>
      </c>
      <c r="BD59" s="2">
        <f t="shared" ca="1" si="9"/>
        <v>0</v>
      </c>
      <c r="BE59" s="2">
        <f t="shared" ca="1" si="9"/>
        <v>0</v>
      </c>
      <c r="BF59" s="2">
        <f t="shared" ca="1" si="9"/>
        <v>0</v>
      </c>
      <c r="BG59" s="2">
        <f t="shared" ca="1" si="9"/>
        <v>0</v>
      </c>
      <c r="BH59" s="2">
        <f t="shared" ca="1" si="9"/>
        <v>0</v>
      </c>
      <c r="BI59" s="2">
        <f t="shared" ref="BI59" ca="1" si="11">IF(ISNA(OR(MATCH(BI$51,OFFSET($D59,1-$AB59,0,6),0),MATCH($AB59,OFFSET($D59,1-$AB59,0,6),0))),0,INDEX(OFFSET($D59,1-$AB59,18,6,6),MATCH(BI$51,OFFSET($D59,1-$AB59,0,6),0),MATCH($AB59,OFFSET($D59,1-$AB59,0,6),0)))</f>
        <v>0</v>
      </c>
    </row>
    <row r="60" spans="1:97" hidden="1" x14ac:dyDescent="0.25">
      <c r="A60" s="185"/>
      <c r="B60" s="171"/>
      <c r="C60" s="3"/>
      <c r="D60" s="3"/>
      <c r="E60" s="3"/>
      <c r="F60" s="3"/>
      <c r="G60" s="3"/>
      <c r="H60" s="3"/>
      <c r="I60" s="3"/>
      <c r="J60" s="3"/>
      <c r="K60" s="3"/>
      <c r="L60" s="3"/>
      <c r="M60" s="3"/>
      <c r="N60" s="3"/>
      <c r="O60" s="3"/>
      <c r="P60" s="3"/>
      <c r="Q60" s="3"/>
      <c r="R60" s="3"/>
      <c r="S60" s="3"/>
      <c r="T60" s="3"/>
      <c r="U60" s="3"/>
      <c r="V60" s="3"/>
      <c r="W60" s="3"/>
      <c r="X60" s="3"/>
      <c r="Y60" s="3"/>
      <c r="Z60" s="3"/>
      <c r="AA60" s="3"/>
      <c r="AB60" s="1">
        <v>9</v>
      </c>
      <c r="AC60" s="2">
        <f t="shared" ca="1" si="10"/>
        <v>0</v>
      </c>
      <c r="AD60" s="2">
        <f t="shared" ca="1" si="10"/>
        <v>0</v>
      </c>
      <c r="AE60" s="2">
        <f t="shared" ca="1" si="10"/>
        <v>0</v>
      </c>
      <c r="AF60" s="2">
        <f t="shared" ca="1" si="10"/>
        <v>0</v>
      </c>
      <c r="AG60" s="2">
        <f t="shared" ca="1" si="10"/>
        <v>0</v>
      </c>
      <c r="AH60" s="2">
        <f t="shared" ca="1" si="10"/>
        <v>0</v>
      </c>
      <c r="AI60" s="2">
        <f t="shared" ca="1" si="10"/>
        <v>0</v>
      </c>
      <c r="AJ60" s="2">
        <f t="shared" ca="1" si="10"/>
        <v>0</v>
      </c>
      <c r="AK60" s="2">
        <f t="shared" ca="1" si="10"/>
        <v>0</v>
      </c>
      <c r="AL60" s="2">
        <f t="shared" ca="1" si="10"/>
        <v>0</v>
      </c>
      <c r="AM60" s="2">
        <f t="shared" ca="1" si="10"/>
        <v>0</v>
      </c>
      <c r="AN60" s="2">
        <f t="shared" ca="1" si="10"/>
        <v>0</v>
      </c>
      <c r="AO60" s="2">
        <f t="shared" ca="1" si="10"/>
        <v>0</v>
      </c>
      <c r="AP60" s="2">
        <f t="shared" ca="1" si="10"/>
        <v>0</v>
      </c>
      <c r="AQ60" s="2">
        <f t="shared" ca="1" si="10"/>
        <v>0</v>
      </c>
      <c r="AR60" s="2">
        <f t="shared" ca="1" si="10"/>
        <v>0</v>
      </c>
      <c r="AS60" s="2">
        <f t="shared" ref="AS60:BI74" ca="1" si="12">IF(ISNA(OR(MATCH(AS$51,OFFSET($D60,1-$AB60,0,6),0),MATCH($AB60,OFFSET($D60,1-$AB60,0,6),0))),0,INDEX(OFFSET($D60,1-$AB60,18,6,6),MATCH(AS$51,OFFSET($D60,1-$AB60,0,6),0),MATCH($AB60,OFFSET($D60,1-$AB60,0,6),0)))</f>
        <v>0</v>
      </c>
      <c r="AT60" s="2">
        <f t="shared" ca="1" si="12"/>
        <v>0</v>
      </c>
      <c r="AU60" s="2">
        <f t="shared" ca="1" si="12"/>
        <v>0</v>
      </c>
      <c r="AV60" s="2">
        <f t="shared" ca="1" si="12"/>
        <v>0</v>
      </c>
      <c r="AW60" s="2">
        <f t="shared" ca="1" si="12"/>
        <v>0</v>
      </c>
      <c r="AX60" s="2">
        <f t="shared" ca="1" si="12"/>
        <v>0</v>
      </c>
      <c r="AY60" s="2">
        <f t="shared" ca="1" si="12"/>
        <v>0</v>
      </c>
      <c r="AZ60" s="2">
        <f t="shared" ca="1" si="12"/>
        <v>0</v>
      </c>
      <c r="BA60" s="2">
        <f t="shared" ca="1" si="12"/>
        <v>0</v>
      </c>
      <c r="BB60" s="2">
        <f t="shared" ca="1" si="12"/>
        <v>0</v>
      </c>
      <c r="BC60" s="2">
        <f t="shared" ca="1" si="12"/>
        <v>0</v>
      </c>
      <c r="BD60" s="2">
        <f t="shared" ca="1" si="12"/>
        <v>0</v>
      </c>
      <c r="BE60" s="2">
        <f t="shared" ca="1" si="12"/>
        <v>0</v>
      </c>
      <c r="BF60" s="2">
        <f t="shared" ca="1" si="12"/>
        <v>0</v>
      </c>
      <c r="BG60" s="2">
        <f t="shared" ca="1" si="12"/>
        <v>0</v>
      </c>
      <c r="BH60" s="2">
        <f t="shared" ca="1" si="12"/>
        <v>0</v>
      </c>
      <c r="BI60" s="2">
        <f t="shared" ca="1" si="12"/>
        <v>0</v>
      </c>
    </row>
    <row r="61" spans="1:97" hidden="1" x14ac:dyDescent="0.25">
      <c r="A61" s="185"/>
      <c r="B61" s="171"/>
      <c r="C61" s="3"/>
      <c r="D61" s="3"/>
      <c r="E61" s="3"/>
      <c r="F61" s="3"/>
      <c r="G61" s="3"/>
      <c r="H61" s="3"/>
      <c r="I61" s="3"/>
      <c r="J61" s="3"/>
      <c r="K61" s="3"/>
      <c r="L61" s="3"/>
      <c r="M61" s="3"/>
      <c r="N61" s="3"/>
      <c r="O61" s="3"/>
      <c r="P61" s="3"/>
      <c r="Q61" s="3"/>
      <c r="R61" s="3"/>
      <c r="S61" s="3"/>
      <c r="T61" s="3"/>
      <c r="U61" s="3"/>
      <c r="V61" s="3"/>
      <c r="W61" s="3"/>
      <c r="X61" s="3"/>
      <c r="Y61" s="3"/>
      <c r="Z61" s="3"/>
      <c r="AA61" s="3"/>
      <c r="AB61" s="1">
        <v>10</v>
      </c>
      <c r="AC61" s="2">
        <f t="shared" ca="1" si="10"/>
        <v>0</v>
      </c>
      <c r="AD61" s="2">
        <f t="shared" ca="1" si="10"/>
        <v>0</v>
      </c>
      <c r="AE61" s="2">
        <f t="shared" ca="1" si="10"/>
        <v>0</v>
      </c>
      <c r="AF61" s="2">
        <f t="shared" ca="1" si="10"/>
        <v>0</v>
      </c>
      <c r="AG61" s="2">
        <f t="shared" ca="1" si="10"/>
        <v>0</v>
      </c>
      <c r="AH61" s="2">
        <f t="shared" ca="1" si="10"/>
        <v>0</v>
      </c>
      <c r="AI61" s="2">
        <f t="shared" ca="1" si="10"/>
        <v>0</v>
      </c>
      <c r="AJ61" s="2">
        <f t="shared" ca="1" si="10"/>
        <v>0</v>
      </c>
      <c r="AK61" s="2">
        <f t="shared" ca="1" si="10"/>
        <v>0</v>
      </c>
      <c r="AL61" s="2">
        <f t="shared" ca="1" si="10"/>
        <v>0</v>
      </c>
      <c r="AM61" s="2">
        <f t="shared" ca="1" si="10"/>
        <v>0</v>
      </c>
      <c r="AN61" s="2">
        <f t="shared" ca="1" si="10"/>
        <v>0</v>
      </c>
      <c r="AO61" s="2">
        <f t="shared" ca="1" si="10"/>
        <v>0</v>
      </c>
      <c r="AP61" s="2">
        <f t="shared" ca="1" si="10"/>
        <v>0</v>
      </c>
      <c r="AQ61" s="2">
        <f t="shared" ca="1" si="10"/>
        <v>0</v>
      </c>
      <c r="AR61" s="2">
        <f t="shared" ca="1" si="10"/>
        <v>0</v>
      </c>
      <c r="AS61" s="2">
        <f t="shared" ca="1" si="12"/>
        <v>0</v>
      </c>
      <c r="AT61" s="2">
        <f t="shared" ca="1" si="12"/>
        <v>0</v>
      </c>
      <c r="AU61" s="2">
        <f t="shared" ca="1" si="12"/>
        <v>0</v>
      </c>
      <c r="AV61" s="2">
        <f t="shared" ca="1" si="12"/>
        <v>0</v>
      </c>
      <c r="AW61" s="2">
        <f t="shared" ca="1" si="12"/>
        <v>0</v>
      </c>
      <c r="AX61" s="2">
        <f t="shared" ca="1" si="12"/>
        <v>0</v>
      </c>
      <c r="AY61" s="2">
        <f t="shared" ca="1" si="12"/>
        <v>0</v>
      </c>
      <c r="AZ61" s="2">
        <f t="shared" ca="1" si="12"/>
        <v>0</v>
      </c>
      <c r="BA61" s="2">
        <f t="shared" ca="1" si="12"/>
        <v>0</v>
      </c>
      <c r="BB61" s="2">
        <f t="shared" ca="1" si="12"/>
        <v>0</v>
      </c>
      <c r="BC61" s="2">
        <f t="shared" ca="1" si="12"/>
        <v>0</v>
      </c>
      <c r="BD61" s="2">
        <f t="shared" ca="1" si="12"/>
        <v>0</v>
      </c>
      <c r="BE61" s="2">
        <f t="shared" ca="1" si="12"/>
        <v>0</v>
      </c>
      <c r="BF61" s="2">
        <f t="shared" ca="1" si="12"/>
        <v>0</v>
      </c>
      <c r="BG61" s="2">
        <f t="shared" ca="1" si="12"/>
        <v>0</v>
      </c>
      <c r="BH61" s="2">
        <f t="shared" ca="1" si="12"/>
        <v>0</v>
      </c>
      <c r="BI61" s="2">
        <f t="shared" ca="1" si="12"/>
        <v>0</v>
      </c>
    </row>
    <row r="62" spans="1:97" hidden="1" x14ac:dyDescent="0.25">
      <c r="A62" s="185"/>
      <c r="B62" s="171"/>
      <c r="C62" s="3"/>
      <c r="D62" s="3"/>
      <c r="E62" s="3"/>
      <c r="F62" s="3"/>
      <c r="G62" s="3"/>
      <c r="H62" s="3"/>
      <c r="I62" s="3"/>
      <c r="J62" s="3"/>
      <c r="K62" s="3"/>
      <c r="L62" s="3"/>
      <c r="M62" s="3"/>
      <c r="N62" s="3"/>
      <c r="O62" s="3"/>
      <c r="P62" s="3"/>
      <c r="Q62" s="3"/>
      <c r="R62" s="3"/>
      <c r="S62" s="3"/>
      <c r="T62" s="3"/>
      <c r="U62" s="3"/>
      <c r="V62" s="3"/>
      <c r="W62" s="3"/>
      <c r="X62" s="3"/>
      <c r="Y62" s="3"/>
      <c r="Z62" s="3"/>
      <c r="AA62" s="3"/>
      <c r="AB62" s="1">
        <v>11</v>
      </c>
      <c r="AC62" s="2">
        <f t="shared" ca="1" si="10"/>
        <v>0</v>
      </c>
      <c r="AD62" s="2">
        <f t="shared" ca="1" si="10"/>
        <v>0</v>
      </c>
      <c r="AE62" s="2">
        <f t="shared" ca="1" si="10"/>
        <v>0</v>
      </c>
      <c r="AF62" s="2">
        <f t="shared" ca="1" si="10"/>
        <v>0</v>
      </c>
      <c r="AG62" s="2">
        <f t="shared" ca="1" si="10"/>
        <v>0</v>
      </c>
      <c r="AH62" s="2">
        <f t="shared" ca="1" si="10"/>
        <v>0</v>
      </c>
      <c r="AI62" s="2">
        <f t="shared" ca="1" si="10"/>
        <v>0</v>
      </c>
      <c r="AJ62" s="2">
        <f t="shared" ca="1" si="10"/>
        <v>0</v>
      </c>
      <c r="AK62" s="2">
        <f t="shared" ca="1" si="10"/>
        <v>0</v>
      </c>
      <c r="AL62" s="2">
        <f t="shared" ca="1" si="10"/>
        <v>0</v>
      </c>
      <c r="AM62" s="2">
        <f t="shared" ca="1" si="10"/>
        <v>0</v>
      </c>
      <c r="AN62" s="2">
        <f t="shared" ca="1" si="10"/>
        <v>0</v>
      </c>
      <c r="AO62" s="2">
        <f t="shared" ca="1" si="10"/>
        <v>0</v>
      </c>
      <c r="AP62" s="2">
        <f t="shared" ca="1" si="10"/>
        <v>0</v>
      </c>
      <c r="AQ62" s="2">
        <f t="shared" ca="1" si="10"/>
        <v>0</v>
      </c>
      <c r="AR62" s="2">
        <f t="shared" ca="1" si="10"/>
        <v>0</v>
      </c>
      <c r="AS62" s="2">
        <f t="shared" ca="1" si="12"/>
        <v>0</v>
      </c>
      <c r="AT62" s="2">
        <f t="shared" ca="1" si="12"/>
        <v>0</v>
      </c>
      <c r="AU62" s="2">
        <f t="shared" ca="1" si="12"/>
        <v>0</v>
      </c>
      <c r="AV62" s="2">
        <f t="shared" ca="1" si="12"/>
        <v>0</v>
      </c>
      <c r="AW62" s="2">
        <f t="shared" ca="1" si="12"/>
        <v>0</v>
      </c>
      <c r="AX62" s="2">
        <f t="shared" ca="1" si="12"/>
        <v>0</v>
      </c>
      <c r="AY62" s="2">
        <f t="shared" ca="1" si="12"/>
        <v>0</v>
      </c>
      <c r="AZ62" s="2">
        <f t="shared" ca="1" si="12"/>
        <v>0</v>
      </c>
      <c r="BA62" s="2">
        <f t="shared" ca="1" si="12"/>
        <v>0</v>
      </c>
      <c r="BB62" s="2">
        <f t="shared" ca="1" si="12"/>
        <v>0</v>
      </c>
      <c r="BC62" s="2">
        <f t="shared" ca="1" si="12"/>
        <v>0</v>
      </c>
      <c r="BD62" s="2">
        <f t="shared" ca="1" si="12"/>
        <v>0</v>
      </c>
      <c r="BE62" s="2">
        <f t="shared" ca="1" si="12"/>
        <v>0</v>
      </c>
      <c r="BF62" s="2">
        <f t="shared" ca="1" si="12"/>
        <v>0</v>
      </c>
      <c r="BG62" s="2">
        <f t="shared" ca="1" si="12"/>
        <v>0</v>
      </c>
      <c r="BH62" s="2">
        <f t="shared" ca="1" si="12"/>
        <v>0</v>
      </c>
      <c r="BI62" s="2">
        <f t="shared" ca="1" si="12"/>
        <v>0</v>
      </c>
    </row>
    <row r="63" spans="1:97" hidden="1" x14ac:dyDescent="0.25">
      <c r="A63" s="185"/>
      <c r="B63" s="171"/>
      <c r="C63" s="3"/>
      <c r="D63" s="3"/>
      <c r="E63" s="3"/>
      <c r="F63" s="3"/>
      <c r="G63" s="3"/>
      <c r="H63" s="3"/>
      <c r="I63" s="3"/>
      <c r="J63" s="3"/>
      <c r="K63" s="3"/>
      <c r="L63" s="3"/>
      <c r="M63" s="3"/>
      <c r="N63" s="3"/>
      <c r="O63" s="3"/>
      <c r="P63" s="3"/>
      <c r="Q63" s="3"/>
      <c r="R63" s="3"/>
      <c r="S63" s="3"/>
      <c r="T63" s="3"/>
      <c r="U63" s="3"/>
      <c r="V63" s="3"/>
      <c r="W63" s="3"/>
      <c r="X63" s="3"/>
      <c r="Y63" s="3"/>
      <c r="Z63" s="3"/>
      <c r="AA63" s="3"/>
      <c r="AB63" s="1">
        <v>12</v>
      </c>
      <c r="AC63" s="2">
        <f t="shared" ca="1" si="10"/>
        <v>0</v>
      </c>
      <c r="AD63" s="2">
        <f t="shared" ca="1" si="10"/>
        <v>0</v>
      </c>
      <c r="AE63" s="2">
        <f t="shared" ca="1" si="10"/>
        <v>0</v>
      </c>
      <c r="AF63" s="2">
        <f t="shared" ca="1" si="10"/>
        <v>0</v>
      </c>
      <c r="AG63" s="2">
        <f t="shared" ca="1" si="10"/>
        <v>0</v>
      </c>
      <c r="AH63" s="2">
        <f t="shared" ca="1" si="10"/>
        <v>0</v>
      </c>
      <c r="AI63" s="2">
        <f t="shared" ca="1" si="10"/>
        <v>0</v>
      </c>
      <c r="AJ63" s="2">
        <f t="shared" ca="1" si="10"/>
        <v>0</v>
      </c>
      <c r="AK63" s="2">
        <f t="shared" ca="1" si="10"/>
        <v>0</v>
      </c>
      <c r="AL63" s="2">
        <f t="shared" ca="1" si="10"/>
        <v>0</v>
      </c>
      <c r="AM63" s="2">
        <f t="shared" ca="1" si="10"/>
        <v>0</v>
      </c>
      <c r="AN63" s="2">
        <f t="shared" ca="1" si="10"/>
        <v>0</v>
      </c>
      <c r="AO63" s="2">
        <f t="shared" ca="1" si="10"/>
        <v>0</v>
      </c>
      <c r="AP63" s="2">
        <f t="shared" ca="1" si="10"/>
        <v>0</v>
      </c>
      <c r="AQ63" s="2">
        <f t="shared" ca="1" si="10"/>
        <v>0</v>
      </c>
      <c r="AR63" s="2">
        <f t="shared" ca="1" si="10"/>
        <v>0</v>
      </c>
      <c r="AS63" s="2">
        <f t="shared" ca="1" si="12"/>
        <v>0</v>
      </c>
      <c r="AT63" s="2">
        <f t="shared" ca="1" si="12"/>
        <v>0</v>
      </c>
      <c r="AU63" s="2">
        <f t="shared" ca="1" si="12"/>
        <v>0</v>
      </c>
      <c r="AV63" s="2">
        <f t="shared" ca="1" si="12"/>
        <v>0</v>
      </c>
      <c r="AW63" s="2">
        <f t="shared" ca="1" si="12"/>
        <v>0</v>
      </c>
      <c r="AX63" s="2">
        <f t="shared" ca="1" si="12"/>
        <v>0</v>
      </c>
      <c r="AY63" s="2">
        <f t="shared" ca="1" si="12"/>
        <v>0</v>
      </c>
      <c r="AZ63" s="2">
        <f t="shared" ca="1" si="12"/>
        <v>0</v>
      </c>
      <c r="BA63" s="2">
        <f t="shared" ca="1" si="12"/>
        <v>0</v>
      </c>
      <c r="BB63" s="2">
        <f t="shared" ca="1" si="12"/>
        <v>0</v>
      </c>
      <c r="BC63" s="2">
        <f t="shared" ca="1" si="12"/>
        <v>0</v>
      </c>
      <c r="BD63" s="2">
        <f t="shared" ca="1" si="12"/>
        <v>0</v>
      </c>
      <c r="BE63" s="2">
        <f t="shared" ca="1" si="12"/>
        <v>0</v>
      </c>
      <c r="BF63" s="2">
        <f t="shared" ca="1" si="12"/>
        <v>0</v>
      </c>
      <c r="BG63" s="2">
        <f t="shared" ca="1" si="12"/>
        <v>0</v>
      </c>
      <c r="BH63" s="2">
        <f t="shared" ca="1" si="12"/>
        <v>0</v>
      </c>
      <c r="BI63" s="2">
        <f t="shared" ca="1" si="12"/>
        <v>0</v>
      </c>
    </row>
    <row r="64" spans="1:97" hidden="1" x14ac:dyDescent="0.25">
      <c r="A64" s="185"/>
      <c r="B64" s="171"/>
      <c r="C64" s="3"/>
      <c r="D64" s="3"/>
      <c r="E64" s="3"/>
      <c r="F64" s="3"/>
      <c r="G64" s="3"/>
      <c r="H64" s="3"/>
      <c r="I64" s="3"/>
      <c r="J64" s="3"/>
      <c r="K64" s="3"/>
      <c r="L64" s="3"/>
      <c r="M64" s="3"/>
      <c r="N64" s="3"/>
      <c r="O64" s="3"/>
      <c r="P64" s="3"/>
      <c r="Q64" s="3"/>
      <c r="R64" s="3"/>
      <c r="S64" s="3"/>
      <c r="T64" s="3"/>
      <c r="U64" s="3"/>
      <c r="V64" s="3"/>
      <c r="W64" s="3"/>
      <c r="X64" s="3"/>
      <c r="Y64" s="3"/>
      <c r="Z64" s="3"/>
      <c r="AA64" s="3"/>
      <c r="AB64" s="1">
        <v>13</v>
      </c>
      <c r="AC64" s="2">
        <f t="shared" ca="1" si="10"/>
        <v>0</v>
      </c>
      <c r="AD64" s="2">
        <f t="shared" ca="1" si="10"/>
        <v>0</v>
      </c>
      <c r="AE64" s="2">
        <f t="shared" ca="1" si="10"/>
        <v>0</v>
      </c>
      <c r="AF64" s="2">
        <f t="shared" ca="1" si="10"/>
        <v>0</v>
      </c>
      <c r="AG64" s="2">
        <f t="shared" ca="1" si="10"/>
        <v>0</v>
      </c>
      <c r="AH64" s="2">
        <f t="shared" ca="1" si="10"/>
        <v>0</v>
      </c>
      <c r="AI64" s="2">
        <f t="shared" ca="1" si="10"/>
        <v>0</v>
      </c>
      <c r="AJ64" s="2">
        <f t="shared" ca="1" si="10"/>
        <v>0</v>
      </c>
      <c r="AK64" s="2">
        <f t="shared" ca="1" si="10"/>
        <v>0</v>
      </c>
      <c r="AL64" s="2">
        <f t="shared" ca="1" si="10"/>
        <v>0</v>
      </c>
      <c r="AM64" s="2">
        <f t="shared" ca="1" si="10"/>
        <v>0</v>
      </c>
      <c r="AN64" s="2">
        <f t="shared" ca="1" si="10"/>
        <v>0</v>
      </c>
      <c r="AO64" s="2">
        <f t="shared" ca="1" si="10"/>
        <v>0</v>
      </c>
      <c r="AP64" s="2">
        <f t="shared" ca="1" si="10"/>
        <v>0</v>
      </c>
      <c r="AQ64" s="2">
        <f t="shared" ca="1" si="10"/>
        <v>0</v>
      </c>
      <c r="AR64" s="2">
        <f t="shared" ca="1" si="10"/>
        <v>0</v>
      </c>
      <c r="AS64" s="2">
        <f t="shared" ca="1" si="12"/>
        <v>0</v>
      </c>
      <c r="AT64" s="2">
        <f t="shared" ca="1" si="12"/>
        <v>0</v>
      </c>
      <c r="AU64" s="2">
        <f t="shared" ca="1" si="12"/>
        <v>0</v>
      </c>
      <c r="AV64" s="2">
        <f t="shared" ca="1" si="12"/>
        <v>0</v>
      </c>
      <c r="AW64" s="2">
        <f t="shared" ca="1" si="12"/>
        <v>0</v>
      </c>
      <c r="AX64" s="2">
        <f t="shared" ca="1" si="12"/>
        <v>0</v>
      </c>
      <c r="AY64" s="2">
        <f t="shared" ca="1" si="12"/>
        <v>0</v>
      </c>
      <c r="AZ64" s="2">
        <f t="shared" ca="1" si="12"/>
        <v>0</v>
      </c>
      <c r="BA64" s="2">
        <f t="shared" ca="1" si="12"/>
        <v>0</v>
      </c>
      <c r="BB64" s="2">
        <f t="shared" ca="1" si="12"/>
        <v>0</v>
      </c>
      <c r="BC64" s="2">
        <f t="shared" ca="1" si="12"/>
        <v>0</v>
      </c>
      <c r="BD64" s="2">
        <f t="shared" ca="1" si="12"/>
        <v>0</v>
      </c>
      <c r="BE64" s="2">
        <f t="shared" ca="1" si="12"/>
        <v>0</v>
      </c>
      <c r="BF64" s="2">
        <f t="shared" ca="1" si="12"/>
        <v>0</v>
      </c>
      <c r="BG64" s="2">
        <f t="shared" ca="1" si="12"/>
        <v>0</v>
      </c>
      <c r="BH64" s="2">
        <f t="shared" ca="1" si="12"/>
        <v>0</v>
      </c>
      <c r="BI64" s="2">
        <f t="shared" ca="1" si="12"/>
        <v>0</v>
      </c>
    </row>
    <row r="65" spans="1:61" hidden="1" x14ac:dyDescent="0.25">
      <c r="A65" s="185"/>
      <c r="B65" s="171"/>
      <c r="C65" s="3"/>
      <c r="D65" s="3"/>
      <c r="E65" s="3"/>
      <c r="F65" s="3"/>
      <c r="G65" s="3"/>
      <c r="H65" s="3"/>
      <c r="I65" s="3"/>
      <c r="J65" s="3"/>
      <c r="K65" s="3"/>
      <c r="L65" s="3"/>
      <c r="M65" s="3"/>
      <c r="N65" s="3"/>
      <c r="O65" s="3"/>
      <c r="P65" s="3"/>
      <c r="Q65" s="3"/>
      <c r="R65" s="3"/>
      <c r="S65" s="3"/>
      <c r="T65" s="3"/>
      <c r="U65" s="3"/>
      <c r="V65" s="3"/>
      <c r="W65" s="3"/>
      <c r="X65" s="3"/>
      <c r="Y65" s="3"/>
      <c r="Z65" s="3"/>
      <c r="AA65" s="3"/>
      <c r="AB65" s="1">
        <v>14</v>
      </c>
      <c r="AC65" s="2">
        <f t="shared" ca="1" si="10"/>
        <v>0</v>
      </c>
      <c r="AD65" s="2">
        <f t="shared" ca="1" si="10"/>
        <v>0</v>
      </c>
      <c r="AE65" s="2">
        <f t="shared" ca="1" si="10"/>
        <v>0</v>
      </c>
      <c r="AF65" s="2">
        <f t="shared" ca="1" si="10"/>
        <v>0</v>
      </c>
      <c r="AG65" s="2">
        <f t="shared" ca="1" si="10"/>
        <v>0</v>
      </c>
      <c r="AH65" s="2">
        <f t="shared" ca="1" si="10"/>
        <v>0</v>
      </c>
      <c r="AI65" s="2">
        <f t="shared" ca="1" si="10"/>
        <v>0</v>
      </c>
      <c r="AJ65" s="2">
        <f t="shared" ca="1" si="10"/>
        <v>0</v>
      </c>
      <c r="AK65" s="2">
        <f t="shared" ca="1" si="10"/>
        <v>0</v>
      </c>
      <c r="AL65" s="2">
        <f t="shared" ca="1" si="10"/>
        <v>0</v>
      </c>
      <c r="AM65" s="2">
        <f t="shared" ca="1" si="10"/>
        <v>0</v>
      </c>
      <c r="AN65" s="2">
        <f t="shared" ca="1" si="10"/>
        <v>0</v>
      </c>
      <c r="AO65" s="2">
        <f t="shared" ca="1" si="10"/>
        <v>0</v>
      </c>
      <c r="AP65" s="2">
        <f t="shared" ca="1" si="10"/>
        <v>0</v>
      </c>
      <c r="AQ65" s="2">
        <f t="shared" ca="1" si="10"/>
        <v>0</v>
      </c>
      <c r="AR65" s="2">
        <f t="shared" ca="1" si="10"/>
        <v>0</v>
      </c>
      <c r="AS65" s="2">
        <f t="shared" ca="1" si="12"/>
        <v>0</v>
      </c>
      <c r="AT65" s="2">
        <f t="shared" ca="1" si="12"/>
        <v>0</v>
      </c>
      <c r="AU65" s="2">
        <f t="shared" ca="1" si="12"/>
        <v>0</v>
      </c>
      <c r="AV65" s="2">
        <f t="shared" ca="1" si="12"/>
        <v>0</v>
      </c>
      <c r="AW65" s="2">
        <f t="shared" ca="1" si="12"/>
        <v>0</v>
      </c>
      <c r="AX65" s="2">
        <f t="shared" ca="1" si="12"/>
        <v>0</v>
      </c>
      <c r="AY65" s="2">
        <f t="shared" ca="1" si="12"/>
        <v>0</v>
      </c>
      <c r="AZ65" s="2">
        <f t="shared" ca="1" si="12"/>
        <v>0</v>
      </c>
      <c r="BA65" s="2">
        <f t="shared" ca="1" si="12"/>
        <v>0</v>
      </c>
      <c r="BB65" s="2">
        <f t="shared" ca="1" si="12"/>
        <v>0</v>
      </c>
      <c r="BC65" s="2">
        <f t="shared" ca="1" si="12"/>
        <v>0</v>
      </c>
      <c r="BD65" s="2">
        <f t="shared" ca="1" si="12"/>
        <v>0</v>
      </c>
      <c r="BE65" s="2">
        <f t="shared" ca="1" si="12"/>
        <v>0</v>
      </c>
      <c r="BF65" s="2">
        <f t="shared" ca="1" si="12"/>
        <v>0</v>
      </c>
      <c r="BG65" s="2">
        <f t="shared" ca="1" si="12"/>
        <v>0</v>
      </c>
      <c r="BH65" s="2">
        <f t="shared" ca="1" si="12"/>
        <v>0</v>
      </c>
      <c r="BI65" s="2">
        <f t="shared" ca="1" si="12"/>
        <v>0</v>
      </c>
    </row>
    <row r="66" spans="1:61" hidden="1" x14ac:dyDescent="0.25">
      <c r="A66" s="185"/>
      <c r="B66" s="171"/>
      <c r="C66" s="3"/>
      <c r="D66" s="3"/>
      <c r="E66" s="3"/>
      <c r="F66" s="3"/>
      <c r="G66" s="3"/>
      <c r="H66" s="3"/>
      <c r="I66" s="3"/>
      <c r="J66" s="3"/>
      <c r="K66" s="3"/>
      <c r="L66" s="3"/>
      <c r="M66" s="3"/>
      <c r="N66" s="3"/>
      <c r="O66" s="3"/>
      <c r="P66" s="3"/>
      <c r="Q66" s="3"/>
      <c r="R66" s="3"/>
      <c r="S66" s="3"/>
      <c r="T66" s="3"/>
      <c r="U66" s="3"/>
      <c r="V66" s="3"/>
      <c r="W66" s="3"/>
      <c r="X66" s="3"/>
      <c r="Y66" s="3"/>
      <c r="Z66" s="3"/>
      <c r="AA66" s="3"/>
      <c r="AB66" s="1">
        <v>15</v>
      </c>
      <c r="AC66" s="2">
        <f t="shared" ca="1" si="10"/>
        <v>0</v>
      </c>
      <c r="AD66" s="2">
        <f t="shared" ca="1" si="10"/>
        <v>0</v>
      </c>
      <c r="AE66" s="2">
        <f t="shared" ca="1" si="10"/>
        <v>0</v>
      </c>
      <c r="AF66" s="2">
        <f t="shared" ca="1" si="10"/>
        <v>0</v>
      </c>
      <c r="AG66" s="2">
        <f t="shared" ca="1" si="10"/>
        <v>0</v>
      </c>
      <c r="AH66" s="2">
        <f t="shared" ca="1" si="10"/>
        <v>0</v>
      </c>
      <c r="AI66" s="2">
        <f t="shared" ca="1" si="10"/>
        <v>0</v>
      </c>
      <c r="AJ66" s="2">
        <f t="shared" ca="1" si="10"/>
        <v>0</v>
      </c>
      <c r="AK66" s="2">
        <f t="shared" ca="1" si="10"/>
        <v>0</v>
      </c>
      <c r="AL66" s="2">
        <f t="shared" ca="1" si="10"/>
        <v>0</v>
      </c>
      <c r="AM66" s="2">
        <f t="shared" ca="1" si="10"/>
        <v>0</v>
      </c>
      <c r="AN66" s="2">
        <f t="shared" ca="1" si="10"/>
        <v>0</v>
      </c>
      <c r="AO66" s="2">
        <f t="shared" ca="1" si="10"/>
        <v>0</v>
      </c>
      <c r="AP66" s="2">
        <f t="shared" ca="1" si="10"/>
        <v>0</v>
      </c>
      <c r="AQ66" s="2">
        <f t="shared" ca="1" si="10"/>
        <v>0</v>
      </c>
      <c r="AR66" s="2">
        <f t="shared" ca="1" si="10"/>
        <v>0</v>
      </c>
      <c r="AS66" s="2">
        <f t="shared" ca="1" si="12"/>
        <v>0</v>
      </c>
      <c r="AT66" s="2">
        <f t="shared" ca="1" si="12"/>
        <v>0</v>
      </c>
      <c r="AU66" s="2">
        <f t="shared" ca="1" si="12"/>
        <v>0</v>
      </c>
      <c r="AV66" s="2">
        <f t="shared" ca="1" si="12"/>
        <v>0</v>
      </c>
      <c r="AW66" s="2">
        <f t="shared" ca="1" si="12"/>
        <v>0</v>
      </c>
      <c r="AX66" s="2">
        <f t="shared" ca="1" si="12"/>
        <v>0</v>
      </c>
      <c r="AY66" s="2">
        <f t="shared" ca="1" si="12"/>
        <v>0</v>
      </c>
      <c r="AZ66" s="2">
        <f t="shared" ca="1" si="12"/>
        <v>0</v>
      </c>
      <c r="BA66" s="2">
        <f t="shared" ca="1" si="12"/>
        <v>0</v>
      </c>
      <c r="BB66" s="2">
        <f t="shared" ca="1" si="12"/>
        <v>0</v>
      </c>
      <c r="BC66" s="2">
        <f t="shared" ca="1" si="12"/>
        <v>0</v>
      </c>
      <c r="BD66" s="2">
        <f t="shared" ca="1" si="12"/>
        <v>0</v>
      </c>
      <c r="BE66" s="2">
        <f t="shared" ca="1" si="12"/>
        <v>0</v>
      </c>
      <c r="BF66" s="2">
        <f t="shared" ca="1" si="12"/>
        <v>0</v>
      </c>
      <c r="BG66" s="2">
        <f t="shared" ca="1" si="12"/>
        <v>0</v>
      </c>
      <c r="BH66" s="2">
        <f t="shared" ca="1" si="12"/>
        <v>0</v>
      </c>
      <c r="BI66" s="2">
        <f t="shared" ca="1" si="12"/>
        <v>0</v>
      </c>
    </row>
    <row r="67" spans="1:61" hidden="1" x14ac:dyDescent="0.25">
      <c r="A67" s="185"/>
      <c r="B67" s="171"/>
      <c r="C67" s="3"/>
      <c r="D67" s="3"/>
      <c r="E67" s="3"/>
      <c r="F67" s="3"/>
      <c r="G67" s="3"/>
      <c r="H67" s="3"/>
      <c r="I67" s="3"/>
      <c r="J67" s="3"/>
      <c r="K67" s="3"/>
      <c r="L67" s="3"/>
      <c r="M67" s="3"/>
      <c r="N67" s="3"/>
      <c r="O67" s="3"/>
      <c r="P67" s="3"/>
      <c r="Q67" s="3"/>
      <c r="R67" s="3"/>
      <c r="S67" s="3"/>
      <c r="T67" s="3"/>
      <c r="U67" s="3"/>
      <c r="V67" s="3"/>
      <c r="W67" s="3"/>
      <c r="X67" s="3"/>
      <c r="Y67" s="3"/>
      <c r="Z67" s="3"/>
      <c r="AA67" s="3"/>
      <c r="AB67" s="1">
        <v>16</v>
      </c>
      <c r="AC67" s="2">
        <f t="shared" ca="1" si="10"/>
        <v>0</v>
      </c>
      <c r="AD67" s="2">
        <f t="shared" ca="1" si="10"/>
        <v>0</v>
      </c>
      <c r="AE67" s="2">
        <f t="shared" ca="1" si="10"/>
        <v>0</v>
      </c>
      <c r="AF67" s="2">
        <f t="shared" ca="1" si="10"/>
        <v>0</v>
      </c>
      <c r="AG67" s="2">
        <f t="shared" ca="1" si="10"/>
        <v>0</v>
      </c>
      <c r="AH67" s="2">
        <f t="shared" ca="1" si="10"/>
        <v>0</v>
      </c>
      <c r="AI67" s="2">
        <f t="shared" ca="1" si="10"/>
        <v>0</v>
      </c>
      <c r="AJ67" s="2">
        <f t="shared" ca="1" si="10"/>
        <v>0</v>
      </c>
      <c r="AK67" s="2">
        <f t="shared" ca="1" si="10"/>
        <v>0</v>
      </c>
      <c r="AL67" s="2">
        <f t="shared" ca="1" si="10"/>
        <v>0</v>
      </c>
      <c r="AM67" s="2">
        <f t="shared" ca="1" si="10"/>
        <v>0</v>
      </c>
      <c r="AN67" s="2">
        <f t="shared" ca="1" si="10"/>
        <v>0</v>
      </c>
      <c r="AO67" s="2">
        <f t="shared" ca="1" si="10"/>
        <v>0</v>
      </c>
      <c r="AP67" s="2">
        <f t="shared" ca="1" si="10"/>
        <v>0</v>
      </c>
      <c r="AQ67" s="2">
        <f t="shared" ca="1" si="10"/>
        <v>0</v>
      </c>
      <c r="AR67" s="2">
        <f t="shared" ca="1" si="10"/>
        <v>0</v>
      </c>
      <c r="AS67" s="2">
        <f t="shared" ca="1" si="12"/>
        <v>0</v>
      </c>
      <c r="AT67" s="2">
        <f t="shared" ca="1" si="12"/>
        <v>0</v>
      </c>
      <c r="AU67" s="2">
        <f t="shared" ca="1" si="12"/>
        <v>0</v>
      </c>
      <c r="AV67" s="2">
        <f t="shared" ca="1" si="12"/>
        <v>0</v>
      </c>
      <c r="AW67" s="2">
        <f t="shared" ca="1" si="12"/>
        <v>0</v>
      </c>
      <c r="AX67" s="2">
        <f t="shared" ca="1" si="12"/>
        <v>0</v>
      </c>
      <c r="AY67" s="2">
        <f t="shared" ca="1" si="12"/>
        <v>0</v>
      </c>
      <c r="AZ67" s="2">
        <f t="shared" ca="1" si="12"/>
        <v>0</v>
      </c>
      <c r="BA67" s="2">
        <f t="shared" ca="1" si="12"/>
        <v>0</v>
      </c>
      <c r="BB67" s="2">
        <f t="shared" ca="1" si="12"/>
        <v>0</v>
      </c>
      <c r="BC67" s="2">
        <f t="shared" ca="1" si="12"/>
        <v>0</v>
      </c>
      <c r="BD67" s="2">
        <f t="shared" ca="1" si="12"/>
        <v>0</v>
      </c>
      <c r="BE67" s="2">
        <f t="shared" ca="1" si="12"/>
        <v>0</v>
      </c>
      <c r="BF67" s="2">
        <f t="shared" ca="1" si="12"/>
        <v>0</v>
      </c>
      <c r="BG67" s="2">
        <f t="shared" ca="1" si="12"/>
        <v>0</v>
      </c>
      <c r="BH67" s="2">
        <f t="shared" ca="1" si="12"/>
        <v>0</v>
      </c>
      <c r="BI67" s="2">
        <f t="shared" ca="1" si="12"/>
        <v>0</v>
      </c>
    </row>
    <row r="68" spans="1:61" hidden="1" x14ac:dyDescent="0.25">
      <c r="A68" s="185"/>
      <c r="B68" s="171"/>
      <c r="C68" s="3"/>
      <c r="D68" s="3"/>
      <c r="E68" s="3"/>
      <c r="F68" s="3"/>
      <c r="G68" s="3"/>
      <c r="H68" s="3"/>
      <c r="I68" s="3"/>
      <c r="J68" s="3"/>
      <c r="K68" s="3"/>
      <c r="L68" s="3"/>
      <c r="M68" s="3"/>
      <c r="N68" s="3"/>
      <c r="O68" s="3"/>
      <c r="P68" s="3"/>
      <c r="Q68" s="3"/>
      <c r="R68" s="3"/>
      <c r="S68" s="3"/>
      <c r="T68" s="3"/>
      <c r="U68" s="3"/>
      <c r="V68" s="3"/>
      <c r="W68" s="3"/>
      <c r="X68" s="3"/>
      <c r="Y68" s="3"/>
      <c r="Z68" s="3"/>
      <c r="AA68" s="3"/>
      <c r="AB68" s="1">
        <v>17</v>
      </c>
      <c r="AC68" s="2">
        <f t="shared" ca="1" si="10"/>
        <v>0</v>
      </c>
      <c r="AD68" s="2">
        <f t="shared" ca="1" si="10"/>
        <v>0</v>
      </c>
      <c r="AE68" s="2">
        <f t="shared" ca="1" si="10"/>
        <v>0</v>
      </c>
      <c r="AF68" s="2">
        <f t="shared" ca="1" si="10"/>
        <v>0</v>
      </c>
      <c r="AG68" s="2">
        <f t="shared" ca="1" si="10"/>
        <v>0</v>
      </c>
      <c r="AH68" s="2">
        <f t="shared" ca="1" si="10"/>
        <v>0</v>
      </c>
      <c r="AI68" s="2">
        <f t="shared" ca="1" si="10"/>
        <v>0</v>
      </c>
      <c r="AJ68" s="2">
        <f t="shared" ca="1" si="10"/>
        <v>0</v>
      </c>
      <c r="AK68" s="2">
        <f t="shared" ca="1" si="10"/>
        <v>0</v>
      </c>
      <c r="AL68" s="2">
        <f t="shared" ca="1" si="10"/>
        <v>0</v>
      </c>
      <c r="AM68" s="2">
        <f t="shared" ca="1" si="10"/>
        <v>0</v>
      </c>
      <c r="AN68" s="2">
        <f t="shared" ca="1" si="10"/>
        <v>0</v>
      </c>
      <c r="AO68" s="2">
        <f t="shared" ca="1" si="10"/>
        <v>0</v>
      </c>
      <c r="AP68" s="2">
        <f t="shared" ca="1" si="10"/>
        <v>0</v>
      </c>
      <c r="AQ68" s="2">
        <f t="shared" ca="1" si="10"/>
        <v>0</v>
      </c>
      <c r="AR68" s="2">
        <f t="shared" ca="1" si="10"/>
        <v>0</v>
      </c>
      <c r="AS68" s="2">
        <f t="shared" ca="1" si="12"/>
        <v>0</v>
      </c>
      <c r="AT68" s="2">
        <f t="shared" ca="1" si="12"/>
        <v>0</v>
      </c>
      <c r="AU68" s="2">
        <f t="shared" ca="1" si="12"/>
        <v>0</v>
      </c>
      <c r="AV68" s="2">
        <f t="shared" ca="1" si="12"/>
        <v>0</v>
      </c>
      <c r="AW68" s="2">
        <f t="shared" ca="1" si="12"/>
        <v>0</v>
      </c>
      <c r="AX68" s="2">
        <f t="shared" ca="1" si="12"/>
        <v>0</v>
      </c>
      <c r="AY68" s="2">
        <f t="shared" ca="1" si="12"/>
        <v>0</v>
      </c>
      <c r="AZ68" s="2">
        <f t="shared" ca="1" si="12"/>
        <v>0</v>
      </c>
      <c r="BA68" s="2">
        <f t="shared" ca="1" si="12"/>
        <v>0</v>
      </c>
      <c r="BB68" s="2">
        <f t="shared" ca="1" si="12"/>
        <v>0</v>
      </c>
      <c r="BC68" s="2">
        <f t="shared" ca="1" si="12"/>
        <v>0</v>
      </c>
      <c r="BD68" s="2">
        <f t="shared" ca="1" si="12"/>
        <v>0</v>
      </c>
      <c r="BE68" s="2">
        <f t="shared" ca="1" si="12"/>
        <v>0</v>
      </c>
      <c r="BF68" s="2">
        <f t="shared" ca="1" si="12"/>
        <v>0</v>
      </c>
      <c r="BG68" s="2">
        <f t="shared" ca="1" si="12"/>
        <v>0</v>
      </c>
      <c r="BH68" s="2">
        <f t="shared" ca="1" si="12"/>
        <v>0</v>
      </c>
      <c r="BI68" s="2">
        <f t="shared" ca="1" si="12"/>
        <v>0</v>
      </c>
    </row>
    <row r="69" spans="1:61" hidden="1" x14ac:dyDescent="0.25">
      <c r="A69" s="185"/>
      <c r="B69" s="171"/>
      <c r="C69" s="3"/>
      <c r="D69" s="3"/>
      <c r="E69" s="3"/>
      <c r="F69" s="3"/>
      <c r="G69" s="3"/>
      <c r="H69" s="3"/>
      <c r="I69" s="3"/>
      <c r="J69" s="3"/>
      <c r="K69" s="3"/>
      <c r="L69" s="3"/>
      <c r="M69" s="3"/>
      <c r="N69" s="3"/>
      <c r="O69" s="3"/>
      <c r="P69" s="3"/>
      <c r="Q69" s="3"/>
      <c r="R69" s="3"/>
      <c r="S69" s="3"/>
      <c r="T69" s="3"/>
      <c r="U69" s="3"/>
      <c r="V69" s="3"/>
      <c r="W69" s="3"/>
      <c r="X69" s="3"/>
      <c r="Y69" s="3"/>
      <c r="Z69" s="3"/>
      <c r="AA69" s="3"/>
      <c r="AB69" s="1">
        <v>18</v>
      </c>
      <c r="AC69" s="2">
        <f t="shared" ca="1" si="10"/>
        <v>0</v>
      </c>
      <c r="AD69" s="2">
        <f t="shared" ca="1" si="10"/>
        <v>0</v>
      </c>
      <c r="AE69" s="2">
        <f t="shared" ca="1" si="10"/>
        <v>0</v>
      </c>
      <c r="AF69" s="2">
        <f t="shared" ca="1" si="10"/>
        <v>0</v>
      </c>
      <c r="AG69" s="2">
        <f t="shared" ca="1" si="10"/>
        <v>0</v>
      </c>
      <c r="AH69" s="2">
        <f t="shared" ca="1" si="10"/>
        <v>0</v>
      </c>
      <c r="AI69" s="2">
        <f t="shared" ca="1" si="10"/>
        <v>0</v>
      </c>
      <c r="AJ69" s="2">
        <f t="shared" ca="1" si="10"/>
        <v>0</v>
      </c>
      <c r="AK69" s="2">
        <f t="shared" ca="1" si="10"/>
        <v>0</v>
      </c>
      <c r="AL69" s="2">
        <f t="shared" ca="1" si="10"/>
        <v>0</v>
      </c>
      <c r="AM69" s="2">
        <f t="shared" ca="1" si="10"/>
        <v>0</v>
      </c>
      <c r="AN69" s="2">
        <f t="shared" ca="1" si="10"/>
        <v>0</v>
      </c>
      <c r="AO69" s="2">
        <f t="shared" ca="1" si="10"/>
        <v>0</v>
      </c>
      <c r="AP69" s="2">
        <f t="shared" ca="1" si="10"/>
        <v>0</v>
      </c>
      <c r="AQ69" s="2">
        <f t="shared" ca="1" si="10"/>
        <v>0</v>
      </c>
      <c r="AR69" s="2">
        <f t="shared" ca="1" si="10"/>
        <v>0</v>
      </c>
      <c r="AS69" s="2">
        <f t="shared" ca="1" si="12"/>
        <v>0</v>
      </c>
      <c r="AT69" s="2">
        <f t="shared" ca="1" si="12"/>
        <v>0</v>
      </c>
      <c r="AU69" s="2">
        <f t="shared" ca="1" si="12"/>
        <v>0</v>
      </c>
      <c r="AV69" s="2">
        <f t="shared" ca="1" si="12"/>
        <v>0</v>
      </c>
      <c r="AW69" s="2">
        <f t="shared" ca="1" si="12"/>
        <v>0</v>
      </c>
      <c r="AX69" s="2">
        <f t="shared" ca="1" si="12"/>
        <v>0</v>
      </c>
      <c r="AY69" s="2">
        <f t="shared" ca="1" si="12"/>
        <v>0</v>
      </c>
      <c r="AZ69" s="2">
        <f t="shared" ca="1" si="12"/>
        <v>0</v>
      </c>
      <c r="BA69" s="2">
        <f t="shared" ca="1" si="12"/>
        <v>0</v>
      </c>
      <c r="BB69" s="2">
        <f t="shared" ca="1" si="12"/>
        <v>0</v>
      </c>
      <c r="BC69" s="2">
        <f t="shared" ca="1" si="12"/>
        <v>0</v>
      </c>
      <c r="BD69" s="2">
        <f t="shared" ca="1" si="12"/>
        <v>0</v>
      </c>
      <c r="BE69" s="2">
        <f t="shared" ca="1" si="12"/>
        <v>0</v>
      </c>
      <c r="BF69" s="2">
        <f t="shared" ca="1" si="12"/>
        <v>0</v>
      </c>
      <c r="BG69" s="2">
        <f t="shared" ca="1" si="12"/>
        <v>0</v>
      </c>
      <c r="BH69" s="2">
        <f t="shared" ca="1" si="12"/>
        <v>0</v>
      </c>
      <c r="BI69" s="2">
        <f t="shared" ca="1" si="12"/>
        <v>0</v>
      </c>
    </row>
    <row r="70" spans="1:61" hidden="1" x14ac:dyDescent="0.25">
      <c r="A70" s="185"/>
      <c r="B70" s="171"/>
      <c r="C70" s="3"/>
      <c r="D70" s="3"/>
      <c r="E70" s="3"/>
      <c r="F70" s="3"/>
      <c r="G70" s="3"/>
      <c r="H70" s="3"/>
      <c r="I70" s="3"/>
      <c r="J70" s="3"/>
      <c r="K70" s="3"/>
      <c r="L70" s="3"/>
      <c r="M70" s="3"/>
      <c r="N70" s="3"/>
      <c r="O70" s="3"/>
      <c r="P70" s="3"/>
      <c r="Q70" s="3"/>
      <c r="R70" s="3"/>
      <c r="S70" s="3"/>
      <c r="T70" s="3"/>
      <c r="U70" s="3"/>
      <c r="V70" s="3"/>
      <c r="W70" s="3"/>
      <c r="X70" s="3"/>
      <c r="Y70" s="3"/>
      <c r="Z70" s="3"/>
      <c r="AA70" s="3"/>
      <c r="AB70" s="1">
        <v>19</v>
      </c>
      <c r="AC70" s="2">
        <f t="shared" ca="1" si="10"/>
        <v>0</v>
      </c>
      <c r="AD70" s="2">
        <f t="shared" ca="1" si="10"/>
        <v>0</v>
      </c>
      <c r="AE70" s="2">
        <f t="shared" ca="1" si="10"/>
        <v>0</v>
      </c>
      <c r="AF70" s="2">
        <f t="shared" ca="1" si="10"/>
        <v>0</v>
      </c>
      <c r="AG70" s="2">
        <f t="shared" ca="1" si="10"/>
        <v>0</v>
      </c>
      <c r="AH70" s="2">
        <f t="shared" ca="1" si="10"/>
        <v>0</v>
      </c>
      <c r="AI70" s="2">
        <f t="shared" ca="1" si="10"/>
        <v>0</v>
      </c>
      <c r="AJ70" s="2">
        <f t="shared" ca="1" si="10"/>
        <v>0</v>
      </c>
      <c r="AK70" s="2">
        <f t="shared" ca="1" si="10"/>
        <v>0</v>
      </c>
      <c r="AL70" s="2">
        <f t="shared" ca="1" si="10"/>
        <v>0</v>
      </c>
      <c r="AM70" s="2">
        <f t="shared" ca="1" si="10"/>
        <v>0</v>
      </c>
      <c r="AN70" s="2">
        <f t="shared" ca="1" si="10"/>
        <v>0</v>
      </c>
      <c r="AO70" s="2">
        <f t="shared" ca="1" si="10"/>
        <v>0</v>
      </c>
      <c r="AP70" s="2">
        <f t="shared" ca="1" si="10"/>
        <v>0</v>
      </c>
      <c r="AQ70" s="2">
        <f t="shared" ca="1" si="10"/>
        <v>0</v>
      </c>
      <c r="AR70" s="2">
        <f t="shared" ca="1" si="10"/>
        <v>0</v>
      </c>
      <c r="AS70" s="2">
        <f t="shared" ca="1" si="12"/>
        <v>0</v>
      </c>
      <c r="AT70" s="2">
        <f t="shared" ca="1" si="12"/>
        <v>0</v>
      </c>
      <c r="AU70" s="2">
        <f t="shared" ca="1" si="12"/>
        <v>0</v>
      </c>
      <c r="AV70" s="2">
        <f t="shared" ca="1" si="12"/>
        <v>0</v>
      </c>
      <c r="AW70" s="2">
        <f t="shared" ca="1" si="12"/>
        <v>0</v>
      </c>
      <c r="AX70" s="2">
        <f t="shared" ca="1" si="12"/>
        <v>0</v>
      </c>
      <c r="AY70" s="2">
        <f t="shared" ca="1" si="12"/>
        <v>0</v>
      </c>
      <c r="AZ70" s="2">
        <f t="shared" ca="1" si="12"/>
        <v>0</v>
      </c>
      <c r="BA70" s="2">
        <f t="shared" ca="1" si="12"/>
        <v>0</v>
      </c>
      <c r="BB70" s="2">
        <f t="shared" ca="1" si="12"/>
        <v>0</v>
      </c>
      <c r="BC70" s="2">
        <f t="shared" ca="1" si="12"/>
        <v>0</v>
      </c>
      <c r="BD70" s="2">
        <f t="shared" ca="1" si="12"/>
        <v>0</v>
      </c>
      <c r="BE70" s="2">
        <f t="shared" ca="1" si="12"/>
        <v>0</v>
      </c>
      <c r="BF70" s="2">
        <f t="shared" ca="1" si="12"/>
        <v>0</v>
      </c>
      <c r="BG70" s="2">
        <f t="shared" ca="1" si="12"/>
        <v>0</v>
      </c>
      <c r="BH70" s="2">
        <f t="shared" ca="1" si="12"/>
        <v>0</v>
      </c>
      <c r="BI70" s="2">
        <f t="shared" ca="1" si="12"/>
        <v>0</v>
      </c>
    </row>
    <row r="71" spans="1:61" hidden="1" x14ac:dyDescent="0.25">
      <c r="A71" s="185"/>
      <c r="B71" s="171"/>
      <c r="C71" s="3"/>
      <c r="D71" s="3"/>
      <c r="E71" s="3"/>
      <c r="F71" s="3"/>
      <c r="G71" s="3"/>
      <c r="H71" s="3"/>
      <c r="I71" s="3"/>
      <c r="J71" s="3"/>
      <c r="K71" s="3"/>
      <c r="L71" s="3"/>
      <c r="M71" s="3"/>
      <c r="N71" s="3"/>
      <c r="O71" s="3"/>
      <c r="P71" s="3"/>
      <c r="Q71" s="3"/>
      <c r="R71" s="3"/>
      <c r="S71" s="3"/>
      <c r="T71" s="3"/>
      <c r="U71" s="3"/>
      <c r="V71" s="3"/>
      <c r="W71" s="3"/>
      <c r="X71" s="3"/>
      <c r="Y71" s="3"/>
      <c r="Z71" s="3"/>
      <c r="AA71" s="3"/>
      <c r="AB71" s="1">
        <v>20</v>
      </c>
      <c r="AC71" s="2">
        <f t="shared" ca="1" si="10"/>
        <v>0</v>
      </c>
      <c r="AD71" s="2">
        <f t="shared" ca="1" si="10"/>
        <v>0</v>
      </c>
      <c r="AE71" s="2">
        <f t="shared" ca="1" si="10"/>
        <v>0</v>
      </c>
      <c r="AF71" s="2">
        <f t="shared" ca="1" si="10"/>
        <v>0</v>
      </c>
      <c r="AG71" s="2">
        <f t="shared" ca="1" si="10"/>
        <v>0</v>
      </c>
      <c r="AH71" s="2">
        <f t="shared" ca="1" si="10"/>
        <v>0</v>
      </c>
      <c r="AI71" s="2">
        <f t="shared" ca="1" si="10"/>
        <v>0</v>
      </c>
      <c r="AJ71" s="2">
        <f t="shared" ca="1" si="10"/>
        <v>0</v>
      </c>
      <c r="AK71" s="2">
        <f t="shared" ca="1" si="10"/>
        <v>0</v>
      </c>
      <c r="AL71" s="2">
        <f t="shared" ca="1" si="10"/>
        <v>0</v>
      </c>
      <c r="AM71" s="2">
        <f t="shared" ca="1" si="10"/>
        <v>0</v>
      </c>
      <c r="AN71" s="2">
        <f t="shared" ca="1" si="10"/>
        <v>0</v>
      </c>
      <c r="AO71" s="2">
        <f t="shared" ca="1" si="10"/>
        <v>0</v>
      </c>
      <c r="AP71" s="2">
        <f t="shared" ca="1" si="10"/>
        <v>0</v>
      </c>
      <c r="AQ71" s="2">
        <f t="shared" ca="1" si="10"/>
        <v>0</v>
      </c>
      <c r="AR71" s="2">
        <f t="shared" ca="1" si="10"/>
        <v>0</v>
      </c>
      <c r="AS71" s="2">
        <f t="shared" ca="1" si="12"/>
        <v>0</v>
      </c>
      <c r="AT71" s="2">
        <f t="shared" ca="1" si="12"/>
        <v>0</v>
      </c>
      <c r="AU71" s="2">
        <f t="shared" ca="1" si="12"/>
        <v>0</v>
      </c>
      <c r="AV71" s="2">
        <f t="shared" ca="1" si="12"/>
        <v>0</v>
      </c>
      <c r="AW71" s="2">
        <f t="shared" ca="1" si="12"/>
        <v>0</v>
      </c>
      <c r="AX71" s="2">
        <f t="shared" ca="1" si="12"/>
        <v>0</v>
      </c>
      <c r="AY71" s="2">
        <f t="shared" ca="1" si="12"/>
        <v>0</v>
      </c>
      <c r="AZ71" s="2">
        <f t="shared" ca="1" si="12"/>
        <v>0</v>
      </c>
      <c r="BA71" s="2">
        <f t="shared" ca="1" si="12"/>
        <v>0</v>
      </c>
      <c r="BB71" s="2">
        <f t="shared" ca="1" si="12"/>
        <v>0</v>
      </c>
      <c r="BC71" s="2">
        <f t="shared" ca="1" si="12"/>
        <v>0</v>
      </c>
      <c r="BD71" s="2">
        <f t="shared" ca="1" si="12"/>
        <v>0</v>
      </c>
      <c r="BE71" s="2">
        <f t="shared" ca="1" si="12"/>
        <v>0</v>
      </c>
      <c r="BF71" s="2">
        <f t="shared" ca="1" si="12"/>
        <v>0</v>
      </c>
      <c r="BG71" s="2">
        <f t="shared" ca="1" si="12"/>
        <v>0</v>
      </c>
      <c r="BH71" s="2">
        <f t="shared" ca="1" si="12"/>
        <v>0</v>
      </c>
      <c r="BI71" s="2">
        <f t="shared" ca="1" si="12"/>
        <v>0</v>
      </c>
    </row>
    <row r="72" spans="1:61" hidden="1" x14ac:dyDescent="0.25">
      <c r="A72" s="185"/>
      <c r="B72" s="171"/>
      <c r="C72" s="3"/>
      <c r="D72" s="3"/>
      <c r="E72" s="3"/>
      <c r="F72" s="3"/>
      <c r="G72" s="3"/>
      <c r="H72" s="3"/>
      <c r="I72" s="3"/>
      <c r="J72" s="3"/>
      <c r="K72" s="3"/>
      <c r="L72" s="3"/>
      <c r="M72" s="3"/>
      <c r="N72" s="3"/>
      <c r="O72" s="3"/>
      <c r="P72" s="3"/>
      <c r="Q72" s="3"/>
      <c r="R72" s="3"/>
      <c r="S72" s="3"/>
      <c r="T72" s="3"/>
      <c r="U72" s="3"/>
      <c r="V72" s="3"/>
      <c r="W72" s="3"/>
      <c r="X72" s="3"/>
      <c r="Y72" s="3"/>
      <c r="Z72" s="3"/>
      <c r="AA72" s="3"/>
      <c r="AB72" s="1">
        <v>21</v>
      </c>
      <c r="AC72" s="2">
        <f t="shared" ca="1" si="10"/>
        <v>0</v>
      </c>
      <c r="AD72" s="2">
        <f t="shared" ca="1" si="10"/>
        <v>0</v>
      </c>
      <c r="AE72" s="2">
        <f t="shared" ca="1" si="10"/>
        <v>0</v>
      </c>
      <c r="AF72" s="2">
        <f t="shared" ca="1" si="10"/>
        <v>0</v>
      </c>
      <c r="AG72" s="2">
        <f t="shared" ca="1" si="10"/>
        <v>0</v>
      </c>
      <c r="AH72" s="2">
        <f t="shared" ca="1" si="10"/>
        <v>0</v>
      </c>
      <c r="AI72" s="2">
        <f t="shared" ca="1" si="10"/>
        <v>0</v>
      </c>
      <c r="AJ72" s="2">
        <f t="shared" ca="1" si="10"/>
        <v>0</v>
      </c>
      <c r="AK72" s="2">
        <f t="shared" ca="1" si="10"/>
        <v>0</v>
      </c>
      <c r="AL72" s="2">
        <f t="shared" ca="1" si="10"/>
        <v>0</v>
      </c>
      <c r="AM72" s="2">
        <f t="shared" ca="1" si="10"/>
        <v>0</v>
      </c>
      <c r="AN72" s="2">
        <f t="shared" ca="1" si="10"/>
        <v>0</v>
      </c>
      <c r="AO72" s="2">
        <f t="shared" ca="1" si="10"/>
        <v>0</v>
      </c>
      <c r="AP72" s="2">
        <f t="shared" ca="1" si="10"/>
        <v>0</v>
      </c>
      <c r="AQ72" s="2">
        <f t="shared" ca="1" si="10"/>
        <v>0</v>
      </c>
      <c r="AR72" s="2">
        <f t="shared" ca="1" si="10"/>
        <v>0</v>
      </c>
      <c r="AS72" s="2">
        <f t="shared" ca="1" si="12"/>
        <v>0</v>
      </c>
      <c r="AT72" s="2">
        <f t="shared" ca="1" si="12"/>
        <v>0</v>
      </c>
      <c r="AU72" s="2">
        <f t="shared" ca="1" si="12"/>
        <v>0</v>
      </c>
      <c r="AV72" s="2">
        <f t="shared" ca="1" si="12"/>
        <v>0</v>
      </c>
      <c r="AW72" s="2">
        <f t="shared" ca="1" si="12"/>
        <v>0</v>
      </c>
      <c r="AX72" s="2">
        <f t="shared" ca="1" si="12"/>
        <v>0</v>
      </c>
      <c r="AY72" s="2">
        <f t="shared" ca="1" si="12"/>
        <v>0</v>
      </c>
      <c r="AZ72" s="2">
        <f t="shared" ca="1" si="12"/>
        <v>0</v>
      </c>
      <c r="BA72" s="2">
        <f t="shared" ca="1" si="12"/>
        <v>0</v>
      </c>
      <c r="BB72" s="2">
        <f t="shared" ca="1" si="12"/>
        <v>0</v>
      </c>
      <c r="BC72" s="2">
        <f t="shared" ca="1" si="12"/>
        <v>0</v>
      </c>
      <c r="BD72" s="2">
        <f t="shared" ca="1" si="12"/>
        <v>0</v>
      </c>
      <c r="BE72" s="2">
        <f t="shared" ca="1" si="12"/>
        <v>0</v>
      </c>
      <c r="BF72" s="2">
        <f t="shared" ca="1" si="12"/>
        <v>0</v>
      </c>
      <c r="BG72" s="2">
        <f t="shared" ca="1" si="12"/>
        <v>0</v>
      </c>
      <c r="BH72" s="2">
        <f t="shared" ca="1" si="12"/>
        <v>0</v>
      </c>
      <c r="BI72" s="2">
        <f t="shared" ca="1" si="12"/>
        <v>0</v>
      </c>
    </row>
    <row r="73" spans="1:61" hidden="1" x14ac:dyDescent="0.25">
      <c r="A73" s="185"/>
      <c r="B73" s="171"/>
      <c r="C73" s="3"/>
      <c r="D73" s="3"/>
      <c r="E73" s="3"/>
      <c r="F73" s="3"/>
      <c r="G73" s="3"/>
      <c r="H73" s="3"/>
      <c r="I73" s="3"/>
      <c r="J73" s="3"/>
      <c r="K73" s="3"/>
      <c r="L73" s="3"/>
      <c r="M73" s="3"/>
      <c r="N73" s="3"/>
      <c r="O73" s="3"/>
      <c r="P73" s="3"/>
      <c r="Q73" s="3"/>
      <c r="R73" s="3"/>
      <c r="S73" s="3"/>
      <c r="T73" s="3"/>
      <c r="U73" s="3"/>
      <c r="V73" s="3"/>
      <c r="W73" s="3"/>
      <c r="X73" s="3"/>
      <c r="Y73" s="3"/>
      <c r="Z73" s="3"/>
      <c r="AA73" s="3"/>
      <c r="AB73" s="1">
        <v>22</v>
      </c>
      <c r="AC73" s="2">
        <f t="shared" ca="1" si="10"/>
        <v>0</v>
      </c>
      <c r="AD73" s="2">
        <f t="shared" ca="1" si="10"/>
        <v>0</v>
      </c>
      <c r="AE73" s="2">
        <f t="shared" ca="1" si="10"/>
        <v>0</v>
      </c>
      <c r="AF73" s="2">
        <f t="shared" ca="1" si="10"/>
        <v>0</v>
      </c>
      <c r="AG73" s="2">
        <f t="shared" ca="1" si="10"/>
        <v>0</v>
      </c>
      <c r="AH73" s="2">
        <f t="shared" ca="1" si="10"/>
        <v>0</v>
      </c>
      <c r="AI73" s="2">
        <f t="shared" ca="1" si="10"/>
        <v>0</v>
      </c>
      <c r="AJ73" s="2">
        <f t="shared" ca="1" si="10"/>
        <v>0</v>
      </c>
      <c r="AK73" s="2">
        <f t="shared" ca="1" si="10"/>
        <v>0</v>
      </c>
      <c r="AL73" s="2">
        <f t="shared" ca="1" si="10"/>
        <v>0</v>
      </c>
      <c r="AM73" s="2">
        <f t="shared" ca="1" si="10"/>
        <v>0</v>
      </c>
      <c r="AN73" s="2">
        <f t="shared" ca="1" si="10"/>
        <v>0</v>
      </c>
      <c r="AO73" s="2">
        <f t="shared" ca="1" si="10"/>
        <v>0</v>
      </c>
      <c r="AP73" s="2">
        <f t="shared" ca="1" si="10"/>
        <v>0</v>
      </c>
      <c r="AQ73" s="2">
        <f t="shared" ca="1" si="10"/>
        <v>0</v>
      </c>
      <c r="AR73" s="2">
        <f t="shared" ca="1" si="10"/>
        <v>0</v>
      </c>
      <c r="AS73" s="2">
        <f t="shared" ca="1" si="12"/>
        <v>0</v>
      </c>
      <c r="AT73" s="2">
        <f t="shared" ca="1" si="12"/>
        <v>0</v>
      </c>
      <c r="AU73" s="2">
        <f t="shared" ca="1" si="12"/>
        <v>0</v>
      </c>
      <c r="AV73" s="2">
        <f t="shared" ca="1" si="12"/>
        <v>0</v>
      </c>
      <c r="AW73" s="2">
        <f t="shared" ca="1" si="12"/>
        <v>0</v>
      </c>
      <c r="AX73" s="2">
        <f t="shared" ca="1" si="12"/>
        <v>0</v>
      </c>
      <c r="AY73" s="2">
        <f t="shared" ca="1" si="12"/>
        <v>0</v>
      </c>
      <c r="AZ73" s="2">
        <f t="shared" ca="1" si="12"/>
        <v>0</v>
      </c>
      <c r="BA73" s="2">
        <f t="shared" ca="1" si="12"/>
        <v>0</v>
      </c>
      <c r="BB73" s="2">
        <f t="shared" ca="1" si="12"/>
        <v>0</v>
      </c>
      <c r="BC73" s="2">
        <f t="shared" ca="1" si="12"/>
        <v>0</v>
      </c>
      <c r="BD73" s="2">
        <f t="shared" ca="1" si="12"/>
        <v>0</v>
      </c>
      <c r="BE73" s="2">
        <f t="shared" ca="1" si="12"/>
        <v>0</v>
      </c>
      <c r="BF73" s="2">
        <f t="shared" ca="1" si="12"/>
        <v>0</v>
      </c>
      <c r="BG73" s="2">
        <f t="shared" ca="1" si="12"/>
        <v>0</v>
      </c>
      <c r="BH73" s="2">
        <f t="shared" ca="1" si="12"/>
        <v>0</v>
      </c>
      <c r="BI73" s="2">
        <f t="shared" ca="1" si="12"/>
        <v>0</v>
      </c>
    </row>
    <row r="74" spans="1:61" hidden="1" x14ac:dyDescent="0.25">
      <c r="A74" s="185"/>
      <c r="B74" s="171"/>
      <c r="C74" s="3"/>
      <c r="D74" s="3"/>
      <c r="E74" s="3"/>
      <c r="F74" s="3"/>
      <c r="G74" s="3"/>
      <c r="H74" s="3"/>
      <c r="I74" s="3"/>
      <c r="J74" s="3"/>
      <c r="K74" s="3"/>
      <c r="L74" s="3"/>
      <c r="M74" s="3"/>
      <c r="N74" s="3"/>
      <c r="O74" s="3"/>
      <c r="P74" s="3"/>
      <c r="Q74" s="3"/>
      <c r="R74" s="3"/>
      <c r="S74" s="3"/>
      <c r="T74" s="3"/>
      <c r="U74" s="3"/>
      <c r="V74" s="3"/>
      <c r="W74" s="3"/>
      <c r="X74" s="3"/>
      <c r="Y74" s="3"/>
      <c r="Z74" s="3"/>
      <c r="AA74" s="3"/>
      <c r="AB74" s="1">
        <v>23</v>
      </c>
      <c r="AC74" s="2">
        <f t="shared" ca="1" si="10"/>
        <v>0</v>
      </c>
      <c r="AD74" s="2">
        <f t="shared" ca="1" si="10"/>
        <v>0</v>
      </c>
      <c r="AE74" s="2">
        <f t="shared" ca="1" si="10"/>
        <v>0</v>
      </c>
      <c r="AF74" s="2">
        <f t="shared" ca="1" si="10"/>
        <v>0</v>
      </c>
      <c r="AG74" s="2">
        <f t="shared" ca="1" si="10"/>
        <v>0</v>
      </c>
      <c r="AH74" s="2">
        <f t="shared" ca="1" si="10"/>
        <v>0</v>
      </c>
      <c r="AI74" s="2">
        <f t="shared" ca="1" si="10"/>
        <v>0</v>
      </c>
      <c r="AJ74" s="2">
        <f t="shared" ca="1" si="10"/>
        <v>0</v>
      </c>
      <c r="AK74" s="2">
        <f t="shared" ca="1" si="10"/>
        <v>0</v>
      </c>
      <c r="AL74" s="2">
        <f t="shared" ca="1" si="10"/>
        <v>0</v>
      </c>
      <c r="AM74" s="2">
        <f t="shared" ca="1" si="10"/>
        <v>0</v>
      </c>
      <c r="AN74" s="2">
        <f t="shared" ca="1" si="10"/>
        <v>0</v>
      </c>
      <c r="AO74" s="2">
        <f t="shared" ca="1" si="10"/>
        <v>0</v>
      </c>
      <c r="AP74" s="2">
        <f t="shared" ca="1" si="10"/>
        <v>0</v>
      </c>
      <c r="AQ74" s="2">
        <f t="shared" ca="1" si="10"/>
        <v>0</v>
      </c>
      <c r="AR74" s="2">
        <f t="shared" ca="1" si="10"/>
        <v>0</v>
      </c>
      <c r="AS74" s="2">
        <f t="shared" ca="1" si="12"/>
        <v>0</v>
      </c>
      <c r="AT74" s="2">
        <f t="shared" ca="1" si="12"/>
        <v>0</v>
      </c>
      <c r="AU74" s="2">
        <f t="shared" ca="1" si="12"/>
        <v>0</v>
      </c>
      <c r="AV74" s="2">
        <f t="shared" ca="1" si="12"/>
        <v>0</v>
      </c>
      <c r="AW74" s="2">
        <f t="shared" ca="1" si="12"/>
        <v>0</v>
      </c>
      <c r="AX74" s="2">
        <f t="shared" ca="1" si="12"/>
        <v>0</v>
      </c>
      <c r="AY74" s="2">
        <f t="shared" ca="1" si="12"/>
        <v>0</v>
      </c>
      <c r="AZ74" s="2">
        <f t="shared" ca="1" si="12"/>
        <v>0</v>
      </c>
      <c r="BA74" s="2">
        <f t="shared" ca="1" si="12"/>
        <v>0</v>
      </c>
      <c r="BB74" s="2">
        <f t="shared" ca="1" si="12"/>
        <v>0</v>
      </c>
      <c r="BC74" s="2">
        <f t="shared" ca="1" si="12"/>
        <v>0</v>
      </c>
      <c r="BD74" s="2">
        <f t="shared" ca="1" si="12"/>
        <v>0</v>
      </c>
      <c r="BE74" s="2">
        <f t="shared" ca="1" si="12"/>
        <v>0</v>
      </c>
      <c r="BF74" s="2">
        <f t="shared" ca="1" si="12"/>
        <v>0</v>
      </c>
      <c r="BG74" s="2">
        <f t="shared" ca="1" si="12"/>
        <v>0</v>
      </c>
      <c r="BH74" s="2">
        <f t="shared" ca="1" si="12"/>
        <v>0</v>
      </c>
      <c r="BI74" s="2">
        <f t="shared" ca="1" si="12"/>
        <v>0</v>
      </c>
    </row>
    <row r="75" spans="1:61" hidden="1" x14ac:dyDescent="0.25">
      <c r="A75" s="185"/>
      <c r="B75" s="171"/>
      <c r="C75" s="3"/>
      <c r="D75" s="3"/>
      <c r="E75" s="3"/>
      <c r="F75" s="3"/>
      <c r="G75" s="3"/>
      <c r="H75" s="3"/>
      <c r="I75" s="3"/>
      <c r="J75" s="3"/>
      <c r="K75" s="3"/>
      <c r="L75" s="3"/>
      <c r="M75" s="3"/>
      <c r="N75" s="3"/>
      <c r="O75" s="3"/>
      <c r="P75" s="3"/>
      <c r="Q75" s="3"/>
      <c r="R75" s="3"/>
      <c r="S75" s="3"/>
      <c r="T75" s="3"/>
      <c r="U75" s="3"/>
      <c r="V75" s="3"/>
      <c r="W75" s="3"/>
      <c r="X75" s="3"/>
      <c r="Y75" s="3"/>
      <c r="Z75" s="3"/>
      <c r="AA75" s="3"/>
      <c r="AB75" s="1">
        <v>24</v>
      </c>
      <c r="AC75" s="2">
        <f t="shared" ca="1" si="10"/>
        <v>0</v>
      </c>
      <c r="AD75" s="2">
        <f t="shared" ca="1" si="10"/>
        <v>0</v>
      </c>
      <c r="AE75" s="2">
        <f t="shared" ca="1" si="10"/>
        <v>0</v>
      </c>
      <c r="AF75" s="2">
        <f t="shared" ca="1" si="10"/>
        <v>0</v>
      </c>
      <c r="AG75" s="2">
        <f t="shared" ca="1" si="10"/>
        <v>0</v>
      </c>
      <c r="AH75" s="2">
        <f t="shared" ca="1" si="10"/>
        <v>0</v>
      </c>
      <c r="AI75" s="2">
        <f t="shared" ca="1" si="10"/>
        <v>0</v>
      </c>
      <c r="AJ75" s="2">
        <f t="shared" ca="1" si="10"/>
        <v>0</v>
      </c>
      <c r="AK75" s="2">
        <f t="shared" ref="AK75:AZ104" ca="1" si="13">IF(ISNA(OR(MATCH(AK$51,OFFSET($D75,1-$AB75,0,6),0),MATCH($AB75,OFFSET($D75,1-$AB75,0,6),0))),0,INDEX(OFFSET($D75,1-$AB75,18,6,6),MATCH(AK$51,OFFSET($D75,1-$AB75,0,6),0),MATCH($AB75,OFFSET($D75,1-$AB75,0,6),0)))</f>
        <v>0</v>
      </c>
      <c r="AL75" s="2">
        <f t="shared" ca="1" si="13"/>
        <v>0</v>
      </c>
      <c r="AM75" s="2">
        <f t="shared" ca="1" si="13"/>
        <v>0</v>
      </c>
      <c r="AN75" s="2">
        <f t="shared" ca="1" si="13"/>
        <v>0</v>
      </c>
      <c r="AO75" s="2">
        <f t="shared" ca="1" si="13"/>
        <v>0</v>
      </c>
      <c r="AP75" s="2">
        <f t="shared" ca="1" si="13"/>
        <v>0</v>
      </c>
      <c r="AQ75" s="2">
        <f t="shared" ca="1" si="13"/>
        <v>0</v>
      </c>
      <c r="AR75" s="2">
        <f t="shared" ca="1" si="13"/>
        <v>0</v>
      </c>
      <c r="AS75" s="2">
        <f t="shared" ca="1" si="13"/>
        <v>0</v>
      </c>
      <c r="AT75" s="2">
        <f t="shared" ca="1" si="13"/>
        <v>0</v>
      </c>
      <c r="AU75" s="2">
        <f t="shared" ca="1" si="13"/>
        <v>0</v>
      </c>
      <c r="AV75" s="2">
        <f t="shared" ca="1" si="13"/>
        <v>0</v>
      </c>
      <c r="AW75" s="2">
        <f t="shared" ca="1" si="13"/>
        <v>0</v>
      </c>
      <c r="AX75" s="2">
        <f t="shared" ca="1" si="13"/>
        <v>0</v>
      </c>
      <c r="AY75" s="2">
        <f t="shared" ca="1" si="13"/>
        <v>0</v>
      </c>
      <c r="AZ75" s="2">
        <f t="shared" ca="1" si="13"/>
        <v>0</v>
      </c>
      <c r="BA75" s="2">
        <f t="shared" ref="BA75:BI90" ca="1" si="14">IF(ISNA(OR(MATCH(BA$51,OFFSET($D75,1-$AB75,0,6),0),MATCH($AB75,OFFSET($D75,1-$AB75,0,6),0))),0,INDEX(OFFSET($D75,1-$AB75,18,6,6),MATCH(BA$51,OFFSET($D75,1-$AB75,0,6),0),MATCH($AB75,OFFSET($D75,1-$AB75,0,6),0)))</f>
        <v>0</v>
      </c>
      <c r="BB75" s="2">
        <f t="shared" ca="1" si="14"/>
        <v>0</v>
      </c>
      <c r="BC75" s="2">
        <f t="shared" ca="1" si="14"/>
        <v>0</v>
      </c>
      <c r="BD75" s="2">
        <f t="shared" ca="1" si="14"/>
        <v>0</v>
      </c>
      <c r="BE75" s="2">
        <f t="shared" ca="1" si="14"/>
        <v>0</v>
      </c>
      <c r="BF75" s="2">
        <f t="shared" ca="1" si="14"/>
        <v>0</v>
      </c>
      <c r="BG75" s="2">
        <f t="shared" ca="1" si="14"/>
        <v>0</v>
      </c>
      <c r="BH75" s="2">
        <f t="shared" ca="1" si="14"/>
        <v>0</v>
      </c>
      <c r="BI75" s="2">
        <f t="shared" ca="1" si="14"/>
        <v>0</v>
      </c>
    </row>
    <row r="76" spans="1:61" hidden="1" x14ac:dyDescent="0.25">
      <c r="A76" s="185"/>
      <c r="B76" s="171"/>
      <c r="C76" s="3"/>
      <c r="D76" s="3"/>
      <c r="E76" s="3"/>
      <c r="F76" s="3"/>
      <c r="G76" s="3"/>
      <c r="H76" s="3"/>
      <c r="I76" s="3"/>
      <c r="J76" s="3"/>
      <c r="K76" s="3"/>
      <c r="L76" s="3"/>
      <c r="M76" s="3"/>
      <c r="N76" s="3"/>
      <c r="O76" s="3"/>
      <c r="P76" s="3"/>
      <c r="Q76" s="3"/>
      <c r="R76" s="3"/>
      <c r="S76" s="3"/>
      <c r="T76" s="3"/>
      <c r="U76" s="3"/>
      <c r="V76" s="3"/>
      <c r="W76" s="3"/>
      <c r="X76" s="3"/>
      <c r="Y76" s="3"/>
      <c r="Z76" s="3"/>
      <c r="AA76" s="3"/>
      <c r="AB76" s="1">
        <v>25</v>
      </c>
      <c r="AC76" s="2">
        <f t="shared" ref="AC76:AR92" ca="1" si="15">IF(ISNA(OR(MATCH(AC$51,OFFSET($D76,1-$AB76,0,6),0),MATCH($AB76,OFFSET($D76,1-$AB76,0,6),0))),0,INDEX(OFFSET($D76,1-$AB76,18,6,6),MATCH(AC$51,OFFSET($D76,1-$AB76,0,6),0),MATCH($AB76,OFFSET($D76,1-$AB76,0,6),0)))</f>
        <v>0</v>
      </c>
      <c r="AD76" s="2">
        <f t="shared" ca="1" si="15"/>
        <v>0</v>
      </c>
      <c r="AE76" s="2">
        <f t="shared" ca="1" si="15"/>
        <v>0</v>
      </c>
      <c r="AF76" s="2">
        <f t="shared" ca="1" si="15"/>
        <v>0</v>
      </c>
      <c r="AG76" s="2">
        <f t="shared" ca="1" si="15"/>
        <v>0</v>
      </c>
      <c r="AH76" s="2">
        <f t="shared" ca="1" si="15"/>
        <v>0</v>
      </c>
      <c r="AI76" s="2">
        <f t="shared" ca="1" si="15"/>
        <v>0</v>
      </c>
      <c r="AJ76" s="2">
        <f t="shared" ca="1" si="15"/>
        <v>0</v>
      </c>
      <c r="AK76" s="2">
        <f t="shared" ca="1" si="15"/>
        <v>0</v>
      </c>
      <c r="AL76" s="2">
        <f t="shared" ca="1" si="15"/>
        <v>0</v>
      </c>
      <c r="AM76" s="2">
        <f t="shared" ca="1" si="15"/>
        <v>0</v>
      </c>
      <c r="AN76" s="2">
        <f t="shared" ca="1" si="15"/>
        <v>0</v>
      </c>
      <c r="AO76" s="2">
        <f t="shared" ca="1" si="15"/>
        <v>0</v>
      </c>
      <c r="AP76" s="2">
        <f t="shared" ca="1" si="15"/>
        <v>0</v>
      </c>
      <c r="AQ76" s="2">
        <f t="shared" ca="1" si="15"/>
        <v>0</v>
      </c>
      <c r="AR76" s="2">
        <f t="shared" ca="1" si="15"/>
        <v>0</v>
      </c>
      <c r="AS76" s="2">
        <f t="shared" ca="1" si="13"/>
        <v>0</v>
      </c>
      <c r="AT76" s="2">
        <f t="shared" ca="1" si="13"/>
        <v>0</v>
      </c>
      <c r="AU76" s="2">
        <f t="shared" ca="1" si="13"/>
        <v>0</v>
      </c>
      <c r="AV76" s="2">
        <f t="shared" ca="1" si="13"/>
        <v>0</v>
      </c>
      <c r="AW76" s="2">
        <f t="shared" ca="1" si="13"/>
        <v>0</v>
      </c>
      <c r="AX76" s="2">
        <f t="shared" ca="1" si="13"/>
        <v>0</v>
      </c>
      <c r="AY76" s="2">
        <f t="shared" ca="1" si="13"/>
        <v>0</v>
      </c>
      <c r="AZ76" s="2">
        <f t="shared" ca="1" si="13"/>
        <v>0</v>
      </c>
      <c r="BA76" s="2">
        <f t="shared" ca="1" si="14"/>
        <v>0</v>
      </c>
      <c r="BB76" s="2">
        <f t="shared" ca="1" si="14"/>
        <v>0</v>
      </c>
      <c r="BC76" s="2">
        <f t="shared" ca="1" si="14"/>
        <v>0</v>
      </c>
      <c r="BD76" s="2">
        <f t="shared" ca="1" si="14"/>
        <v>0</v>
      </c>
      <c r="BE76" s="2">
        <f t="shared" ca="1" si="14"/>
        <v>0</v>
      </c>
      <c r="BF76" s="2">
        <f t="shared" ca="1" si="14"/>
        <v>0</v>
      </c>
      <c r="BG76" s="2">
        <f t="shared" ca="1" si="14"/>
        <v>0</v>
      </c>
      <c r="BH76" s="2">
        <f t="shared" ca="1" si="14"/>
        <v>0</v>
      </c>
      <c r="BI76" s="2">
        <f t="shared" ca="1" si="14"/>
        <v>0</v>
      </c>
    </row>
    <row r="77" spans="1:61" hidden="1" x14ac:dyDescent="0.25">
      <c r="A77" s="185"/>
      <c r="B77" s="171"/>
      <c r="C77" s="3"/>
      <c r="D77" s="3"/>
      <c r="E77" s="3"/>
      <c r="F77" s="3"/>
      <c r="G77" s="3"/>
      <c r="H77" s="3"/>
      <c r="I77" s="3"/>
      <c r="J77" s="3"/>
      <c r="K77" s="3"/>
      <c r="L77" s="3"/>
      <c r="M77" s="3"/>
      <c r="N77" s="3"/>
      <c r="O77" s="3"/>
      <c r="P77" s="3"/>
      <c r="Q77" s="3"/>
      <c r="R77" s="3"/>
      <c r="S77" s="3"/>
      <c r="T77" s="3"/>
      <c r="U77" s="3"/>
      <c r="V77" s="3"/>
      <c r="W77" s="3"/>
      <c r="X77" s="3"/>
      <c r="Y77" s="3"/>
      <c r="Z77" s="3"/>
      <c r="AA77" s="3"/>
      <c r="AB77" s="1">
        <v>26</v>
      </c>
      <c r="AC77" s="2">
        <f t="shared" ca="1" si="15"/>
        <v>0</v>
      </c>
      <c r="AD77" s="2">
        <f t="shared" ca="1" si="15"/>
        <v>0</v>
      </c>
      <c r="AE77" s="2">
        <f t="shared" ca="1" si="15"/>
        <v>0</v>
      </c>
      <c r="AF77" s="2">
        <f t="shared" ca="1" si="15"/>
        <v>0</v>
      </c>
      <c r="AG77" s="2">
        <f t="shared" ca="1" si="15"/>
        <v>0</v>
      </c>
      <c r="AH77" s="2">
        <f t="shared" ca="1" si="15"/>
        <v>0</v>
      </c>
      <c r="AI77" s="2">
        <f t="shared" ca="1" si="15"/>
        <v>0</v>
      </c>
      <c r="AJ77" s="2">
        <f t="shared" ca="1" si="15"/>
        <v>0</v>
      </c>
      <c r="AK77" s="2">
        <f t="shared" ca="1" si="15"/>
        <v>0</v>
      </c>
      <c r="AL77" s="2">
        <f t="shared" ca="1" si="15"/>
        <v>0</v>
      </c>
      <c r="AM77" s="2">
        <f t="shared" ca="1" si="15"/>
        <v>0</v>
      </c>
      <c r="AN77" s="2">
        <f t="shared" ca="1" si="15"/>
        <v>0</v>
      </c>
      <c r="AO77" s="2">
        <f t="shared" ca="1" si="15"/>
        <v>0</v>
      </c>
      <c r="AP77" s="2">
        <f t="shared" ca="1" si="15"/>
        <v>0</v>
      </c>
      <c r="AQ77" s="2">
        <f t="shared" ca="1" si="15"/>
        <v>0</v>
      </c>
      <c r="AR77" s="2">
        <f t="shared" ca="1" si="15"/>
        <v>0</v>
      </c>
      <c r="AS77" s="2">
        <f t="shared" ca="1" si="13"/>
        <v>0</v>
      </c>
      <c r="AT77" s="2">
        <f t="shared" ca="1" si="13"/>
        <v>0</v>
      </c>
      <c r="AU77" s="2">
        <f t="shared" ca="1" si="13"/>
        <v>0</v>
      </c>
      <c r="AV77" s="2">
        <f t="shared" ca="1" si="13"/>
        <v>0</v>
      </c>
      <c r="AW77" s="2">
        <f t="shared" ca="1" si="13"/>
        <v>0</v>
      </c>
      <c r="AX77" s="2">
        <f t="shared" ca="1" si="13"/>
        <v>0</v>
      </c>
      <c r="AY77" s="2">
        <f t="shared" ca="1" si="13"/>
        <v>0</v>
      </c>
      <c r="AZ77" s="2">
        <f t="shared" ca="1" si="13"/>
        <v>0</v>
      </c>
      <c r="BA77" s="2">
        <f t="shared" ca="1" si="14"/>
        <v>0</v>
      </c>
      <c r="BB77" s="2">
        <f t="shared" ca="1" si="14"/>
        <v>0</v>
      </c>
      <c r="BC77" s="2">
        <f t="shared" ca="1" si="14"/>
        <v>0</v>
      </c>
      <c r="BD77" s="2">
        <f t="shared" ca="1" si="14"/>
        <v>0</v>
      </c>
      <c r="BE77" s="2">
        <f t="shared" ca="1" si="14"/>
        <v>0</v>
      </c>
      <c r="BF77" s="2">
        <f t="shared" ca="1" si="14"/>
        <v>0</v>
      </c>
      <c r="BG77" s="2">
        <f t="shared" ca="1" si="14"/>
        <v>0</v>
      </c>
      <c r="BH77" s="2">
        <f t="shared" ca="1" si="14"/>
        <v>0</v>
      </c>
      <c r="BI77" s="2">
        <f t="shared" ca="1" si="14"/>
        <v>0</v>
      </c>
    </row>
    <row r="78" spans="1:61" hidden="1" x14ac:dyDescent="0.25">
      <c r="A78" s="185"/>
      <c r="B78" s="171"/>
      <c r="C78" s="3"/>
      <c r="D78" s="3"/>
      <c r="E78" s="3"/>
      <c r="F78" s="3"/>
      <c r="G78" s="3"/>
      <c r="H78" s="3"/>
      <c r="I78" s="3"/>
      <c r="J78" s="3"/>
      <c r="K78" s="3"/>
      <c r="L78" s="3"/>
      <c r="M78" s="3"/>
      <c r="N78" s="3"/>
      <c r="O78" s="3"/>
      <c r="P78" s="3"/>
      <c r="Q78" s="3"/>
      <c r="R78" s="3"/>
      <c r="S78" s="3"/>
      <c r="T78" s="3"/>
      <c r="U78" s="3"/>
      <c r="V78" s="3"/>
      <c r="W78" s="3"/>
      <c r="X78" s="3"/>
      <c r="Y78" s="3"/>
      <c r="Z78" s="3"/>
      <c r="AA78" s="3"/>
      <c r="AB78" s="1">
        <v>27</v>
      </c>
      <c r="AC78" s="2">
        <f t="shared" ca="1" si="15"/>
        <v>0</v>
      </c>
      <c r="AD78" s="2">
        <f t="shared" ca="1" si="15"/>
        <v>0</v>
      </c>
      <c r="AE78" s="2">
        <f t="shared" ca="1" si="15"/>
        <v>0</v>
      </c>
      <c r="AF78" s="2">
        <f t="shared" ca="1" si="15"/>
        <v>0</v>
      </c>
      <c r="AG78" s="2">
        <f t="shared" ca="1" si="15"/>
        <v>0</v>
      </c>
      <c r="AH78" s="2">
        <f t="shared" ca="1" si="15"/>
        <v>0</v>
      </c>
      <c r="AI78" s="2">
        <f t="shared" ca="1" si="15"/>
        <v>0</v>
      </c>
      <c r="AJ78" s="2">
        <f t="shared" ca="1" si="15"/>
        <v>0</v>
      </c>
      <c r="AK78" s="2">
        <f t="shared" ca="1" si="15"/>
        <v>0</v>
      </c>
      <c r="AL78" s="2">
        <f t="shared" ca="1" si="15"/>
        <v>0</v>
      </c>
      <c r="AM78" s="2">
        <f t="shared" ca="1" si="15"/>
        <v>0</v>
      </c>
      <c r="AN78" s="2">
        <f t="shared" ca="1" si="15"/>
        <v>0</v>
      </c>
      <c r="AO78" s="2">
        <f t="shared" ca="1" si="15"/>
        <v>0</v>
      </c>
      <c r="AP78" s="2">
        <f t="shared" ca="1" si="15"/>
        <v>0</v>
      </c>
      <c r="AQ78" s="2">
        <f t="shared" ca="1" si="15"/>
        <v>0</v>
      </c>
      <c r="AR78" s="2">
        <f t="shared" ca="1" si="15"/>
        <v>0</v>
      </c>
      <c r="AS78" s="2">
        <f t="shared" ca="1" si="13"/>
        <v>0</v>
      </c>
      <c r="AT78" s="2">
        <f t="shared" ca="1" si="13"/>
        <v>0</v>
      </c>
      <c r="AU78" s="2">
        <f t="shared" ca="1" si="13"/>
        <v>0</v>
      </c>
      <c r="AV78" s="2">
        <f t="shared" ca="1" si="13"/>
        <v>0</v>
      </c>
      <c r="AW78" s="2">
        <f t="shared" ca="1" si="13"/>
        <v>0</v>
      </c>
      <c r="AX78" s="2">
        <f t="shared" ca="1" si="13"/>
        <v>0</v>
      </c>
      <c r="AY78" s="2">
        <f t="shared" ca="1" si="13"/>
        <v>0</v>
      </c>
      <c r="AZ78" s="2">
        <f t="shared" ca="1" si="13"/>
        <v>0</v>
      </c>
      <c r="BA78" s="2">
        <f t="shared" ca="1" si="14"/>
        <v>0</v>
      </c>
      <c r="BB78" s="2">
        <f t="shared" ca="1" si="14"/>
        <v>0</v>
      </c>
      <c r="BC78" s="2">
        <f t="shared" ca="1" si="14"/>
        <v>0</v>
      </c>
      <c r="BD78" s="2">
        <f t="shared" ca="1" si="14"/>
        <v>0</v>
      </c>
      <c r="BE78" s="2">
        <f t="shared" ca="1" si="14"/>
        <v>0</v>
      </c>
      <c r="BF78" s="2">
        <f t="shared" ca="1" si="14"/>
        <v>0</v>
      </c>
      <c r="BG78" s="2">
        <f t="shared" ca="1" si="14"/>
        <v>0</v>
      </c>
      <c r="BH78" s="2">
        <f t="shared" ca="1" si="14"/>
        <v>0</v>
      </c>
      <c r="BI78" s="2">
        <f t="shared" ca="1" si="14"/>
        <v>0</v>
      </c>
    </row>
    <row r="79" spans="1:61" hidden="1" x14ac:dyDescent="0.25">
      <c r="A79" s="185"/>
      <c r="B79" s="171"/>
      <c r="C79" s="3"/>
      <c r="D79" s="3"/>
      <c r="E79" s="3"/>
      <c r="F79" s="3"/>
      <c r="G79" s="3"/>
      <c r="H79" s="3"/>
      <c r="I79" s="3"/>
      <c r="J79" s="3"/>
      <c r="K79" s="3"/>
      <c r="L79" s="3"/>
      <c r="M79" s="3"/>
      <c r="N79" s="3"/>
      <c r="O79" s="3"/>
      <c r="P79" s="3"/>
      <c r="Q79" s="3"/>
      <c r="R79" s="3"/>
      <c r="S79" s="3"/>
      <c r="T79" s="3"/>
      <c r="U79" s="3"/>
      <c r="V79" s="3"/>
      <c r="W79" s="3"/>
      <c r="X79" s="3"/>
      <c r="Y79" s="3"/>
      <c r="Z79" s="3"/>
      <c r="AA79" s="3"/>
      <c r="AB79" s="1">
        <v>28</v>
      </c>
      <c r="AC79" s="2">
        <f t="shared" ca="1" si="15"/>
        <v>0</v>
      </c>
      <c r="AD79" s="2">
        <f t="shared" ca="1" si="15"/>
        <v>0</v>
      </c>
      <c r="AE79" s="2">
        <f t="shared" ca="1" si="15"/>
        <v>0</v>
      </c>
      <c r="AF79" s="2">
        <f t="shared" ca="1" si="15"/>
        <v>0</v>
      </c>
      <c r="AG79" s="2">
        <f t="shared" ca="1" si="15"/>
        <v>0</v>
      </c>
      <c r="AH79" s="2">
        <f t="shared" ca="1" si="15"/>
        <v>0</v>
      </c>
      <c r="AI79" s="2">
        <f t="shared" ca="1" si="15"/>
        <v>0</v>
      </c>
      <c r="AJ79" s="2">
        <f t="shared" ca="1" si="15"/>
        <v>0</v>
      </c>
      <c r="AK79" s="2">
        <f t="shared" ca="1" si="15"/>
        <v>0</v>
      </c>
      <c r="AL79" s="2">
        <f t="shared" ca="1" si="15"/>
        <v>0</v>
      </c>
      <c r="AM79" s="2">
        <f t="shared" ca="1" si="15"/>
        <v>0</v>
      </c>
      <c r="AN79" s="2">
        <f t="shared" ca="1" si="15"/>
        <v>0</v>
      </c>
      <c r="AO79" s="2">
        <f t="shared" ca="1" si="15"/>
        <v>0</v>
      </c>
      <c r="AP79" s="2">
        <f t="shared" ca="1" si="15"/>
        <v>0</v>
      </c>
      <c r="AQ79" s="2">
        <f t="shared" ca="1" si="15"/>
        <v>0</v>
      </c>
      <c r="AR79" s="2">
        <f t="shared" ca="1" si="15"/>
        <v>0</v>
      </c>
      <c r="AS79" s="2">
        <f t="shared" ca="1" si="13"/>
        <v>0</v>
      </c>
      <c r="AT79" s="2">
        <f t="shared" ca="1" si="13"/>
        <v>0</v>
      </c>
      <c r="AU79" s="2">
        <f t="shared" ca="1" si="13"/>
        <v>0</v>
      </c>
      <c r="AV79" s="2">
        <f t="shared" ca="1" si="13"/>
        <v>0</v>
      </c>
      <c r="AW79" s="2">
        <f t="shared" ca="1" si="13"/>
        <v>0</v>
      </c>
      <c r="AX79" s="2">
        <f t="shared" ca="1" si="13"/>
        <v>0</v>
      </c>
      <c r="AY79" s="2">
        <f t="shared" ca="1" si="13"/>
        <v>0</v>
      </c>
      <c r="AZ79" s="2">
        <f t="shared" ca="1" si="13"/>
        <v>0</v>
      </c>
      <c r="BA79" s="2">
        <f t="shared" ca="1" si="14"/>
        <v>0</v>
      </c>
      <c r="BB79" s="2">
        <f t="shared" ca="1" si="14"/>
        <v>0</v>
      </c>
      <c r="BC79" s="2">
        <f t="shared" ca="1" si="14"/>
        <v>0</v>
      </c>
      <c r="BD79" s="2">
        <f t="shared" ca="1" si="14"/>
        <v>0</v>
      </c>
      <c r="BE79" s="2">
        <f t="shared" ca="1" si="14"/>
        <v>0</v>
      </c>
      <c r="BF79" s="2">
        <f t="shared" ca="1" si="14"/>
        <v>0</v>
      </c>
      <c r="BG79" s="2">
        <f t="shared" ca="1" si="14"/>
        <v>0</v>
      </c>
      <c r="BH79" s="2">
        <f t="shared" ca="1" si="14"/>
        <v>0</v>
      </c>
      <c r="BI79" s="2">
        <f t="shared" ca="1" si="14"/>
        <v>0</v>
      </c>
    </row>
    <row r="80" spans="1:61" hidden="1" x14ac:dyDescent="0.25">
      <c r="A80" s="185"/>
      <c r="B80" s="171"/>
      <c r="C80" s="3"/>
      <c r="D80" s="3"/>
      <c r="E80" s="3"/>
      <c r="F80" s="3"/>
      <c r="G80" s="3"/>
      <c r="H80" s="3"/>
      <c r="I80" s="3"/>
      <c r="J80" s="3"/>
      <c r="K80" s="3"/>
      <c r="L80" s="3"/>
      <c r="M80" s="3"/>
      <c r="N80" s="3"/>
      <c r="O80" s="3"/>
      <c r="P80" s="3"/>
      <c r="Q80" s="3"/>
      <c r="R80" s="3"/>
      <c r="S80" s="3"/>
      <c r="T80" s="3"/>
      <c r="U80" s="3"/>
      <c r="V80" s="3"/>
      <c r="W80" s="3"/>
      <c r="X80" s="3"/>
      <c r="Y80" s="3"/>
      <c r="Z80" s="3"/>
      <c r="AA80" s="3"/>
      <c r="AB80" s="1">
        <v>29</v>
      </c>
      <c r="AC80" s="2">
        <f t="shared" ca="1" si="15"/>
        <v>0</v>
      </c>
      <c r="AD80" s="2">
        <f t="shared" ca="1" si="15"/>
        <v>0</v>
      </c>
      <c r="AE80" s="2">
        <f t="shared" ca="1" si="15"/>
        <v>0</v>
      </c>
      <c r="AF80" s="2">
        <f t="shared" ca="1" si="15"/>
        <v>0</v>
      </c>
      <c r="AG80" s="2">
        <f t="shared" ca="1" si="15"/>
        <v>0</v>
      </c>
      <c r="AH80" s="2">
        <f t="shared" ca="1" si="15"/>
        <v>0</v>
      </c>
      <c r="AI80" s="2">
        <f t="shared" ca="1" si="15"/>
        <v>0</v>
      </c>
      <c r="AJ80" s="2">
        <f t="shared" ca="1" si="15"/>
        <v>0</v>
      </c>
      <c r="AK80" s="2">
        <f t="shared" ca="1" si="15"/>
        <v>0</v>
      </c>
      <c r="AL80" s="2">
        <f t="shared" ca="1" si="15"/>
        <v>0</v>
      </c>
      <c r="AM80" s="2">
        <f t="shared" ca="1" si="15"/>
        <v>0</v>
      </c>
      <c r="AN80" s="2">
        <f t="shared" ca="1" si="15"/>
        <v>0</v>
      </c>
      <c r="AO80" s="2">
        <f t="shared" ca="1" si="15"/>
        <v>0</v>
      </c>
      <c r="AP80" s="2">
        <f t="shared" ca="1" si="15"/>
        <v>0</v>
      </c>
      <c r="AQ80" s="2">
        <f t="shared" ca="1" si="15"/>
        <v>0</v>
      </c>
      <c r="AR80" s="2">
        <f t="shared" ca="1" si="15"/>
        <v>0</v>
      </c>
      <c r="AS80" s="2">
        <f t="shared" ca="1" si="13"/>
        <v>0</v>
      </c>
      <c r="AT80" s="2">
        <f t="shared" ca="1" si="13"/>
        <v>0</v>
      </c>
      <c r="AU80" s="2">
        <f t="shared" ca="1" si="13"/>
        <v>0</v>
      </c>
      <c r="AV80" s="2">
        <f t="shared" ca="1" si="13"/>
        <v>0</v>
      </c>
      <c r="AW80" s="2">
        <f t="shared" ca="1" si="13"/>
        <v>0</v>
      </c>
      <c r="AX80" s="2">
        <f t="shared" ca="1" si="13"/>
        <v>0</v>
      </c>
      <c r="AY80" s="2">
        <f t="shared" ca="1" si="13"/>
        <v>0</v>
      </c>
      <c r="AZ80" s="2">
        <f t="shared" ca="1" si="13"/>
        <v>0</v>
      </c>
      <c r="BA80" s="2">
        <f t="shared" ca="1" si="14"/>
        <v>0</v>
      </c>
      <c r="BB80" s="2">
        <f t="shared" ca="1" si="14"/>
        <v>0</v>
      </c>
      <c r="BC80" s="2">
        <f t="shared" ca="1" si="14"/>
        <v>0</v>
      </c>
      <c r="BD80" s="2">
        <f t="shared" ca="1" si="14"/>
        <v>0</v>
      </c>
      <c r="BE80" s="2">
        <f t="shared" ca="1" si="14"/>
        <v>0</v>
      </c>
      <c r="BF80" s="2">
        <f t="shared" ca="1" si="14"/>
        <v>0</v>
      </c>
      <c r="BG80" s="2">
        <f t="shared" ca="1" si="14"/>
        <v>0</v>
      </c>
      <c r="BH80" s="2">
        <f t="shared" ca="1" si="14"/>
        <v>0</v>
      </c>
      <c r="BI80" s="2">
        <f t="shared" ca="1" si="14"/>
        <v>0</v>
      </c>
    </row>
    <row r="81" spans="1:61" hidden="1" x14ac:dyDescent="0.25">
      <c r="A81" s="185"/>
      <c r="B81" s="171"/>
      <c r="C81" s="3"/>
      <c r="D81" s="3"/>
      <c r="E81" s="3"/>
      <c r="F81" s="3"/>
      <c r="G81" s="3"/>
      <c r="H81" s="3"/>
      <c r="I81" s="3"/>
      <c r="J81" s="3"/>
      <c r="K81" s="3"/>
      <c r="L81" s="3"/>
      <c r="M81" s="3"/>
      <c r="N81" s="3"/>
      <c r="O81" s="3"/>
      <c r="P81" s="3"/>
      <c r="Q81" s="3"/>
      <c r="R81" s="3"/>
      <c r="S81" s="3"/>
      <c r="T81" s="3"/>
      <c r="U81" s="3"/>
      <c r="V81" s="3"/>
      <c r="W81" s="3"/>
      <c r="X81" s="3"/>
      <c r="Y81" s="3"/>
      <c r="Z81" s="3"/>
      <c r="AA81" s="3"/>
      <c r="AB81" s="1">
        <v>30</v>
      </c>
      <c r="AC81" s="2">
        <f t="shared" ca="1" si="15"/>
        <v>0</v>
      </c>
      <c r="AD81" s="2">
        <f t="shared" ca="1" si="15"/>
        <v>0</v>
      </c>
      <c r="AE81" s="2">
        <f t="shared" ca="1" si="15"/>
        <v>0</v>
      </c>
      <c r="AF81" s="2">
        <f t="shared" ca="1" si="15"/>
        <v>0</v>
      </c>
      <c r="AG81" s="2">
        <f t="shared" ca="1" si="15"/>
        <v>0</v>
      </c>
      <c r="AH81" s="2">
        <f t="shared" ca="1" si="15"/>
        <v>0</v>
      </c>
      <c r="AI81" s="2">
        <f t="shared" ca="1" si="15"/>
        <v>0</v>
      </c>
      <c r="AJ81" s="2">
        <f t="shared" ca="1" si="15"/>
        <v>0</v>
      </c>
      <c r="AK81" s="2">
        <f t="shared" ca="1" si="15"/>
        <v>0</v>
      </c>
      <c r="AL81" s="2">
        <f t="shared" ca="1" si="15"/>
        <v>0</v>
      </c>
      <c r="AM81" s="2">
        <f t="shared" ca="1" si="15"/>
        <v>0</v>
      </c>
      <c r="AN81" s="2">
        <f t="shared" ca="1" si="15"/>
        <v>0</v>
      </c>
      <c r="AO81" s="2">
        <f t="shared" ca="1" si="15"/>
        <v>0</v>
      </c>
      <c r="AP81" s="2">
        <f t="shared" ca="1" si="15"/>
        <v>0</v>
      </c>
      <c r="AQ81" s="2">
        <f t="shared" ca="1" si="15"/>
        <v>0</v>
      </c>
      <c r="AR81" s="2">
        <f t="shared" ca="1" si="15"/>
        <v>0</v>
      </c>
      <c r="AS81" s="2">
        <f t="shared" ca="1" si="13"/>
        <v>0</v>
      </c>
      <c r="AT81" s="2">
        <f t="shared" ca="1" si="13"/>
        <v>0</v>
      </c>
      <c r="AU81" s="2">
        <f t="shared" ca="1" si="13"/>
        <v>0</v>
      </c>
      <c r="AV81" s="2">
        <f t="shared" ca="1" si="13"/>
        <v>0</v>
      </c>
      <c r="AW81" s="2">
        <f t="shared" ca="1" si="13"/>
        <v>0</v>
      </c>
      <c r="AX81" s="2">
        <f t="shared" ca="1" si="13"/>
        <v>0</v>
      </c>
      <c r="AY81" s="2">
        <f t="shared" ca="1" si="13"/>
        <v>0</v>
      </c>
      <c r="AZ81" s="2">
        <f t="shared" ca="1" si="13"/>
        <v>0</v>
      </c>
      <c r="BA81" s="2">
        <f t="shared" ca="1" si="14"/>
        <v>0</v>
      </c>
      <c r="BB81" s="2">
        <f t="shared" ca="1" si="14"/>
        <v>0</v>
      </c>
      <c r="BC81" s="2">
        <f t="shared" ca="1" si="14"/>
        <v>0</v>
      </c>
      <c r="BD81" s="2">
        <f t="shared" ca="1" si="14"/>
        <v>0</v>
      </c>
      <c r="BE81" s="2">
        <f t="shared" ca="1" si="14"/>
        <v>0</v>
      </c>
      <c r="BF81" s="2">
        <f t="shared" ca="1" si="14"/>
        <v>0</v>
      </c>
      <c r="BG81" s="2">
        <f t="shared" ca="1" si="14"/>
        <v>0</v>
      </c>
      <c r="BH81" s="2">
        <f t="shared" ca="1" si="14"/>
        <v>0</v>
      </c>
      <c r="BI81" s="2">
        <f t="shared" ca="1" si="14"/>
        <v>0</v>
      </c>
    </row>
    <row r="82" spans="1:61" hidden="1" x14ac:dyDescent="0.25">
      <c r="A82" s="185"/>
      <c r="B82" s="171"/>
      <c r="C82" s="3"/>
      <c r="D82" s="3"/>
      <c r="E82" s="3"/>
      <c r="F82" s="3"/>
      <c r="G82" s="3"/>
      <c r="H82" s="3"/>
      <c r="I82" s="3"/>
      <c r="J82" s="3"/>
      <c r="K82" s="3"/>
      <c r="L82" s="3"/>
      <c r="M82" s="3"/>
      <c r="N82" s="3"/>
      <c r="O82" s="3"/>
      <c r="P82" s="3"/>
      <c r="Q82" s="3"/>
      <c r="R82" s="3"/>
      <c r="S82" s="3"/>
      <c r="T82" s="3"/>
      <c r="U82" s="3"/>
      <c r="V82" s="3"/>
      <c r="W82" s="3"/>
      <c r="X82" s="3"/>
      <c r="Y82" s="3"/>
      <c r="Z82" s="3"/>
      <c r="AA82" s="3"/>
      <c r="AB82" s="1">
        <v>31</v>
      </c>
      <c r="AC82" s="2">
        <f t="shared" ca="1" si="15"/>
        <v>0</v>
      </c>
      <c r="AD82" s="2">
        <f t="shared" ca="1" si="15"/>
        <v>0</v>
      </c>
      <c r="AE82" s="2">
        <f t="shared" ca="1" si="15"/>
        <v>0</v>
      </c>
      <c r="AF82" s="2">
        <f t="shared" ca="1" si="15"/>
        <v>0</v>
      </c>
      <c r="AG82" s="2">
        <f t="shared" ca="1" si="15"/>
        <v>0</v>
      </c>
      <c r="AH82" s="2">
        <f t="shared" ca="1" si="15"/>
        <v>0</v>
      </c>
      <c r="AI82" s="2">
        <f t="shared" ca="1" si="15"/>
        <v>0</v>
      </c>
      <c r="AJ82" s="2">
        <f t="shared" ca="1" si="15"/>
        <v>0</v>
      </c>
      <c r="AK82" s="2">
        <f t="shared" ca="1" si="15"/>
        <v>0</v>
      </c>
      <c r="AL82" s="2">
        <f t="shared" ca="1" si="15"/>
        <v>0</v>
      </c>
      <c r="AM82" s="2">
        <f t="shared" ca="1" si="15"/>
        <v>0</v>
      </c>
      <c r="AN82" s="2">
        <f t="shared" ca="1" si="15"/>
        <v>0</v>
      </c>
      <c r="AO82" s="2">
        <f t="shared" ca="1" si="15"/>
        <v>0</v>
      </c>
      <c r="AP82" s="2">
        <f t="shared" ca="1" si="15"/>
        <v>0</v>
      </c>
      <c r="AQ82" s="2">
        <f t="shared" ca="1" si="15"/>
        <v>0</v>
      </c>
      <c r="AR82" s="2">
        <f t="shared" ca="1" si="15"/>
        <v>0</v>
      </c>
      <c r="AS82" s="2">
        <f t="shared" ca="1" si="13"/>
        <v>0</v>
      </c>
      <c r="AT82" s="2">
        <f t="shared" ca="1" si="13"/>
        <v>0</v>
      </c>
      <c r="AU82" s="2">
        <f t="shared" ca="1" si="13"/>
        <v>0</v>
      </c>
      <c r="AV82" s="2">
        <f t="shared" ca="1" si="13"/>
        <v>0</v>
      </c>
      <c r="AW82" s="2">
        <f t="shared" ca="1" si="13"/>
        <v>0</v>
      </c>
      <c r="AX82" s="2">
        <f t="shared" ca="1" si="13"/>
        <v>0</v>
      </c>
      <c r="AY82" s="2">
        <f t="shared" ca="1" si="13"/>
        <v>0</v>
      </c>
      <c r="AZ82" s="2">
        <f t="shared" ca="1" si="13"/>
        <v>0</v>
      </c>
      <c r="BA82" s="2">
        <f t="shared" ca="1" si="14"/>
        <v>0</v>
      </c>
      <c r="BB82" s="2">
        <f t="shared" ca="1" si="14"/>
        <v>0</v>
      </c>
      <c r="BC82" s="2">
        <f t="shared" ca="1" si="14"/>
        <v>0</v>
      </c>
      <c r="BD82" s="2">
        <f t="shared" ca="1" si="14"/>
        <v>0</v>
      </c>
      <c r="BE82" s="2">
        <f t="shared" ca="1" si="14"/>
        <v>0</v>
      </c>
      <c r="BF82" s="2">
        <f t="shared" ca="1" si="14"/>
        <v>0</v>
      </c>
      <c r="BG82" s="2">
        <f t="shared" ca="1" si="14"/>
        <v>0</v>
      </c>
      <c r="BH82" s="2">
        <f t="shared" ca="1" si="14"/>
        <v>0</v>
      </c>
      <c r="BI82" s="2">
        <f t="shared" ca="1" si="14"/>
        <v>0</v>
      </c>
    </row>
    <row r="83" spans="1:61" hidden="1" x14ac:dyDescent="0.25">
      <c r="A83" s="185"/>
      <c r="B83" s="171"/>
      <c r="C83" s="3"/>
      <c r="D83" s="3"/>
      <c r="E83" s="3"/>
      <c r="F83" s="3"/>
      <c r="G83" s="3"/>
      <c r="H83" s="3"/>
      <c r="I83" s="3"/>
      <c r="J83" s="3"/>
      <c r="K83" s="3"/>
      <c r="L83" s="3"/>
      <c r="M83" s="3"/>
      <c r="N83" s="3"/>
      <c r="O83" s="3"/>
      <c r="P83" s="3"/>
      <c r="Q83" s="3"/>
      <c r="R83" s="3"/>
      <c r="S83" s="3"/>
      <c r="T83" s="3"/>
      <c r="U83" s="3"/>
      <c r="V83" s="3"/>
      <c r="W83" s="3"/>
      <c r="X83" s="3"/>
      <c r="Y83" s="3"/>
      <c r="Z83" s="3"/>
      <c r="AA83" s="3"/>
      <c r="AB83" s="1">
        <v>32</v>
      </c>
      <c r="AC83" s="2">
        <f t="shared" ca="1" si="15"/>
        <v>-70000000</v>
      </c>
      <c r="AD83" s="2">
        <f t="shared" ca="1" si="15"/>
        <v>0</v>
      </c>
      <c r="AE83" s="2">
        <f t="shared" ca="1" si="15"/>
        <v>0</v>
      </c>
      <c r="AF83" s="2">
        <f t="shared" ca="1" si="15"/>
        <v>0</v>
      </c>
      <c r="AG83" s="2">
        <f t="shared" ca="1" si="15"/>
        <v>0</v>
      </c>
      <c r="AH83" s="2">
        <f t="shared" ca="1" si="15"/>
        <v>0</v>
      </c>
      <c r="AI83" s="2">
        <f t="shared" ca="1" si="15"/>
        <v>0</v>
      </c>
      <c r="AJ83" s="2">
        <f t="shared" ca="1" si="15"/>
        <v>0</v>
      </c>
      <c r="AK83" s="2">
        <f t="shared" ca="1" si="15"/>
        <v>0</v>
      </c>
      <c r="AL83" s="2">
        <f t="shared" ca="1" si="15"/>
        <v>0</v>
      </c>
      <c r="AM83" s="2">
        <f t="shared" ca="1" si="15"/>
        <v>0</v>
      </c>
      <c r="AN83" s="2">
        <f t="shared" ca="1" si="15"/>
        <v>0</v>
      </c>
      <c r="AO83" s="2">
        <f t="shared" ca="1" si="15"/>
        <v>0</v>
      </c>
      <c r="AP83" s="2">
        <f t="shared" ca="1" si="15"/>
        <v>0</v>
      </c>
      <c r="AQ83" s="2">
        <f t="shared" ca="1" si="15"/>
        <v>0</v>
      </c>
      <c r="AR83" s="2">
        <f t="shared" ca="1" si="15"/>
        <v>0</v>
      </c>
      <c r="AS83" s="2">
        <f t="shared" ca="1" si="13"/>
        <v>0</v>
      </c>
      <c r="AT83" s="2">
        <f t="shared" ca="1" si="13"/>
        <v>0</v>
      </c>
      <c r="AU83" s="2">
        <f t="shared" ca="1" si="13"/>
        <v>0</v>
      </c>
      <c r="AV83" s="2">
        <f t="shared" ca="1" si="13"/>
        <v>0</v>
      </c>
      <c r="AW83" s="2">
        <f t="shared" ca="1" si="13"/>
        <v>0</v>
      </c>
      <c r="AX83" s="2">
        <f t="shared" ca="1" si="13"/>
        <v>0</v>
      </c>
      <c r="AY83" s="2">
        <f t="shared" ca="1" si="13"/>
        <v>0</v>
      </c>
      <c r="AZ83" s="2">
        <f t="shared" ca="1" si="13"/>
        <v>0</v>
      </c>
      <c r="BA83" s="2">
        <f t="shared" ca="1" si="14"/>
        <v>0</v>
      </c>
      <c r="BB83" s="2">
        <f t="shared" ca="1" si="14"/>
        <v>0</v>
      </c>
      <c r="BC83" s="2">
        <f t="shared" ca="1" si="14"/>
        <v>0</v>
      </c>
      <c r="BD83" s="2">
        <f t="shared" ca="1" si="14"/>
        <v>0</v>
      </c>
      <c r="BE83" s="2">
        <f t="shared" ca="1" si="14"/>
        <v>0</v>
      </c>
      <c r="BF83" s="2">
        <f t="shared" ca="1" si="14"/>
        <v>0</v>
      </c>
      <c r="BG83" s="2">
        <f t="shared" ca="1" si="14"/>
        <v>0</v>
      </c>
      <c r="BH83" s="2">
        <f t="shared" ca="1" si="14"/>
        <v>70000000</v>
      </c>
      <c r="BI83" s="2">
        <f t="shared" ca="1" si="14"/>
        <v>0</v>
      </c>
    </row>
    <row r="84" spans="1:61" hidden="1" x14ac:dyDescent="0.25">
      <c r="A84" s="185"/>
      <c r="B84" s="172"/>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5">
        <v>33</v>
      </c>
      <c r="AC84" s="67">
        <f t="shared" ca="1" si="15"/>
        <v>0</v>
      </c>
      <c r="AD84" s="67">
        <f t="shared" ca="1" si="15"/>
        <v>0</v>
      </c>
      <c r="AE84" s="67">
        <f t="shared" ca="1" si="15"/>
        <v>0</v>
      </c>
      <c r="AF84" s="67">
        <f t="shared" ca="1" si="15"/>
        <v>0</v>
      </c>
      <c r="AG84" s="67">
        <f t="shared" ca="1" si="15"/>
        <v>0</v>
      </c>
      <c r="AH84" s="67">
        <f t="shared" ca="1" si="15"/>
        <v>0</v>
      </c>
      <c r="AI84" s="67">
        <f t="shared" ca="1" si="15"/>
        <v>0</v>
      </c>
      <c r="AJ84" s="67">
        <f t="shared" ca="1" si="15"/>
        <v>0</v>
      </c>
      <c r="AK84" s="67">
        <f t="shared" ca="1" si="15"/>
        <v>0</v>
      </c>
      <c r="AL84" s="67">
        <f t="shared" ca="1" si="15"/>
        <v>0</v>
      </c>
      <c r="AM84" s="67">
        <f t="shared" ca="1" si="15"/>
        <v>0</v>
      </c>
      <c r="AN84" s="67">
        <f t="shared" ca="1" si="15"/>
        <v>0</v>
      </c>
      <c r="AO84" s="67">
        <f t="shared" ca="1" si="15"/>
        <v>0</v>
      </c>
      <c r="AP84" s="67">
        <f t="shared" ca="1" si="15"/>
        <v>0</v>
      </c>
      <c r="AQ84" s="67">
        <f t="shared" ca="1" si="15"/>
        <v>0</v>
      </c>
      <c r="AR84" s="67">
        <f t="shared" ca="1" si="15"/>
        <v>0</v>
      </c>
      <c r="AS84" s="67">
        <f t="shared" ca="1" si="13"/>
        <v>0</v>
      </c>
      <c r="AT84" s="67">
        <f t="shared" ca="1" si="13"/>
        <v>0</v>
      </c>
      <c r="AU84" s="67">
        <f t="shared" ca="1" si="13"/>
        <v>0</v>
      </c>
      <c r="AV84" s="67">
        <f t="shared" ca="1" si="13"/>
        <v>0</v>
      </c>
      <c r="AW84" s="67">
        <f t="shared" ca="1" si="13"/>
        <v>0</v>
      </c>
      <c r="AX84" s="67">
        <f t="shared" ca="1" si="13"/>
        <v>0</v>
      </c>
      <c r="AY84" s="67">
        <f t="shared" ca="1" si="13"/>
        <v>0</v>
      </c>
      <c r="AZ84" s="67">
        <f t="shared" ca="1" si="13"/>
        <v>0</v>
      </c>
      <c r="BA84" s="67">
        <f t="shared" ca="1" si="14"/>
        <v>0</v>
      </c>
      <c r="BB84" s="67">
        <f t="shared" ca="1" si="14"/>
        <v>0</v>
      </c>
      <c r="BC84" s="67">
        <f t="shared" ca="1" si="14"/>
        <v>0</v>
      </c>
      <c r="BD84" s="67">
        <f t="shared" ca="1" si="14"/>
        <v>0</v>
      </c>
      <c r="BE84" s="67">
        <f t="shared" ca="1" si="14"/>
        <v>0</v>
      </c>
      <c r="BF84" s="67">
        <f t="shared" ca="1" si="14"/>
        <v>0</v>
      </c>
      <c r="BG84" s="67">
        <f t="shared" ca="1" si="14"/>
        <v>0</v>
      </c>
      <c r="BH84" s="67">
        <f t="shared" ca="1" si="14"/>
        <v>0</v>
      </c>
      <c r="BI84" s="67">
        <f t="shared" ca="1" si="14"/>
        <v>0</v>
      </c>
    </row>
    <row r="85" spans="1:61" hidden="1" x14ac:dyDescent="0.25">
      <c r="A85" s="185"/>
      <c r="B85" s="170" t="s">
        <v>30</v>
      </c>
      <c r="C85" s="173" t="str">
        <f>INDEX(mem_Nb,MATCH(B85,MEMBERS,0))</f>
        <v>N2</v>
      </c>
      <c r="D85" s="74">
        <f>INDEX(LM,MATCH(C85,NODES,0),1)</f>
        <v>32</v>
      </c>
      <c r="E85" s="4">
        <f t="array" aca="1" ref="E85:E90" ca="1">d_m(D85:D90,P85:U90,Du,Dk)</f>
        <v>0</v>
      </c>
      <c r="F85" s="4">
        <f t="array" ref="F85:F90">qf_m(B85)</f>
        <v>0</v>
      </c>
      <c r="G85" s="4">
        <f t="array" ref="G85:G90">MMULT(TRANSPOSE(P85:U90),F85:F90)</f>
        <v>0</v>
      </c>
      <c r="H85" s="4">
        <f t="array" aca="1" ref="H85:H90" ca="1">MMULT(J85:O90,E85:E90)+F85:F90</f>
        <v>0</v>
      </c>
      <c r="I85" s="4">
        <f t="array" aca="1" ref="I85:I90" ca="1">MMULT(TRANSPOSE(P85:U90),H85:H90)</f>
        <v>0</v>
      </c>
      <c r="J85" s="14">
        <f t="array" ref="J85:O90">kp_m(B85)</f>
        <v>70000000</v>
      </c>
      <c r="K85" s="4">
        <v>0</v>
      </c>
      <c r="L85" s="4">
        <v>0</v>
      </c>
      <c r="M85" s="4">
        <v>-70000000</v>
      </c>
      <c r="N85" s="4">
        <v>0</v>
      </c>
      <c r="O85" s="15">
        <v>0</v>
      </c>
      <c r="P85" s="14">
        <f t="array" ref="P85:U90">T_m(B85)</f>
        <v>1</v>
      </c>
      <c r="Q85" s="4">
        <v>0</v>
      </c>
      <c r="R85" s="4">
        <v>0</v>
      </c>
      <c r="S85" s="4">
        <v>0</v>
      </c>
      <c r="T85" s="4">
        <v>0</v>
      </c>
      <c r="U85" s="15">
        <v>0</v>
      </c>
      <c r="V85" s="14">
        <f t="array" ref="V85:AA90">k_m(P85:U90,J85:O90)</f>
        <v>70000000</v>
      </c>
      <c r="W85" s="4">
        <v>0</v>
      </c>
      <c r="X85" s="4">
        <v>0</v>
      </c>
      <c r="Y85" s="4">
        <v>-70000000</v>
      </c>
      <c r="Z85" s="4">
        <v>0</v>
      </c>
      <c r="AA85" s="15">
        <v>0</v>
      </c>
      <c r="AB85" s="5">
        <v>1</v>
      </c>
      <c r="AC85" s="4">
        <f ca="1">IF(ISNA(OR(MATCH(AC$51,OFFSET($D85,1-$AB85,0,6),0),MATCH($AB85,OFFSET($D85,1-$AB85,0,6),0))),0,INDEX(OFFSET($D85,1-$AB85,18,6,6),MATCH(AC$51,OFFSET($D85,1-$AB85,0,6),0),MATCH($AB85,OFFSET($D85,1-$AB85,0,6),0)))</f>
        <v>0</v>
      </c>
      <c r="AD85" s="4">
        <f t="shared" ca="1" si="15"/>
        <v>0</v>
      </c>
      <c r="AE85" s="4">
        <f t="shared" ca="1" si="15"/>
        <v>0</v>
      </c>
      <c r="AF85" s="4">
        <f t="shared" ca="1" si="15"/>
        <v>0</v>
      </c>
      <c r="AG85" s="4">
        <f t="shared" ca="1" si="15"/>
        <v>0</v>
      </c>
      <c r="AH85" s="4">
        <f t="shared" ca="1" si="15"/>
        <v>0</v>
      </c>
      <c r="AI85" s="4">
        <f t="shared" ca="1" si="15"/>
        <v>0</v>
      </c>
      <c r="AJ85" s="4">
        <f t="shared" ca="1" si="15"/>
        <v>0</v>
      </c>
      <c r="AK85" s="4">
        <f t="shared" ca="1" si="15"/>
        <v>0</v>
      </c>
      <c r="AL85" s="4">
        <f t="shared" ca="1" si="15"/>
        <v>0</v>
      </c>
      <c r="AM85" s="4">
        <f t="shared" ca="1" si="15"/>
        <v>0</v>
      </c>
      <c r="AN85" s="4">
        <f t="shared" ca="1" si="15"/>
        <v>0</v>
      </c>
      <c r="AO85" s="4">
        <f t="shared" ca="1" si="15"/>
        <v>0</v>
      </c>
      <c r="AP85" s="4">
        <f t="shared" ca="1" si="15"/>
        <v>0</v>
      </c>
      <c r="AQ85" s="4">
        <f t="shared" ca="1" si="15"/>
        <v>0</v>
      </c>
      <c r="AR85" s="4">
        <f t="shared" ca="1" si="15"/>
        <v>0</v>
      </c>
      <c r="AS85" s="4">
        <f t="shared" ca="1" si="13"/>
        <v>0</v>
      </c>
      <c r="AT85" s="4">
        <f t="shared" ca="1" si="13"/>
        <v>0</v>
      </c>
      <c r="AU85" s="4">
        <f t="shared" ca="1" si="13"/>
        <v>0</v>
      </c>
      <c r="AV85" s="4">
        <f t="shared" ca="1" si="13"/>
        <v>0</v>
      </c>
      <c r="AW85" s="4">
        <f t="shared" ca="1" si="13"/>
        <v>0</v>
      </c>
      <c r="AX85" s="4">
        <f t="shared" ca="1" si="13"/>
        <v>0</v>
      </c>
      <c r="AY85" s="4">
        <f t="shared" ca="1" si="13"/>
        <v>0</v>
      </c>
      <c r="AZ85" s="4">
        <f t="shared" ca="1" si="13"/>
        <v>0</v>
      </c>
      <c r="BA85" s="4">
        <f t="shared" ca="1" si="14"/>
        <v>0</v>
      </c>
      <c r="BB85" s="4">
        <f t="shared" ca="1" si="14"/>
        <v>0</v>
      </c>
      <c r="BC85" s="4">
        <f t="shared" ca="1" si="14"/>
        <v>0</v>
      </c>
      <c r="BD85" s="4">
        <f t="shared" ca="1" si="14"/>
        <v>0</v>
      </c>
      <c r="BE85" s="4">
        <f t="shared" ca="1" si="14"/>
        <v>0</v>
      </c>
      <c r="BF85" s="4">
        <f t="shared" ca="1" si="14"/>
        <v>0</v>
      </c>
      <c r="BG85" s="4">
        <f t="shared" ca="1" si="14"/>
        <v>0</v>
      </c>
      <c r="BH85" s="4">
        <f t="shared" ca="1" si="14"/>
        <v>0</v>
      </c>
      <c r="BI85" s="4">
        <f t="shared" ca="1" si="14"/>
        <v>0</v>
      </c>
    </row>
    <row r="86" spans="1:61" hidden="1" x14ac:dyDescent="0.25">
      <c r="A86" s="185"/>
      <c r="B86" s="171"/>
      <c r="C86" s="174"/>
      <c r="D86" s="73">
        <f>INDEX(LM,MATCH(C85,NODES,0),2)</f>
        <v>4</v>
      </c>
      <c r="E86" s="2">
        <f ca="1"/>
        <v>0</v>
      </c>
      <c r="F86" s="2">
        <v>0</v>
      </c>
      <c r="G86" s="2">
        <v>0</v>
      </c>
      <c r="H86" s="2">
        <f ca="1"/>
        <v>0</v>
      </c>
      <c r="I86" s="2">
        <f ca="1"/>
        <v>0</v>
      </c>
      <c r="J86" s="12">
        <v>0</v>
      </c>
      <c r="K86" s="2">
        <v>18666.666666666668</v>
      </c>
      <c r="L86" s="2">
        <v>28000</v>
      </c>
      <c r="M86" s="2">
        <v>0</v>
      </c>
      <c r="N86" s="2">
        <v>-18666.666666666668</v>
      </c>
      <c r="O86" s="13">
        <v>28000</v>
      </c>
      <c r="P86" s="12">
        <v>0</v>
      </c>
      <c r="Q86" s="2">
        <v>1</v>
      </c>
      <c r="R86" s="2">
        <v>0</v>
      </c>
      <c r="S86" s="2">
        <v>0</v>
      </c>
      <c r="T86" s="2">
        <v>0</v>
      </c>
      <c r="U86" s="13">
        <v>0</v>
      </c>
      <c r="V86" s="12">
        <v>0</v>
      </c>
      <c r="W86" s="2">
        <v>18666.666666666668</v>
      </c>
      <c r="X86" s="2">
        <v>28000</v>
      </c>
      <c r="Y86" s="2">
        <v>0</v>
      </c>
      <c r="Z86" s="2">
        <v>-18666.666666666668</v>
      </c>
      <c r="AA86" s="13">
        <v>28000</v>
      </c>
      <c r="AB86" s="1">
        <v>2</v>
      </c>
      <c r="AC86" s="2">
        <f t="shared" ref="AC86:AR108" ca="1" si="16">IF(ISNA(OR(MATCH(AC$51,OFFSET($D86,1-$AB86,0,6),0),MATCH($AB86,OFFSET($D86,1-$AB86,0,6),0))),0,INDEX(OFFSET($D86,1-$AB86,18,6,6),MATCH(AC$51,OFFSET($D86,1-$AB86,0,6),0),MATCH($AB86,OFFSET($D86,1-$AB86,0,6),0)))</f>
        <v>0</v>
      </c>
      <c r="AD86" s="2">
        <f t="shared" ca="1" si="15"/>
        <v>0</v>
      </c>
      <c r="AE86" s="2">
        <f t="shared" ca="1" si="15"/>
        <v>0</v>
      </c>
      <c r="AF86" s="2">
        <f t="shared" ca="1" si="15"/>
        <v>0</v>
      </c>
      <c r="AG86" s="2">
        <f t="shared" ca="1" si="15"/>
        <v>0</v>
      </c>
      <c r="AH86" s="2">
        <f t="shared" ca="1" si="15"/>
        <v>0</v>
      </c>
      <c r="AI86" s="2">
        <f t="shared" ca="1" si="15"/>
        <v>0</v>
      </c>
      <c r="AJ86" s="2">
        <f t="shared" ca="1" si="15"/>
        <v>0</v>
      </c>
      <c r="AK86" s="2">
        <f t="shared" ca="1" si="15"/>
        <v>0</v>
      </c>
      <c r="AL86" s="2">
        <f t="shared" ca="1" si="15"/>
        <v>0</v>
      </c>
      <c r="AM86" s="2">
        <f t="shared" ca="1" si="15"/>
        <v>0</v>
      </c>
      <c r="AN86" s="2">
        <f t="shared" ca="1" si="15"/>
        <v>0</v>
      </c>
      <c r="AO86" s="2">
        <f t="shared" ca="1" si="15"/>
        <v>0</v>
      </c>
      <c r="AP86" s="2">
        <f t="shared" ca="1" si="15"/>
        <v>0</v>
      </c>
      <c r="AQ86" s="2">
        <f t="shared" ca="1" si="15"/>
        <v>0</v>
      </c>
      <c r="AR86" s="2">
        <f t="shared" ca="1" si="15"/>
        <v>0</v>
      </c>
      <c r="AS86" s="2">
        <f t="shared" ca="1" si="13"/>
        <v>0</v>
      </c>
      <c r="AT86" s="2">
        <f t="shared" ca="1" si="13"/>
        <v>0</v>
      </c>
      <c r="AU86" s="2">
        <f t="shared" ca="1" si="13"/>
        <v>0</v>
      </c>
      <c r="AV86" s="2">
        <f t="shared" ca="1" si="13"/>
        <v>0</v>
      </c>
      <c r="AW86" s="2">
        <f t="shared" ca="1" si="13"/>
        <v>0</v>
      </c>
      <c r="AX86" s="2">
        <f t="shared" ca="1" si="13"/>
        <v>0</v>
      </c>
      <c r="AY86" s="2">
        <f t="shared" ca="1" si="13"/>
        <v>0</v>
      </c>
      <c r="AZ86" s="2">
        <f t="shared" ca="1" si="13"/>
        <v>0</v>
      </c>
      <c r="BA86" s="2">
        <f t="shared" ca="1" si="14"/>
        <v>0</v>
      </c>
      <c r="BB86" s="2">
        <f t="shared" ca="1" si="14"/>
        <v>0</v>
      </c>
      <c r="BC86" s="2">
        <f t="shared" ca="1" si="14"/>
        <v>0</v>
      </c>
      <c r="BD86" s="2">
        <f t="shared" ca="1" si="14"/>
        <v>0</v>
      </c>
      <c r="BE86" s="2">
        <f t="shared" ca="1" si="14"/>
        <v>0</v>
      </c>
      <c r="BF86" s="2">
        <f t="shared" ca="1" si="14"/>
        <v>0</v>
      </c>
      <c r="BG86" s="2">
        <f t="shared" ca="1" si="14"/>
        <v>0</v>
      </c>
      <c r="BH86" s="2">
        <f t="shared" ca="1" si="14"/>
        <v>0</v>
      </c>
      <c r="BI86" s="2">
        <f t="shared" ca="1" si="14"/>
        <v>0</v>
      </c>
    </row>
    <row r="87" spans="1:61" hidden="1" x14ac:dyDescent="0.25">
      <c r="A87" s="185"/>
      <c r="B87" s="171"/>
      <c r="C87" s="174"/>
      <c r="D87" s="73">
        <f>INDEX(LM,MATCH(C85,NODES,0),3)</f>
        <v>5</v>
      </c>
      <c r="E87" s="2">
        <f ca="1"/>
        <v>0</v>
      </c>
      <c r="F87" s="2">
        <v>0</v>
      </c>
      <c r="G87" s="2">
        <v>0</v>
      </c>
      <c r="H87" s="2">
        <f ca="1"/>
        <v>0</v>
      </c>
      <c r="I87" s="2">
        <f ca="1"/>
        <v>0</v>
      </c>
      <c r="J87" s="12">
        <v>0</v>
      </c>
      <c r="K87" s="2">
        <v>28000</v>
      </c>
      <c r="L87" s="2">
        <v>56000</v>
      </c>
      <c r="M87" s="2">
        <v>0</v>
      </c>
      <c r="N87" s="2">
        <v>-28000</v>
      </c>
      <c r="O87" s="13">
        <v>28000</v>
      </c>
      <c r="P87" s="12">
        <v>0</v>
      </c>
      <c r="Q87" s="2">
        <v>0</v>
      </c>
      <c r="R87" s="2">
        <v>1</v>
      </c>
      <c r="S87" s="2">
        <v>0</v>
      </c>
      <c r="T87" s="2">
        <v>0</v>
      </c>
      <c r="U87" s="13">
        <v>0</v>
      </c>
      <c r="V87" s="12">
        <v>0</v>
      </c>
      <c r="W87" s="2">
        <v>28000</v>
      </c>
      <c r="X87" s="2">
        <v>56000</v>
      </c>
      <c r="Y87" s="2">
        <v>0</v>
      </c>
      <c r="Z87" s="2">
        <v>-28000</v>
      </c>
      <c r="AA87" s="13">
        <v>28000</v>
      </c>
      <c r="AB87" s="1">
        <v>3</v>
      </c>
      <c r="AC87" s="2">
        <f t="shared" ca="1" si="16"/>
        <v>0</v>
      </c>
      <c r="AD87" s="2">
        <f t="shared" ca="1" si="15"/>
        <v>0</v>
      </c>
      <c r="AE87" s="2">
        <f t="shared" ca="1" si="15"/>
        <v>0</v>
      </c>
      <c r="AF87" s="2">
        <f t="shared" ca="1" si="15"/>
        <v>0</v>
      </c>
      <c r="AG87" s="2">
        <f t="shared" ca="1" si="15"/>
        <v>0</v>
      </c>
      <c r="AH87" s="2">
        <f t="shared" ca="1" si="15"/>
        <v>0</v>
      </c>
      <c r="AI87" s="2">
        <f t="shared" ca="1" si="15"/>
        <v>0</v>
      </c>
      <c r="AJ87" s="2">
        <f t="shared" ca="1" si="15"/>
        <v>0</v>
      </c>
      <c r="AK87" s="2">
        <f t="shared" ca="1" si="15"/>
        <v>0</v>
      </c>
      <c r="AL87" s="2">
        <f t="shared" ca="1" si="15"/>
        <v>0</v>
      </c>
      <c r="AM87" s="2">
        <f t="shared" ca="1" si="15"/>
        <v>0</v>
      </c>
      <c r="AN87" s="2">
        <f t="shared" ca="1" si="15"/>
        <v>0</v>
      </c>
      <c r="AO87" s="2">
        <f t="shared" ca="1" si="15"/>
        <v>0</v>
      </c>
      <c r="AP87" s="2">
        <f t="shared" ca="1" si="15"/>
        <v>0</v>
      </c>
      <c r="AQ87" s="2">
        <f t="shared" ca="1" si="15"/>
        <v>0</v>
      </c>
      <c r="AR87" s="2">
        <f t="shared" ca="1" si="15"/>
        <v>0</v>
      </c>
      <c r="AS87" s="2">
        <f t="shared" ca="1" si="13"/>
        <v>0</v>
      </c>
      <c r="AT87" s="2">
        <f t="shared" ca="1" si="13"/>
        <v>0</v>
      </c>
      <c r="AU87" s="2">
        <f t="shared" ca="1" si="13"/>
        <v>0</v>
      </c>
      <c r="AV87" s="2">
        <f t="shared" ca="1" si="13"/>
        <v>0</v>
      </c>
      <c r="AW87" s="2">
        <f t="shared" ca="1" si="13"/>
        <v>0</v>
      </c>
      <c r="AX87" s="2">
        <f t="shared" ca="1" si="13"/>
        <v>0</v>
      </c>
      <c r="AY87" s="2">
        <f t="shared" ca="1" si="13"/>
        <v>0</v>
      </c>
      <c r="AZ87" s="2">
        <f t="shared" ca="1" si="13"/>
        <v>0</v>
      </c>
      <c r="BA87" s="2">
        <f t="shared" ca="1" si="14"/>
        <v>0</v>
      </c>
      <c r="BB87" s="2">
        <f t="shared" ca="1" si="14"/>
        <v>0</v>
      </c>
      <c r="BC87" s="2">
        <f t="shared" ca="1" si="14"/>
        <v>0</v>
      </c>
      <c r="BD87" s="2">
        <f t="shared" ca="1" si="14"/>
        <v>0</v>
      </c>
      <c r="BE87" s="2">
        <f t="shared" ca="1" si="14"/>
        <v>0</v>
      </c>
      <c r="BF87" s="2">
        <f t="shared" ca="1" si="14"/>
        <v>0</v>
      </c>
      <c r="BG87" s="2">
        <f t="shared" ca="1" si="14"/>
        <v>0</v>
      </c>
      <c r="BH87" s="2">
        <f t="shared" ca="1" si="14"/>
        <v>0</v>
      </c>
      <c r="BI87" s="2">
        <f t="shared" ca="1" si="14"/>
        <v>0</v>
      </c>
    </row>
    <row r="88" spans="1:61" hidden="1" x14ac:dyDescent="0.25">
      <c r="A88" s="185"/>
      <c r="B88" s="171"/>
      <c r="C88" s="174" t="str">
        <f>INDEX(mem_Ne,MATCH(B85,MEMBERS,0))</f>
        <v>N3</v>
      </c>
      <c r="D88" s="73">
        <f>INDEX(LM,MATCH(C88,NODES,0),1)</f>
        <v>6</v>
      </c>
      <c r="E88" s="2">
        <f ca="1"/>
        <v>0</v>
      </c>
      <c r="F88" s="2">
        <v>0</v>
      </c>
      <c r="G88" s="2">
        <v>0</v>
      </c>
      <c r="H88" s="2">
        <f ca="1"/>
        <v>0</v>
      </c>
      <c r="I88" s="2">
        <f ca="1"/>
        <v>0</v>
      </c>
      <c r="J88" s="12">
        <v>-70000000</v>
      </c>
      <c r="K88" s="2">
        <v>0</v>
      </c>
      <c r="L88" s="2">
        <v>0</v>
      </c>
      <c r="M88" s="2">
        <v>70000000</v>
      </c>
      <c r="N88" s="2">
        <v>0</v>
      </c>
      <c r="O88" s="13">
        <v>0</v>
      </c>
      <c r="P88" s="12">
        <v>0</v>
      </c>
      <c r="Q88" s="2">
        <v>0</v>
      </c>
      <c r="R88" s="2">
        <v>0</v>
      </c>
      <c r="S88" s="2">
        <v>1</v>
      </c>
      <c r="T88" s="2">
        <v>0</v>
      </c>
      <c r="U88" s="13">
        <v>0</v>
      </c>
      <c r="V88" s="12">
        <v>-70000000</v>
      </c>
      <c r="W88" s="2">
        <v>0</v>
      </c>
      <c r="X88" s="2">
        <v>0</v>
      </c>
      <c r="Y88" s="2">
        <v>70000000</v>
      </c>
      <c r="Z88" s="2">
        <v>0</v>
      </c>
      <c r="AA88" s="13">
        <v>0</v>
      </c>
      <c r="AB88" s="1">
        <v>4</v>
      </c>
      <c r="AC88" s="2">
        <f t="shared" ca="1" si="16"/>
        <v>0</v>
      </c>
      <c r="AD88" s="2">
        <f t="shared" ca="1" si="15"/>
        <v>0</v>
      </c>
      <c r="AE88" s="2">
        <f t="shared" ca="1" si="15"/>
        <v>0</v>
      </c>
      <c r="AF88" s="2">
        <f t="shared" ca="1" si="15"/>
        <v>18666.666666666668</v>
      </c>
      <c r="AG88" s="2">
        <f t="shared" ca="1" si="15"/>
        <v>28000</v>
      </c>
      <c r="AH88" s="2">
        <f t="shared" ca="1" si="15"/>
        <v>0</v>
      </c>
      <c r="AI88" s="2">
        <f t="shared" ca="1" si="15"/>
        <v>-18666.666666666668</v>
      </c>
      <c r="AJ88" s="2">
        <f t="shared" ca="1" si="15"/>
        <v>28000</v>
      </c>
      <c r="AK88" s="2">
        <f t="shared" ca="1" si="15"/>
        <v>0</v>
      </c>
      <c r="AL88" s="2">
        <f t="shared" ca="1" si="15"/>
        <v>0</v>
      </c>
      <c r="AM88" s="2">
        <f t="shared" ca="1" si="15"/>
        <v>0</v>
      </c>
      <c r="AN88" s="2">
        <f t="shared" ca="1" si="15"/>
        <v>0</v>
      </c>
      <c r="AO88" s="2">
        <f t="shared" ca="1" si="15"/>
        <v>0</v>
      </c>
      <c r="AP88" s="2">
        <f t="shared" ca="1" si="15"/>
        <v>0</v>
      </c>
      <c r="AQ88" s="2">
        <f t="shared" ca="1" si="15"/>
        <v>0</v>
      </c>
      <c r="AR88" s="2">
        <f t="shared" ca="1" si="15"/>
        <v>0</v>
      </c>
      <c r="AS88" s="2">
        <f t="shared" ca="1" si="13"/>
        <v>0</v>
      </c>
      <c r="AT88" s="2">
        <f t="shared" ca="1" si="13"/>
        <v>0</v>
      </c>
      <c r="AU88" s="2">
        <f t="shared" ca="1" si="13"/>
        <v>0</v>
      </c>
      <c r="AV88" s="2">
        <f t="shared" ca="1" si="13"/>
        <v>0</v>
      </c>
      <c r="AW88" s="2">
        <f t="shared" ca="1" si="13"/>
        <v>0</v>
      </c>
      <c r="AX88" s="2">
        <f t="shared" ca="1" si="13"/>
        <v>0</v>
      </c>
      <c r="AY88" s="2">
        <f t="shared" ca="1" si="13"/>
        <v>0</v>
      </c>
      <c r="AZ88" s="2">
        <f t="shared" ca="1" si="13"/>
        <v>0</v>
      </c>
      <c r="BA88" s="2">
        <f t="shared" ca="1" si="14"/>
        <v>0</v>
      </c>
      <c r="BB88" s="2">
        <f t="shared" ca="1" si="14"/>
        <v>0</v>
      </c>
      <c r="BC88" s="2">
        <f t="shared" ca="1" si="14"/>
        <v>0</v>
      </c>
      <c r="BD88" s="2">
        <f t="shared" ca="1" si="14"/>
        <v>0</v>
      </c>
      <c r="BE88" s="2">
        <f t="shared" ca="1" si="14"/>
        <v>0</v>
      </c>
      <c r="BF88" s="2">
        <f t="shared" ca="1" si="14"/>
        <v>0</v>
      </c>
      <c r="BG88" s="2">
        <f t="shared" ca="1" si="14"/>
        <v>0</v>
      </c>
      <c r="BH88" s="2">
        <f t="shared" ca="1" si="14"/>
        <v>0</v>
      </c>
      <c r="BI88" s="2">
        <f t="shared" ca="1" si="14"/>
        <v>0</v>
      </c>
    </row>
    <row r="89" spans="1:61" hidden="1" x14ac:dyDescent="0.25">
      <c r="A89" s="185"/>
      <c r="B89" s="171"/>
      <c r="C89" s="174"/>
      <c r="D89" s="73">
        <f>INDEX(LM,MATCH(C88,NODES,0),2)</f>
        <v>7</v>
      </c>
      <c r="E89" s="2">
        <f ca="1"/>
        <v>0</v>
      </c>
      <c r="F89" s="2">
        <v>0</v>
      </c>
      <c r="G89" s="2">
        <v>0</v>
      </c>
      <c r="H89" s="2">
        <f ca="1"/>
        <v>0</v>
      </c>
      <c r="I89" s="2">
        <f ca="1"/>
        <v>0</v>
      </c>
      <c r="J89" s="12">
        <v>0</v>
      </c>
      <c r="K89" s="2">
        <v>-18666.666666666668</v>
      </c>
      <c r="L89" s="2">
        <v>-28000</v>
      </c>
      <c r="M89" s="2">
        <v>0</v>
      </c>
      <c r="N89" s="2">
        <v>18666.666666666668</v>
      </c>
      <c r="O89" s="13">
        <v>-28000</v>
      </c>
      <c r="P89" s="12">
        <v>0</v>
      </c>
      <c r="Q89" s="2">
        <v>0</v>
      </c>
      <c r="R89" s="2">
        <v>0</v>
      </c>
      <c r="S89" s="2">
        <v>0</v>
      </c>
      <c r="T89" s="2">
        <v>1</v>
      </c>
      <c r="U89" s="13">
        <v>0</v>
      </c>
      <c r="V89" s="12">
        <v>0</v>
      </c>
      <c r="W89" s="2">
        <v>-18666.666666666668</v>
      </c>
      <c r="X89" s="2">
        <v>-28000</v>
      </c>
      <c r="Y89" s="2">
        <v>0</v>
      </c>
      <c r="Z89" s="2">
        <v>18666.666666666668</v>
      </c>
      <c r="AA89" s="13">
        <v>-28000</v>
      </c>
      <c r="AB89" s="1">
        <v>5</v>
      </c>
      <c r="AC89" s="2">
        <f t="shared" ca="1" si="16"/>
        <v>0</v>
      </c>
      <c r="AD89" s="2">
        <f t="shared" ca="1" si="15"/>
        <v>0</v>
      </c>
      <c r="AE89" s="2">
        <f t="shared" ca="1" si="15"/>
        <v>0</v>
      </c>
      <c r="AF89" s="2">
        <f t="shared" ca="1" si="15"/>
        <v>28000</v>
      </c>
      <c r="AG89" s="2">
        <f t="shared" ca="1" si="15"/>
        <v>56000</v>
      </c>
      <c r="AH89" s="2">
        <f t="shared" ca="1" si="15"/>
        <v>0</v>
      </c>
      <c r="AI89" s="2">
        <f t="shared" ca="1" si="15"/>
        <v>-28000</v>
      </c>
      <c r="AJ89" s="2">
        <f t="shared" ca="1" si="15"/>
        <v>28000</v>
      </c>
      <c r="AK89" s="2">
        <f t="shared" ca="1" si="15"/>
        <v>0</v>
      </c>
      <c r="AL89" s="2">
        <f t="shared" ca="1" si="15"/>
        <v>0</v>
      </c>
      <c r="AM89" s="2">
        <f t="shared" ca="1" si="15"/>
        <v>0</v>
      </c>
      <c r="AN89" s="2">
        <f t="shared" ca="1" si="15"/>
        <v>0</v>
      </c>
      <c r="AO89" s="2">
        <f t="shared" ca="1" si="15"/>
        <v>0</v>
      </c>
      <c r="AP89" s="2">
        <f t="shared" ca="1" si="15"/>
        <v>0</v>
      </c>
      <c r="AQ89" s="2">
        <f t="shared" ca="1" si="15"/>
        <v>0</v>
      </c>
      <c r="AR89" s="2">
        <f t="shared" ca="1" si="15"/>
        <v>0</v>
      </c>
      <c r="AS89" s="2">
        <f t="shared" ca="1" si="13"/>
        <v>0</v>
      </c>
      <c r="AT89" s="2">
        <f t="shared" ca="1" si="13"/>
        <v>0</v>
      </c>
      <c r="AU89" s="2">
        <f t="shared" ca="1" si="13"/>
        <v>0</v>
      </c>
      <c r="AV89" s="2">
        <f t="shared" ca="1" si="13"/>
        <v>0</v>
      </c>
      <c r="AW89" s="2">
        <f t="shared" ca="1" si="13"/>
        <v>0</v>
      </c>
      <c r="AX89" s="2">
        <f t="shared" ca="1" si="13"/>
        <v>0</v>
      </c>
      <c r="AY89" s="2">
        <f t="shared" ca="1" si="13"/>
        <v>0</v>
      </c>
      <c r="AZ89" s="2">
        <f t="shared" ca="1" si="13"/>
        <v>0</v>
      </c>
      <c r="BA89" s="2">
        <f t="shared" ca="1" si="14"/>
        <v>0</v>
      </c>
      <c r="BB89" s="2">
        <f t="shared" ca="1" si="14"/>
        <v>0</v>
      </c>
      <c r="BC89" s="2">
        <f t="shared" ca="1" si="14"/>
        <v>0</v>
      </c>
      <c r="BD89" s="2">
        <f t="shared" ca="1" si="14"/>
        <v>0</v>
      </c>
      <c r="BE89" s="2">
        <f t="shared" ca="1" si="14"/>
        <v>0</v>
      </c>
      <c r="BF89" s="2">
        <f t="shared" ca="1" si="14"/>
        <v>0</v>
      </c>
      <c r="BG89" s="2">
        <f t="shared" ca="1" si="14"/>
        <v>0</v>
      </c>
      <c r="BH89" s="2">
        <f t="shared" ca="1" si="14"/>
        <v>0</v>
      </c>
      <c r="BI89" s="2">
        <f t="shared" ca="1" si="14"/>
        <v>0</v>
      </c>
    </row>
    <row r="90" spans="1:61" hidden="1" x14ac:dyDescent="0.25">
      <c r="A90" s="185"/>
      <c r="B90" s="171"/>
      <c r="C90" s="174"/>
      <c r="D90" s="73">
        <f>INDEX(LM,MATCH(C88,NODES,0),3)</f>
        <v>8</v>
      </c>
      <c r="E90" s="2">
        <f ca="1"/>
        <v>0</v>
      </c>
      <c r="F90" s="2">
        <v>0</v>
      </c>
      <c r="G90" s="2">
        <v>0</v>
      </c>
      <c r="H90" s="2">
        <f ca="1"/>
        <v>0</v>
      </c>
      <c r="I90" s="2">
        <f ca="1"/>
        <v>0</v>
      </c>
      <c r="J90" s="12">
        <v>0</v>
      </c>
      <c r="K90" s="2">
        <v>28000</v>
      </c>
      <c r="L90" s="2">
        <v>28000</v>
      </c>
      <c r="M90" s="2">
        <v>0</v>
      </c>
      <c r="N90" s="2">
        <v>-28000</v>
      </c>
      <c r="O90" s="13">
        <v>56000</v>
      </c>
      <c r="P90" s="12">
        <v>0</v>
      </c>
      <c r="Q90" s="2">
        <v>0</v>
      </c>
      <c r="R90" s="2">
        <v>0</v>
      </c>
      <c r="S90" s="2">
        <v>0</v>
      </c>
      <c r="T90" s="2">
        <v>0</v>
      </c>
      <c r="U90" s="13">
        <v>1</v>
      </c>
      <c r="V90" s="12">
        <v>0</v>
      </c>
      <c r="W90" s="2">
        <v>28000</v>
      </c>
      <c r="X90" s="2">
        <v>28000</v>
      </c>
      <c r="Y90" s="2">
        <v>0</v>
      </c>
      <c r="Z90" s="2">
        <v>-28000</v>
      </c>
      <c r="AA90" s="13">
        <v>56000</v>
      </c>
      <c r="AB90" s="1">
        <v>6</v>
      </c>
      <c r="AC90" s="2">
        <f t="shared" ca="1" si="16"/>
        <v>0</v>
      </c>
      <c r="AD90" s="2">
        <f t="shared" ca="1" si="15"/>
        <v>0</v>
      </c>
      <c r="AE90" s="2">
        <f t="shared" ca="1" si="15"/>
        <v>0</v>
      </c>
      <c r="AF90" s="2">
        <f t="shared" ca="1" si="15"/>
        <v>0</v>
      </c>
      <c r="AG90" s="2">
        <f t="shared" ca="1" si="15"/>
        <v>0</v>
      </c>
      <c r="AH90" s="2">
        <f t="shared" ca="1" si="15"/>
        <v>70000000</v>
      </c>
      <c r="AI90" s="2">
        <f t="shared" ca="1" si="15"/>
        <v>0</v>
      </c>
      <c r="AJ90" s="2">
        <f t="shared" ca="1" si="15"/>
        <v>0</v>
      </c>
      <c r="AK90" s="2">
        <f t="shared" ca="1" si="15"/>
        <v>0</v>
      </c>
      <c r="AL90" s="2">
        <f t="shared" ca="1" si="15"/>
        <v>0</v>
      </c>
      <c r="AM90" s="2">
        <f t="shared" ca="1" si="15"/>
        <v>0</v>
      </c>
      <c r="AN90" s="2">
        <f t="shared" ca="1" si="15"/>
        <v>0</v>
      </c>
      <c r="AO90" s="2">
        <f t="shared" ca="1" si="15"/>
        <v>0</v>
      </c>
      <c r="AP90" s="2">
        <f t="shared" ca="1" si="15"/>
        <v>0</v>
      </c>
      <c r="AQ90" s="2">
        <f t="shared" ca="1" si="15"/>
        <v>0</v>
      </c>
      <c r="AR90" s="2">
        <f t="shared" ca="1" si="15"/>
        <v>0</v>
      </c>
      <c r="AS90" s="2">
        <f t="shared" ca="1" si="13"/>
        <v>0</v>
      </c>
      <c r="AT90" s="2">
        <f t="shared" ca="1" si="13"/>
        <v>0</v>
      </c>
      <c r="AU90" s="2">
        <f t="shared" ca="1" si="13"/>
        <v>0</v>
      </c>
      <c r="AV90" s="2">
        <f t="shared" ca="1" si="13"/>
        <v>0</v>
      </c>
      <c r="AW90" s="2">
        <f t="shared" ca="1" si="13"/>
        <v>0</v>
      </c>
      <c r="AX90" s="2">
        <f t="shared" ca="1" si="13"/>
        <v>0</v>
      </c>
      <c r="AY90" s="2">
        <f t="shared" ca="1" si="13"/>
        <v>0</v>
      </c>
      <c r="AZ90" s="2">
        <f t="shared" ca="1" si="13"/>
        <v>0</v>
      </c>
      <c r="BA90" s="2">
        <f t="shared" ca="1" si="14"/>
        <v>0</v>
      </c>
      <c r="BB90" s="2">
        <f t="shared" ca="1" si="14"/>
        <v>0</v>
      </c>
      <c r="BC90" s="2">
        <f t="shared" ca="1" si="14"/>
        <v>0</v>
      </c>
      <c r="BD90" s="2">
        <f t="shared" ca="1" si="14"/>
        <v>0</v>
      </c>
      <c r="BE90" s="2">
        <f t="shared" ca="1" si="14"/>
        <v>0</v>
      </c>
      <c r="BF90" s="2">
        <f t="shared" ca="1" si="14"/>
        <v>0</v>
      </c>
      <c r="BG90" s="2">
        <f t="shared" ca="1" si="14"/>
        <v>0</v>
      </c>
      <c r="BH90" s="2">
        <f t="shared" ca="1" si="14"/>
        <v>-70000000</v>
      </c>
      <c r="BI90" s="2">
        <f t="shared" ca="1" si="14"/>
        <v>0</v>
      </c>
    </row>
    <row r="91" spans="1:61" hidden="1" x14ac:dyDescent="0.25">
      <c r="A91" s="185"/>
      <c r="B91" s="171"/>
      <c r="C91" s="3"/>
      <c r="D91" s="3"/>
      <c r="E91" s="3"/>
      <c r="F91" s="3"/>
      <c r="G91" s="3"/>
      <c r="H91" s="3"/>
      <c r="I91" s="3"/>
      <c r="J91" s="3"/>
      <c r="K91" s="3"/>
      <c r="L91" s="3"/>
      <c r="M91" s="3"/>
      <c r="N91" s="3"/>
      <c r="O91" s="3"/>
      <c r="P91" s="3"/>
      <c r="Q91" s="3"/>
      <c r="R91" s="3"/>
      <c r="S91" s="3"/>
      <c r="T91" s="3"/>
      <c r="U91" s="3"/>
      <c r="V91" s="3"/>
      <c r="W91" s="3"/>
      <c r="X91" s="3"/>
      <c r="Y91" s="3"/>
      <c r="Z91" s="3"/>
      <c r="AA91" s="3"/>
      <c r="AB91" s="1">
        <v>7</v>
      </c>
      <c r="AC91" s="2">
        <f t="shared" ca="1" si="16"/>
        <v>0</v>
      </c>
      <c r="AD91" s="2">
        <f t="shared" ca="1" si="15"/>
        <v>0</v>
      </c>
      <c r="AE91" s="2">
        <f t="shared" ca="1" si="15"/>
        <v>0</v>
      </c>
      <c r="AF91" s="2">
        <f t="shared" ca="1" si="15"/>
        <v>-18666.666666666668</v>
      </c>
      <c r="AG91" s="2">
        <f t="shared" ca="1" si="15"/>
        <v>-28000</v>
      </c>
      <c r="AH91" s="2">
        <f t="shared" ca="1" si="15"/>
        <v>0</v>
      </c>
      <c r="AI91" s="2">
        <f t="shared" ca="1" si="15"/>
        <v>18666.666666666668</v>
      </c>
      <c r="AJ91" s="2">
        <f t="shared" ca="1" si="15"/>
        <v>-28000</v>
      </c>
      <c r="AK91" s="2">
        <f t="shared" ca="1" si="15"/>
        <v>0</v>
      </c>
      <c r="AL91" s="2">
        <f t="shared" ca="1" si="15"/>
        <v>0</v>
      </c>
      <c r="AM91" s="2">
        <f t="shared" ca="1" si="15"/>
        <v>0</v>
      </c>
      <c r="AN91" s="2">
        <f t="shared" ca="1" si="15"/>
        <v>0</v>
      </c>
      <c r="AO91" s="2">
        <f t="shared" ca="1" si="15"/>
        <v>0</v>
      </c>
      <c r="AP91" s="2">
        <f t="shared" ca="1" si="15"/>
        <v>0</v>
      </c>
      <c r="AQ91" s="2">
        <f t="shared" ca="1" si="15"/>
        <v>0</v>
      </c>
      <c r="AR91" s="2">
        <f t="shared" ca="1" si="15"/>
        <v>0</v>
      </c>
      <c r="AS91" s="2">
        <f t="shared" ca="1" si="13"/>
        <v>0</v>
      </c>
      <c r="AT91" s="2">
        <f t="shared" ca="1" si="13"/>
        <v>0</v>
      </c>
      <c r="AU91" s="2">
        <f t="shared" ca="1" si="13"/>
        <v>0</v>
      </c>
      <c r="AV91" s="2">
        <f t="shared" ca="1" si="13"/>
        <v>0</v>
      </c>
      <c r="AW91" s="2">
        <f t="shared" ca="1" si="13"/>
        <v>0</v>
      </c>
      <c r="AX91" s="2">
        <f t="shared" ca="1" si="13"/>
        <v>0</v>
      </c>
      <c r="AY91" s="2">
        <f t="shared" ca="1" si="13"/>
        <v>0</v>
      </c>
      <c r="AZ91" s="2">
        <f t="shared" ca="1" si="13"/>
        <v>0</v>
      </c>
      <c r="BA91" s="2">
        <f t="shared" ref="BA91:BI104" ca="1" si="17">IF(ISNA(OR(MATCH(BA$51,OFFSET($D91,1-$AB91,0,6),0),MATCH($AB91,OFFSET($D91,1-$AB91,0,6),0))),0,INDEX(OFFSET($D91,1-$AB91,18,6,6),MATCH(BA$51,OFFSET($D91,1-$AB91,0,6),0),MATCH($AB91,OFFSET($D91,1-$AB91,0,6),0)))</f>
        <v>0</v>
      </c>
      <c r="BB91" s="2">
        <f t="shared" ca="1" si="17"/>
        <v>0</v>
      </c>
      <c r="BC91" s="2">
        <f t="shared" ca="1" si="17"/>
        <v>0</v>
      </c>
      <c r="BD91" s="2">
        <f t="shared" ca="1" si="17"/>
        <v>0</v>
      </c>
      <c r="BE91" s="2">
        <f t="shared" ca="1" si="17"/>
        <v>0</v>
      </c>
      <c r="BF91" s="2">
        <f t="shared" ca="1" si="17"/>
        <v>0</v>
      </c>
      <c r="BG91" s="2">
        <f t="shared" ca="1" si="17"/>
        <v>0</v>
      </c>
      <c r="BH91" s="2">
        <f t="shared" ca="1" si="17"/>
        <v>0</v>
      </c>
      <c r="BI91" s="2">
        <f t="shared" ca="1" si="17"/>
        <v>0</v>
      </c>
    </row>
    <row r="92" spans="1:61" hidden="1" x14ac:dyDescent="0.25">
      <c r="A92" s="185"/>
      <c r="B92" s="171"/>
      <c r="C92" s="3"/>
      <c r="D92" s="3"/>
      <c r="E92" s="3"/>
      <c r="F92" s="3"/>
      <c r="G92" s="3"/>
      <c r="H92" s="3"/>
      <c r="I92" s="3"/>
      <c r="J92" s="3"/>
      <c r="K92" s="3"/>
      <c r="L92" s="3"/>
      <c r="M92" s="3"/>
      <c r="N92" s="3"/>
      <c r="O92" s="3"/>
      <c r="P92" s="3"/>
      <c r="Q92" s="3"/>
      <c r="R92" s="3"/>
      <c r="S92" s="3"/>
      <c r="T92" s="3"/>
      <c r="U92" s="3"/>
      <c r="V92" s="3"/>
      <c r="W92" s="3"/>
      <c r="X92" s="3"/>
      <c r="Y92" s="3"/>
      <c r="Z92" s="3"/>
      <c r="AA92" s="3"/>
      <c r="AB92" s="1">
        <v>8</v>
      </c>
      <c r="AC92" s="2">
        <f t="shared" ca="1" si="16"/>
        <v>0</v>
      </c>
      <c r="AD92" s="2">
        <f t="shared" ca="1" si="15"/>
        <v>0</v>
      </c>
      <c r="AE92" s="2">
        <f t="shared" ca="1" si="15"/>
        <v>0</v>
      </c>
      <c r="AF92" s="2">
        <f t="shared" ca="1" si="15"/>
        <v>28000</v>
      </c>
      <c r="AG92" s="2">
        <f t="shared" ca="1" si="15"/>
        <v>28000</v>
      </c>
      <c r="AH92" s="2">
        <f t="shared" ca="1" si="15"/>
        <v>0</v>
      </c>
      <c r="AI92" s="2">
        <f t="shared" ca="1" si="15"/>
        <v>-28000</v>
      </c>
      <c r="AJ92" s="2">
        <f t="shared" ref="AJ92:AR92" ca="1" si="18">IF(ISNA(OR(MATCH(AJ$51,OFFSET($D92,1-$AB92,0,6),0),MATCH($AB92,OFFSET($D92,1-$AB92,0,6),0))),0,INDEX(OFFSET($D92,1-$AB92,18,6,6),MATCH(AJ$51,OFFSET($D92,1-$AB92,0,6),0),MATCH($AB92,OFFSET($D92,1-$AB92,0,6),0)))</f>
        <v>56000</v>
      </c>
      <c r="AK92" s="2">
        <f t="shared" ca="1" si="18"/>
        <v>0</v>
      </c>
      <c r="AL92" s="2">
        <f t="shared" ca="1" si="18"/>
        <v>0</v>
      </c>
      <c r="AM92" s="2">
        <f t="shared" ca="1" si="18"/>
        <v>0</v>
      </c>
      <c r="AN92" s="2">
        <f t="shared" ca="1" si="18"/>
        <v>0</v>
      </c>
      <c r="AO92" s="2">
        <f t="shared" ca="1" si="18"/>
        <v>0</v>
      </c>
      <c r="AP92" s="2">
        <f t="shared" ca="1" si="18"/>
        <v>0</v>
      </c>
      <c r="AQ92" s="2">
        <f t="shared" ca="1" si="18"/>
        <v>0</v>
      </c>
      <c r="AR92" s="2">
        <f t="shared" ca="1" si="18"/>
        <v>0</v>
      </c>
      <c r="AS92" s="2">
        <f t="shared" ca="1" si="13"/>
        <v>0</v>
      </c>
      <c r="AT92" s="2">
        <f t="shared" ca="1" si="13"/>
        <v>0</v>
      </c>
      <c r="AU92" s="2">
        <f t="shared" ca="1" si="13"/>
        <v>0</v>
      </c>
      <c r="AV92" s="2">
        <f t="shared" ca="1" si="13"/>
        <v>0</v>
      </c>
      <c r="AW92" s="2">
        <f t="shared" ca="1" si="13"/>
        <v>0</v>
      </c>
      <c r="AX92" s="2">
        <f t="shared" ca="1" si="13"/>
        <v>0</v>
      </c>
      <c r="AY92" s="2">
        <f t="shared" ca="1" si="13"/>
        <v>0</v>
      </c>
      <c r="AZ92" s="2">
        <f t="shared" ca="1" si="13"/>
        <v>0</v>
      </c>
      <c r="BA92" s="2">
        <f t="shared" ca="1" si="17"/>
        <v>0</v>
      </c>
      <c r="BB92" s="2">
        <f t="shared" ca="1" si="17"/>
        <v>0</v>
      </c>
      <c r="BC92" s="2">
        <f t="shared" ca="1" si="17"/>
        <v>0</v>
      </c>
      <c r="BD92" s="2">
        <f t="shared" ca="1" si="17"/>
        <v>0</v>
      </c>
      <c r="BE92" s="2">
        <f t="shared" ca="1" si="17"/>
        <v>0</v>
      </c>
      <c r="BF92" s="2">
        <f t="shared" ca="1" si="17"/>
        <v>0</v>
      </c>
      <c r="BG92" s="2">
        <f t="shared" ca="1" si="17"/>
        <v>0</v>
      </c>
      <c r="BH92" s="2">
        <f t="shared" ca="1" si="17"/>
        <v>0</v>
      </c>
      <c r="BI92" s="2">
        <f t="shared" ca="1" si="17"/>
        <v>0</v>
      </c>
    </row>
    <row r="93" spans="1:61" hidden="1" x14ac:dyDescent="0.25">
      <c r="A93" s="185"/>
      <c r="B93" s="171"/>
      <c r="C93" s="3"/>
      <c r="D93" s="3"/>
      <c r="E93" s="3"/>
      <c r="F93" s="3"/>
      <c r="G93" s="3"/>
      <c r="H93" s="3"/>
      <c r="I93" s="3"/>
      <c r="J93" s="3"/>
      <c r="K93" s="3"/>
      <c r="L93" s="3"/>
      <c r="M93" s="3"/>
      <c r="N93" s="3"/>
      <c r="O93" s="3"/>
      <c r="P93" s="3"/>
      <c r="Q93" s="3"/>
      <c r="R93" s="3"/>
      <c r="S93" s="3"/>
      <c r="T93" s="3"/>
      <c r="U93" s="3"/>
      <c r="V93" s="3"/>
      <c r="W93" s="3"/>
      <c r="X93" s="3"/>
      <c r="Y93" s="3"/>
      <c r="Z93" s="3"/>
      <c r="AA93" s="3"/>
      <c r="AB93" s="1">
        <v>9</v>
      </c>
      <c r="AC93" s="2">
        <f t="shared" ca="1" si="16"/>
        <v>0</v>
      </c>
      <c r="AD93" s="2">
        <f t="shared" ca="1" si="16"/>
        <v>0</v>
      </c>
      <c r="AE93" s="2">
        <f t="shared" ca="1" si="16"/>
        <v>0</v>
      </c>
      <c r="AF93" s="2">
        <f t="shared" ca="1" si="16"/>
        <v>0</v>
      </c>
      <c r="AG93" s="2">
        <f t="shared" ca="1" si="16"/>
        <v>0</v>
      </c>
      <c r="AH93" s="2">
        <f t="shared" ca="1" si="16"/>
        <v>0</v>
      </c>
      <c r="AI93" s="2">
        <f t="shared" ca="1" si="16"/>
        <v>0</v>
      </c>
      <c r="AJ93" s="2">
        <f t="shared" ca="1" si="16"/>
        <v>0</v>
      </c>
      <c r="AK93" s="2">
        <f t="shared" ca="1" si="16"/>
        <v>0</v>
      </c>
      <c r="AL93" s="2">
        <f t="shared" ca="1" si="16"/>
        <v>0</v>
      </c>
      <c r="AM93" s="2">
        <f t="shared" ca="1" si="16"/>
        <v>0</v>
      </c>
      <c r="AN93" s="2">
        <f t="shared" ca="1" si="16"/>
        <v>0</v>
      </c>
      <c r="AO93" s="2">
        <f t="shared" ca="1" si="16"/>
        <v>0</v>
      </c>
      <c r="AP93" s="2">
        <f t="shared" ca="1" si="16"/>
        <v>0</v>
      </c>
      <c r="AQ93" s="2">
        <f t="shared" ca="1" si="16"/>
        <v>0</v>
      </c>
      <c r="AR93" s="2">
        <f t="shared" ca="1" si="16"/>
        <v>0</v>
      </c>
      <c r="AS93" s="2">
        <f t="shared" ca="1" si="13"/>
        <v>0</v>
      </c>
      <c r="AT93" s="2">
        <f t="shared" ca="1" si="13"/>
        <v>0</v>
      </c>
      <c r="AU93" s="2">
        <f t="shared" ca="1" si="13"/>
        <v>0</v>
      </c>
      <c r="AV93" s="2">
        <f t="shared" ca="1" si="13"/>
        <v>0</v>
      </c>
      <c r="AW93" s="2">
        <f t="shared" ca="1" si="13"/>
        <v>0</v>
      </c>
      <c r="AX93" s="2">
        <f t="shared" ca="1" si="13"/>
        <v>0</v>
      </c>
      <c r="AY93" s="2">
        <f t="shared" ca="1" si="13"/>
        <v>0</v>
      </c>
      <c r="AZ93" s="2">
        <f t="shared" ca="1" si="13"/>
        <v>0</v>
      </c>
      <c r="BA93" s="2">
        <f t="shared" ca="1" si="17"/>
        <v>0</v>
      </c>
      <c r="BB93" s="2">
        <f t="shared" ca="1" si="17"/>
        <v>0</v>
      </c>
      <c r="BC93" s="2">
        <f t="shared" ca="1" si="17"/>
        <v>0</v>
      </c>
      <c r="BD93" s="2">
        <f t="shared" ca="1" si="17"/>
        <v>0</v>
      </c>
      <c r="BE93" s="2">
        <f t="shared" ca="1" si="17"/>
        <v>0</v>
      </c>
      <c r="BF93" s="2">
        <f t="shared" ca="1" si="17"/>
        <v>0</v>
      </c>
      <c r="BG93" s="2">
        <f t="shared" ca="1" si="17"/>
        <v>0</v>
      </c>
      <c r="BH93" s="2">
        <f t="shared" ca="1" si="17"/>
        <v>0</v>
      </c>
      <c r="BI93" s="2">
        <f t="shared" ca="1" si="17"/>
        <v>0</v>
      </c>
    </row>
    <row r="94" spans="1:61" hidden="1" x14ac:dyDescent="0.25">
      <c r="A94" s="185"/>
      <c r="B94" s="171"/>
      <c r="C94" s="3"/>
      <c r="D94" s="3"/>
      <c r="E94" s="3"/>
      <c r="F94" s="3"/>
      <c r="G94" s="3"/>
      <c r="H94" s="3"/>
      <c r="I94" s="3"/>
      <c r="J94" s="3"/>
      <c r="K94" s="3"/>
      <c r="L94" s="3"/>
      <c r="M94" s="3"/>
      <c r="N94" s="3"/>
      <c r="O94" s="3"/>
      <c r="P94" s="3"/>
      <c r="Q94" s="3"/>
      <c r="R94" s="3"/>
      <c r="S94" s="3"/>
      <c r="T94" s="3"/>
      <c r="U94" s="3"/>
      <c r="V94" s="3"/>
      <c r="W94" s="3"/>
      <c r="X94" s="3"/>
      <c r="Y94" s="3"/>
      <c r="Z94" s="3"/>
      <c r="AA94" s="3"/>
      <c r="AB94" s="1">
        <v>10</v>
      </c>
      <c r="AC94" s="2">
        <f t="shared" ca="1" si="16"/>
        <v>0</v>
      </c>
      <c r="AD94" s="2">
        <f t="shared" ca="1" si="16"/>
        <v>0</v>
      </c>
      <c r="AE94" s="2">
        <f t="shared" ca="1" si="16"/>
        <v>0</v>
      </c>
      <c r="AF94" s="2">
        <f t="shared" ca="1" si="16"/>
        <v>0</v>
      </c>
      <c r="AG94" s="2">
        <f t="shared" ca="1" si="16"/>
        <v>0</v>
      </c>
      <c r="AH94" s="2">
        <f t="shared" ca="1" si="16"/>
        <v>0</v>
      </c>
      <c r="AI94" s="2">
        <f t="shared" ca="1" si="16"/>
        <v>0</v>
      </c>
      <c r="AJ94" s="2">
        <f t="shared" ca="1" si="16"/>
        <v>0</v>
      </c>
      <c r="AK94" s="2">
        <f t="shared" ca="1" si="16"/>
        <v>0</v>
      </c>
      <c r="AL94" s="2">
        <f t="shared" ca="1" si="16"/>
        <v>0</v>
      </c>
      <c r="AM94" s="2">
        <f t="shared" ca="1" si="16"/>
        <v>0</v>
      </c>
      <c r="AN94" s="2">
        <f t="shared" ca="1" si="16"/>
        <v>0</v>
      </c>
      <c r="AO94" s="2">
        <f t="shared" ca="1" si="16"/>
        <v>0</v>
      </c>
      <c r="AP94" s="2">
        <f t="shared" ca="1" si="16"/>
        <v>0</v>
      </c>
      <c r="AQ94" s="2">
        <f t="shared" ca="1" si="16"/>
        <v>0</v>
      </c>
      <c r="AR94" s="2">
        <f t="shared" ca="1" si="16"/>
        <v>0</v>
      </c>
      <c r="AS94" s="2">
        <f t="shared" ca="1" si="13"/>
        <v>0</v>
      </c>
      <c r="AT94" s="2">
        <f t="shared" ca="1" si="13"/>
        <v>0</v>
      </c>
      <c r="AU94" s="2">
        <f t="shared" ca="1" si="13"/>
        <v>0</v>
      </c>
      <c r="AV94" s="2">
        <f t="shared" ca="1" si="13"/>
        <v>0</v>
      </c>
      <c r="AW94" s="2">
        <f t="shared" ca="1" si="13"/>
        <v>0</v>
      </c>
      <c r="AX94" s="2">
        <f t="shared" ca="1" si="13"/>
        <v>0</v>
      </c>
      <c r="AY94" s="2">
        <f t="shared" ca="1" si="13"/>
        <v>0</v>
      </c>
      <c r="AZ94" s="2">
        <f t="shared" ca="1" si="13"/>
        <v>0</v>
      </c>
      <c r="BA94" s="2">
        <f t="shared" ca="1" si="17"/>
        <v>0</v>
      </c>
      <c r="BB94" s="2">
        <f t="shared" ca="1" si="17"/>
        <v>0</v>
      </c>
      <c r="BC94" s="2">
        <f t="shared" ca="1" si="17"/>
        <v>0</v>
      </c>
      <c r="BD94" s="2">
        <f t="shared" ca="1" si="17"/>
        <v>0</v>
      </c>
      <c r="BE94" s="2">
        <f t="shared" ca="1" si="17"/>
        <v>0</v>
      </c>
      <c r="BF94" s="2">
        <f t="shared" ca="1" si="17"/>
        <v>0</v>
      </c>
      <c r="BG94" s="2">
        <f t="shared" ca="1" si="17"/>
        <v>0</v>
      </c>
      <c r="BH94" s="2">
        <f t="shared" ca="1" si="17"/>
        <v>0</v>
      </c>
      <c r="BI94" s="2">
        <f t="shared" ca="1" si="17"/>
        <v>0</v>
      </c>
    </row>
    <row r="95" spans="1:61" hidden="1" x14ac:dyDescent="0.25">
      <c r="A95" s="185"/>
      <c r="B95" s="171"/>
      <c r="C95" s="3"/>
      <c r="D95" s="3"/>
      <c r="E95" s="3"/>
      <c r="F95" s="3"/>
      <c r="G95" s="3"/>
      <c r="H95" s="3"/>
      <c r="I95" s="3"/>
      <c r="J95" s="3"/>
      <c r="K95" s="3"/>
      <c r="L95" s="3"/>
      <c r="M95" s="3"/>
      <c r="N95" s="3"/>
      <c r="O95" s="3"/>
      <c r="P95" s="3"/>
      <c r="Q95" s="3"/>
      <c r="R95" s="3"/>
      <c r="S95" s="3"/>
      <c r="T95" s="3"/>
      <c r="U95" s="3"/>
      <c r="V95" s="3"/>
      <c r="W95" s="3"/>
      <c r="X95" s="3"/>
      <c r="Y95" s="3"/>
      <c r="Z95" s="3"/>
      <c r="AA95" s="3"/>
      <c r="AB95" s="1">
        <v>11</v>
      </c>
      <c r="AC95" s="2">
        <f t="shared" ca="1" si="16"/>
        <v>0</v>
      </c>
      <c r="AD95" s="2">
        <f t="shared" ca="1" si="16"/>
        <v>0</v>
      </c>
      <c r="AE95" s="2">
        <f t="shared" ca="1" si="16"/>
        <v>0</v>
      </c>
      <c r="AF95" s="2">
        <f t="shared" ca="1" si="16"/>
        <v>0</v>
      </c>
      <c r="AG95" s="2">
        <f t="shared" ca="1" si="16"/>
        <v>0</v>
      </c>
      <c r="AH95" s="2">
        <f t="shared" ca="1" si="16"/>
        <v>0</v>
      </c>
      <c r="AI95" s="2">
        <f t="shared" ca="1" si="16"/>
        <v>0</v>
      </c>
      <c r="AJ95" s="2">
        <f t="shared" ca="1" si="16"/>
        <v>0</v>
      </c>
      <c r="AK95" s="2">
        <f t="shared" ca="1" si="16"/>
        <v>0</v>
      </c>
      <c r="AL95" s="2">
        <f t="shared" ca="1" si="16"/>
        <v>0</v>
      </c>
      <c r="AM95" s="2">
        <f t="shared" ca="1" si="16"/>
        <v>0</v>
      </c>
      <c r="AN95" s="2">
        <f t="shared" ca="1" si="16"/>
        <v>0</v>
      </c>
      <c r="AO95" s="2">
        <f t="shared" ca="1" si="16"/>
        <v>0</v>
      </c>
      <c r="AP95" s="2">
        <f t="shared" ca="1" si="16"/>
        <v>0</v>
      </c>
      <c r="AQ95" s="2">
        <f t="shared" ca="1" si="16"/>
        <v>0</v>
      </c>
      <c r="AR95" s="2">
        <f t="shared" ca="1" si="16"/>
        <v>0</v>
      </c>
      <c r="AS95" s="2">
        <f t="shared" ca="1" si="13"/>
        <v>0</v>
      </c>
      <c r="AT95" s="2">
        <f t="shared" ca="1" si="13"/>
        <v>0</v>
      </c>
      <c r="AU95" s="2">
        <f t="shared" ca="1" si="13"/>
        <v>0</v>
      </c>
      <c r="AV95" s="2">
        <f t="shared" ca="1" si="13"/>
        <v>0</v>
      </c>
      <c r="AW95" s="2">
        <f t="shared" ca="1" si="13"/>
        <v>0</v>
      </c>
      <c r="AX95" s="2">
        <f t="shared" ca="1" si="13"/>
        <v>0</v>
      </c>
      <c r="AY95" s="2">
        <f t="shared" ca="1" si="13"/>
        <v>0</v>
      </c>
      <c r="AZ95" s="2">
        <f t="shared" ca="1" si="13"/>
        <v>0</v>
      </c>
      <c r="BA95" s="2">
        <f t="shared" ca="1" si="17"/>
        <v>0</v>
      </c>
      <c r="BB95" s="2">
        <f t="shared" ca="1" si="17"/>
        <v>0</v>
      </c>
      <c r="BC95" s="2">
        <f t="shared" ca="1" si="17"/>
        <v>0</v>
      </c>
      <c r="BD95" s="2">
        <f t="shared" ca="1" si="17"/>
        <v>0</v>
      </c>
      <c r="BE95" s="2">
        <f t="shared" ca="1" si="17"/>
        <v>0</v>
      </c>
      <c r="BF95" s="2">
        <f t="shared" ca="1" si="17"/>
        <v>0</v>
      </c>
      <c r="BG95" s="2">
        <f t="shared" ca="1" si="17"/>
        <v>0</v>
      </c>
      <c r="BH95" s="2">
        <f t="shared" ca="1" si="17"/>
        <v>0</v>
      </c>
      <c r="BI95" s="2">
        <f t="shared" ca="1" si="17"/>
        <v>0</v>
      </c>
    </row>
    <row r="96" spans="1:61" hidden="1" x14ac:dyDescent="0.25">
      <c r="A96" s="185"/>
      <c r="B96" s="171"/>
      <c r="C96" s="3"/>
      <c r="D96" s="3"/>
      <c r="E96" s="3"/>
      <c r="F96" s="3"/>
      <c r="G96" s="3"/>
      <c r="H96" s="3"/>
      <c r="I96" s="3"/>
      <c r="J96" s="3"/>
      <c r="K96" s="3"/>
      <c r="L96" s="3"/>
      <c r="M96" s="3"/>
      <c r="N96" s="3"/>
      <c r="O96" s="3"/>
      <c r="P96" s="3"/>
      <c r="Q96" s="3"/>
      <c r="R96" s="3"/>
      <c r="S96" s="3"/>
      <c r="T96" s="3"/>
      <c r="U96" s="3"/>
      <c r="V96" s="3"/>
      <c r="W96" s="3"/>
      <c r="X96" s="3"/>
      <c r="Y96" s="3"/>
      <c r="Z96" s="3"/>
      <c r="AA96" s="3"/>
      <c r="AB96" s="1">
        <v>12</v>
      </c>
      <c r="AC96" s="2">
        <f t="shared" ca="1" si="16"/>
        <v>0</v>
      </c>
      <c r="AD96" s="2">
        <f t="shared" ca="1" si="16"/>
        <v>0</v>
      </c>
      <c r="AE96" s="2">
        <f t="shared" ca="1" si="16"/>
        <v>0</v>
      </c>
      <c r="AF96" s="2">
        <f t="shared" ca="1" si="16"/>
        <v>0</v>
      </c>
      <c r="AG96" s="2">
        <f t="shared" ca="1" si="16"/>
        <v>0</v>
      </c>
      <c r="AH96" s="2">
        <f t="shared" ca="1" si="16"/>
        <v>0</v>
      </c>
      <c r="AI96" s="2">
        <f t="shared" ca="1" si="16"/>
        <v>0</v>
      </c>
      <c r="AJ96" s="2">
        <f t="shared" ca="1" si="16"/>
        <v>0</v>
      </c>
      <c r="AK96" s="2">
        <f t="shared" ca="1" si="16"/>
        <v>0</v>
      </c>
      <c r="AL96" s="2">
        <f t="shared" ca="1" si="16"/>
        <v>0</v>
      </c>
      <c r="AM96" s="2">
        <f t="shared" ca="1" si="16"/>
        <v>0</v>
      </c>
      <c r="AN96" s="2">
        <f t="shared" ca="1" si="16"/>
        <v>0</v>
      </c>
      <c r="AO96" s="2">
        <f t="shared" ca="1" si="16"/>
        <v>0</v>
      </c>
      <c r="AP96" s="2">
        <f t="shared" ca="1" si="16"/>
        <v>0</v>
      </c>
      <c r="AQ96" s="2">
        <f t="shared" ca="1" si="16"/>
        <v>0</v>
      </c>
      <c r="AR96" s="2">
        <f t="shared" ca="1" si="16"/>
        <v>0</v>
      </c>
      <c r="AS96" s="2">
        <f t="shared" ca="1" si="13"/>
        <v>0</v>
      </c>
      <c r="AT96" s="2">
        <f t="shared" ca="1" si="13"/>
        <v>0</v>
      </c>
      <c r="AU96" s="2">
        <f t="shared" ca="1" si="13"/>
        <v>0</v>
      </c>
      <c r="AV96" s="2">
        <f t="shared" ca="1" si="13"/>
        <v>0</v>
      </c>
      <c r="AW96" s="2">
        <f t="shared" ca="1" si="13"/>
        <v>0</v>
      </c>
      <c r="AX96" s="2">
        <f t="shared" ca="1" si="13"/>
        <v>0</v>
      </c>
      <c r="AY96" s="2">
        <f t="shared" ca="1" si="13"/>
        <v>0</v>
      </c>
      <c r="AZ96" s="2">
        <f t="shared" ca="1" si="13"/>
        <v>0</v>
      </c>
      <c r="BA96" s="2">
        <f t="shared" ca="1" si="17"/>
        <v>0</v>
      </c>
      <c r="BB96" s="2">
        <f t="shared" ca="1" si="17"/>
        <v>0</v>
      </c>
      <c r="BC96" s="2">
        <f t="shared" ca="1" si="17"/>
        <v>0</v>
      </c>
      <c r="BD96" s="2">
        <f t="shared" ca="1" si="17"/>
        <v>0</v>
      </c>
      <c r="BE96" s="2">
        <f t="shared" ca="1" si="17"/>
        <v>0</v>
      </c>
      <c r="BF96" s="2">
        <f t="shared" ca="1" si="17"/>
        <v>0</v>
      </c>
      <c r="BG96" s="2">
        <f t="shared" ca="1" si="17"/>
        <v>0</v>
      </c>
      <c r="BH96" s="2">
        <f t="shared" ca="1" si="17"/>
        <v>0</v>
      </c>
      <c r="BI96" s="2">
        <f t="shared" ca="1" si="17"/>
        <v>0</v>
      </c>
    </row>
    <row r="97" spans="1:61" hidden="1" x14ac:dyDescent="0.25">
      <c r="A97" s="185"/>
      <c r="B97" s="171"/>
      <c r="C97" s="3"/>
      <c r="D97" s="3"/>
      <c r="E97" s="3"/>
      <c r="F97" s="3"/>
      <c r="G97" s="3"/>
      <c r="H97" s="3"/>
      <c r="I97" s="3"/>
      <c r="J97" s="3"/>
      <c r="K97" s="3"/>
      <c r="L97" s="3"/>
      <c r="M97" s="3"/>
      <c r="N97" s="3"/>
      <c r="O97" s="3"/>
      <c r="P97" s="3"/>
      <c r="Q97" s="3"/>
      <c r="R97" s="3"/>
      <c r="S97" s="3"/>
      <c r="T97" s="3"/>
      <c r="U97" s="3"/>
      <c r="V97" s="3"/>
      <c r="W97" s="3"/>
      <c r="X97" s="3"/>
      <c r="Y97" s="3"/>
      <c r="Z97" s="3"/>
      <c r="AA97" s="3"/>
      <c r="AB97" s="1">
        <v>13</v>
      </c>
      <c r="AC97" s="2">
        <f t="shared" ca="1" si="16"/>
        <v>0</v>
      </c>
      <c r="AD97" s="2">
        <f t="shared" ca="1" si="16"/>
        <v>0</v>
      </c>
      <c r="AE97" s="2">
        <f t="shared" ca="1" si="16"/>
        <v>0</v>
      </c>
      <c r="AF97" s="2">
        <f t="shared" ca="1" si="16"/>
        <v>0</v>
      </c>
      <c r="AG97" s="2">
        <f t="shared" ca="1" si="16"/>
        <v>0</v>
      </c>
      <c r="AH97" s="2">
        <f t="shared" ca="1" si="16"/>
        <v>0</v>
      </c>
      <c r="AI97" s="2">
        <f t="shared" ca="1" si="16"/>
        <v>0</v>
      </c>
      <c r="AJ97" s="2">
        <f t="shared" ca="1" si="16"/>
        <v>0</v>
      </c>
      <c r="AK97" s="2">
        <f t="shared" ca="1" si="16"/>
        <v>0</v>
      </c>
      <c r="AL97" s="2">
        <f t="shared" ca="1" si="16"/>
        <v>0</v>
      </c>
      <c r="AM97" s="2">
        <f t="shared" ca="1" si="16"/>
        <v>0</v>
      </c>
      <c r="AN97" s="2">
        <f t="shared" ca="1" si="16"/>
        <v>0</v>
      </c>
      <c r="AO97" s="2">
        <f t="shared" ca="1" si="16"/>
        <v>0</v>
      </c>
      <c r="AP97" s="2">
        <f t="shared" ca="1" si="16"/>
        <v>0</v>
      </c>
      <c r="AQ97" s="2">
        <f t="shared" ca="1" si="16"/>
        <v>0</v>
      </c>
      <c r="AR97" s="2">
        <f t="shared" ca="1" si="16"/>
        <v>0</v>
      </c>
      <c r="AS97" s="2">
        <f t="shared" ca="1" si="13"/>
        <v>0</v>
      </c>
      <c r="AT97" s="2">
        <f t="shared" ca="1" si="13"/>
        <v>0</v>
      </c>
      <c r="AU97" s="2">
        <f t="shared" ca="1" si="13"/>
        <v>0</v>
      </c>
      <c r="AV97" s="2">
        <f t="shared" ca="1" si="13"/>
        <v>0</v>
      </c>
      <c r="AW97" s="2">
        <f t="shared" ca="1" si="13"/>
        <v>0</v>
      </c>
      <c r="AX97" s="2">
        <f t="shared" ca="1" si="13"/>
        <v>0</v>
      </c>
      <c r="AY97" s="2">
        <f t="shared" ca="1" si="13"/>
        <v>0</v>
      </c>
      <c r="AZ97" s="2">
        <f t="shared" ca="1" si="13"/>
        <v>0</v>
      </c>
      <c r="BA97" s="2">
        <f t="shared" ca="1" si="17"/>
        <v>0</v>
      </c>
      <c r="BB97" s="2">
        <f t="shared" ca="1" si="17"/>
        <v>0</v>
      </c>
      <c r="BC97" s="2">
        <f t="shared" ca="1" si="17"/>
        <v>0</v>
      </c>
      <c r="BD97" s="2">
        <f t="shared" ca="1" si="17"/>
        <v>0</v>
      </c>
      <c r="BE97" s="2">
        <f t="shared" ca="1" si="17"/>
        <v>0</v>
      </c>
      <c r="BF97" s="2">
        <f t="shared" ca="1" si="17"/>
        <v>0</v>
      </c>
      <c r="BG97" s="2">
        <f t="shared" ca="1" si="17"/>
        <v>0</v>
      </c>
      <c r="BH97" s="2">
        <f t="shared" ca="1" si="17"/>
        <v>0</v>
      </c>
      <c r="BI97" s="2">
        <f t="shared" ca="1" si="17"/>
        <v>0</v>
      </c>
    </row>
    <row r="98" spans="1:61" hidden="1" x14ac:dyDescent="0.25">
      <c r="A98" s="185"/>
      <c r="B98" s="171"/>
      <c r="C98" s="3"/>
      <c r="D98" s="3"/>
      <c r="E98" s="3"/>
      <c r="F98" s="3"/>
      <c r="G98" s="3"/>
      <c r="H98" s="3"/>
      <c r="I98" s="3"/>
      <c r="J98" s="3"/>
      <c r="K98" s="3"/>
      <c r="L98" s="3"/>
      <c r="M98" s="3"/>
      <c r="N98" s="3"/>
      <c r="O98" s="3"/>
      <c r="P98" s="3"/>
      <c r="Q98" s="3"/>
      <c r="R98" s="3"/>
      <c r="S98" s="3"/>
      <c r="T98" s="3"/>
      <c r="U98" s="3"/>
      <c r="V98" s="3"/>
      <c r="W98" s="3"/>
      <c r="X98" s="3"/>
      <c r="Y98" s="3"/>
      <c r="Z98" s="3"/>
      <c r="AA98" s="3"/>
      <c r="AB98" s="1">
        <v>14</v>
      </c>
      <c r="AC98" s="2">
        <f t="shared" ca="1" si="16"/>
        <v>0</v>
      </c>
      <c r="AD98" s="2">
        <f t="shared" ca="1" si="16"/>
        <v>0</v>
      </c>
      <c r="AE98" s="2">
        <f t="shared" ca="1" si="16"/>
        <v>0</v>
      </c>
      <c r="AF98" s="2">
        <f t="shared" ca="1" si="16"/>
        <v>0</v>
      </c>
      <c r="AG98" s="2">
        <f t="shared" ca="1" si="16"/>
        <v>0</v>
      </c>
      <c r="AH98" s="2">
        <f t="shared" ca="1" si="16"/>
        <v>0</v>
      </c>
      <c r="AI98" s="2">
        <f t="shared" ca="1" si="16"/>
        <v>0</v>
      </c>
      <c r="AJ98" s="2">
        <f t="shared" ca="1" si="16"/>
        <v>0</v>
      </c>
      <c r="AK98" s="2">
        <f t="shared" ca="1" si="16"/>
        <v>0</v>
      </c>
      <c r="AL98" s="2">
        <f t="shared" ca="1" si="16"/>
        <v>0</v>
      </c>
      <c r="AM98" s="2">
        <f t="shared" ca="1" si="16"/>
        <v>0</v>
      </c>
      <c r="AN98" s="2">
        <f t="shared" ca="1" si="16"/>
        <v>0</v>
      </c>
      <c r="AO98" s="2">
        <f t="shared" ca="1" si="16"/>
        <v>0</v>
      </c>
      <c r="AP98" s="2">
        <f t="shared" ca="1" si="16"/>
        <v>0</v>
      </c>
      <c r="AQ98" s="2">
        <f t="shared" ca="1" si="16"/>
        <v>0</v>
      </c>
      <c r="AR98" s="2">
        <f t="shared" ca="1" si="16"/>
        <v>0</v>
      </c>
      <c r="AS98" s="2">
        <f t="shared" ca="1" si="13"/>
        <v>0</v>
      </c>
      <c r="AT98" s="2">
        <f t="shared" ca="1" si="13"/>
        <v>0</v>
      </c>
      <c r="AU98" s="2">
        <f t="shared" ca="1" si="13"/>
        <v>0</v>
      </c>
      <c r="AV98" s="2">
        <f t="shared" ca="1" si="13"/>
        <v>0</v>
      </c>
      <c r="AW98" s="2">
        <f t="shared" ca="1" si="13"/>
        <v>0</v>
      </c>
      <c r="AX98" s="2">
        <f t="shared" ca="1" si="13"/>
        <v>0</v>
      </c>
      <c r="AY98" s="2">
        <f t="shared" ca="1" si="13"/>
        <v>0</v>
      </c>
      <c r="AZ98" s="2">
        <f t="shared" ca="1" si="13"/>
        <v>0</v>
      </c>
      <c r="BA98" s="2">
        <f t="shared" ca="1" si="17"/>
        <v>0</v>
      </c>
      <c r="BB98" s="2">
        <f t="shared" ca="1" si="17"/>
        <v>0</v>
      </c>
      <c r="BC98" s="2">
        <f t="shared" ca="1" si="17"/>
        <v>0</v>
      </c>
      <c r="BD98" s="2">
        <f t="shared" ca="1" si="17"/>
        <v>0</v>
      </c>
      <c r="BE98" s="2">
        <f t="shared" ca="1" si="17"/>
        <v>0</v>
      </c>
      <c r="BF98" s="2">
        <f t="shared" ca="1" si="17"/>
        <v>0</v>
      </c>
      <c r="BG98" s="2">
        <f t="shared" ca="1" si="17"/>
        <v>0</v>
      </c>
      <c r="BH98" s="2">
        <f t="shared" ca="1" si="17"/>
        <v>0</v>
      </c>
      <c r="BI98" s="2">
        <f t="shared" ca="1" si="17"/>
        <v>0</v>
      </c>
    </row>
    <row r="99" spans="1:61" hidden="1" x14ac:dyDescent="0.25">
      <c r="A99" s="185"/>
      <c r="B99" s="171"/>
      <c r="C99" s="3"/>
      <c r="D99" s="3"/>
      <c r="E99" s="3"/>
      <c r="F99" s="3"/>
      <c r="G99" s="3"/>
      <c r="H99" s="3"/>
      <c r="I99" s="3"/>
      <c r="J99" s="3"/>
      <c r="K99" s="3"/>
      <c r="L99" s="3"/>
      <c r="M99" s="3"/>
      <c r="N99" s="3"/>
      <c r="O99" s="3"/>
      <c r="P99" s="3"/>
      <c r="Q99" s="3"/>
      <c r="R99" s="3"/>
      <c r="S99" s="3"/>
      <c r="T99" s="3"/>
      <c r="U99" s="3"/>
      <c r="V99" s="3"/>
      <c r="W99" s="3"/>
      <c r="X99" s="3"/>
      <c r="Y99" s="3"/>
      <c r="Z99" s="3"/>
      <c r="AA99" s="3"/>
      <c r="AB99" s="1">
        <v>15</v>
      </c>
      <c r="AC99" s="2">
        <f t="shared" ca="1" si="16"/>
        <v>0</v>
      </c>
      <c r="AD99" s="2">
        <f t="shared" ca="1" si="16"/>
        <v>0</v>
      </c>
      <c r="AE99" s="2">
        <f t="shared" ca="1" si="16"/>
        <v>0</v>
      </c>
      <c r="AF99" s="2">
        <f t="shared" ca="1" si="16"/>
        <v>0</v>
      </c>
      <c r="AG99" s="2">
        <f t="shared" ca="1" si="16"/>
        <v>0</v>
      </c>
      <c r="AH99" s="2">
        <f t="shared" ca="1" si="16"/>
        <v>0</v>
      </c>
      <c r="AI99" s="2">
        <f t="shared" ca="1" si="16"/>
        <v>0</v>
      </c>
      <c r="AJ99" s="2">
        <f t="shared" ca="1" si="16"/>
        <v>0</v>
      </c>
      <c r="AK99" s="2">
        <f t="shared" ca="1" si="16"/>
        <v>0</v>
      </c>
      <c r="AL99" s="2">
        <f t="shared" ca="1" si="16"/>
        <v>0</v>
      </c>
      <c r="AM99" s="2">
        <f t="shared" ca="1" si="16"/>
        <v>0</v>
      </c>
      <c r="AN99" s="2">
        <f t="shared" ca="1" si="16"/>
        <v>0</v>
      </c>
      <c r="AO99" s="2">
        <f t="shared" ca="1" si="16"/>
        <v>0</v>
      </c>
      <c r="AP99" s="2">
        <f t="shared" ca="1" si="16"/>
        <v>0</v>
      </c>
      <c r="AQ99" s="2">
        <f t="shared" ca="1" si="16"/>
        <v>0</v>
      </c>
      <c r="AR99" s="2">
        <f t="shared" ca="1" si="16"/>
        <v>0</v>
      </c>
      <c r="AS99" s="2">
        <f t="shared" ca="1" si="13"/>
        <v>0</v>
      </c>
      <c r="AT99" s="2">
        <f t="shared" ca="1" si="13"/>
        <v>0</v>
      </c>
      <c r="AU99" s="2">
        <f t="shared" ca="1" si="13"/>
        <v>0</v>
      </c>
      <c r="AV99" s="2">
        <f t="shared" ca="1" si="13"/>
        <v>0</v>
      </c>
      <c r="AW99" s="2">
        <f t="shared" ca="1" si="13"/>
        <v>0</v>
      </c>
      <c r="AX99" s="2">
        <f t="shared" ca="1" si="13"/>
        <v>0</v>
      </c>
      <c r="AY99" s="2">
        <f t="shared" ca="1" si="13"/>
        <v>0</v>
      </c>
      <c r="AZ99" s="2">
        <f t="shared" ca="1" si="13"/>
        <v>0</v>
      </c>
      <c r="BA99" s="2">
        <f t="shared" ca="1" si="17"/>
        <v>0</v>
      </c>
      <c r="BB99" s="2">
        <f t="shared" ca="1" si="17"/>
        <v>0</v>
      </c>
      <c r="BC99" s="2">
        <f t="shared" ca="1" si="17"/>
        <v>0</v>
      </c>
      <c r="BD99" s="2">
        <f t="shared" ca="1" si="17"/>
        <v>0</v>
      </c>
      <c r="BE99" s="2">
        <f t="shared" ca="1" si="17"/>
        <v>0</v>
      </c>
      <c r="BF99" s="2">
        <f t="shared" ca="1" si="17"/>
        <v>0</v>
      </c>
      <c r="BG99" s="2">
        <f t="shared" ca="1" si="17"/>
        <v>0</v>
      </c>
      <c r="BH99" s="2">
        <f t="shared" ca="1" si="17"/>
        <v>0</v>
      </c>
      <c r="BI99" s="2">
        <f t="shared" ca="1" si="17"/>
        <v>0</v>
      </c>
    </row>
    <row r="100" spans="1:61" hidden="1" x14ac:dyDescent="0.25">
      <c r="A100" s="185"/>
      <c r="B100" s="17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16</v>
      </c>
      <c r="AC100" s="2">
        <f t="shared" ca="1" si="16"/>
        <v>0</v>
      </c>
      <c r="AD100" s="2">
        <f t="shared" ca="1" si="16"/>
        <v>0</v>
      </c>
      <c r="AE100" s="2">
        <f t="shared" ca="1" si="16"/>
        <v>0</v>
      </c>
      <c r="AF100" s="2">
        <f t="shared" ca="1" si="16"/>
        <v>0</v>
      </c>
      <c r="AG100" s="2">
        <f t="shared" ca="1" si="16"/>
        <v>0</v>
      </c>
      <c r="AH100" s="2">
        <f t="shared" ca="1" si="16"/>
        <v>0</v>
      </c>
      <c r="AI100" s="2">
        <f t="shared" ca="1" si="16"/>
        <v>0</v>
      </c>
      <c r="AJ100" s="2">
        <f t="shared" ca="1" si="16"/>
        <v>0</v>
      </c>
      <c r="AK100" s="2">
        <f t="shared" ca="1" si="16"/>
        <v>0</v>
      </c>
      <c r="AL100" s="2">
        <f t="shared" ca="1" si="16"/>
        <v>0</v>
      </c>
      <c r="AM100" s="2">
        <f t="shared" ca="1" si="16"/>
        <v>0</v>
      </c>
      <c r="AN100" s="2">
        <f t="shared" ca="1" si="16"/>
        <v>0</v>
      </c>
      <c r="AO100" s="2">
        <f t="shared" ca="1" si="16"/>
        <v>0</v>
      </c>
      <c r="AP100" s="2">
        <f t="shared" ca="1" si="16"/>
        <v>0</v>
      </c>
      <c r="AQ100" s="2">
        <f t="shared" ca="1" si="16"/>
        <v>0</v>
      </c>
      <c r="AR100" s="2">
        <f t="shared" ca="1" si="16"/>
        <v>0</v>
      </c>
      <c r="AS100" s="2">
        <f t="shared" ca="1" si="13"/>
        <v>0</v>
      </c>
      <c r="AT100" s="2">
        <f t="shared" ca="1" si="13"/>
        <v>0</v>
      </c>
      <c r="AU100" s="2">
        <f t="shared" ca="1" si="13"/>
        <v>0</v>
      </c>
      <c r="AV100" s="2">
        <f t="shared" ca="1" si="13"/>
        <v>0</v>
      </c>
      <c r="AW100" s="2">
        <f t="shared" ca="1" si="13"/>
        <v>0</v>
      </c>
      <c r="AX100" s="2">
        <f t="shared" ca="1" si="13"/>
        <v>0</v>
      </c>
      <c r="AY100" s="2">
        <f t="shared" ca="1" si="13"/>
        <v>0</v>
      </c>
      <c r="AZ100" s="2">
        <f t="shared" ca="1" si="13"/>
        <v>0</v>
      </c>
      <c r="BA100" s="2">
        <f t="shared" ca="1" si="17"/>
        <v>0</v>
      </c>
      <c r="BB100" s="2">
        <f t="shared" ca="1" si="17"/>
        <v>0</v>
      </c>
      <c r="BC100" s="2">
        <f t="shared" ca="1" si="17"/>
        <v>0</v>
      </c>
      <c r="BD100" s="2">
        <f t="shared" ca="1" si="17"/>
        <v>0</v>
      </c>
      <c r="BE100" s="2">
        <f t="shared" ca="1" si="17"/>
        <v>0</v>
      </c>
      <c r="BF100" s="2">
        <f t="shared" ca="1" si="17"/>
        <v>0</v>
      </c>
      <c r="BG100" s="2">
        <f t="shared" ca="1" si="17"/>
        <v>0</v>
      </c>
      <c r="BH100" s="2">
        <f t="shared" ca="1" si="17"/>
        <v>0</v>
      </c>
      <c r="BI100" s="2">
        <f t="shared" ca="1" si="17"/>
        <v>0</v>
      </c>
    </row>
    <row r="101" spans="1:61" hidden="1" x14ac:dyDescent="0.25">
      <c r="A101" s="185"/>
      <c r="B101" s="17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17</v>
      </c>
      <c r="AC101" s="2">
        <f t="shared" ca="1" si="16"/>
        <v>0</v>
      </c>
      <c r="AD101" s="2">
        <f t="shared" ca="1" si="16"/>
        <v>0</v>
      </c>
      <c r="AE101" s="2">
        <f t="shared" ca="1" si="16"/>
        <v>0</v>
      </c>
      <c r="AF101" s="2">
        <f t="shared" ca="1" si="16"/>
        <v>0</v>
      </c>
      <c r="AG101" s="2">
        <f t="shared" ca="1" si="16"/>
        <v>0</v>
      </c>
      <c r="AH101" s="2">
        <f t="shared" ca="1" si="16"/>
        <v>0</v>
      </c>
      <c r="AI101" s="2">
        <f t="shared" ca="1" si="16"/>
        <v>0</v>
      </c>
      <c r="AJ101" s="2">
        <f t="shared" ca="1" si="16"/>
        <v>0</v>
      </c>
      <c r="AK101" s="2">
        <f t="shared" ca="1" si="16"/>
        <v>0</v>
      </c>
      <c r="AL101" s="2">
        <f t="shared" ca="1" si="16"/>
        <v>0</v>
      </c>
      <c r="AM101" s="2">
        <f t="shared" ca="1" si="16"/>
        <v>0</v>
      </c>
      <c r="AN101" s="2">
        <f t="shared" ca="1" si="16"/>
        <v>0</v>
      </c>
      <c r="AO101" s="2">
        <f t="shared" ca="1" si="16"/>
        <v>0</v>
      </c>
      <c r="AP101" s="2">
        <f t="shared" ca="1" si="16"/>
        <v>0</v>
      </c>
      <c r="AQ101" s="2">
        <f t="shared" ca="1" si="16"/>
        <v>0</v>
      </c>
      <c r="AR101" s="2">
        <f t="shared" ca="1" si="16"/>
        <v>0</v>
      </c>
      <c r="AS101" s="2">
        <f t="shared" ca="1" si="13"/>
        <v>0</v>
      </c>
      <c r="AT101" s="2">
        <f t="shared" ca="1" si="13"/>
        <v>0</v>
      </c>
      <c r="AU101" s="2">
        <f t="shared" ca="1" si="13"/>
        <v>0</v>
      </c>
      <c r="AV101" s="2">
        <f t="shared" ca="1" si="13"/>
        <v>0</v>
      </c>
      <c r="AW101" s="2">
        <f t="shared" ca="1" si="13"/>
        <v>0</v>
      </c>
      <c r="AX101" s="2">
        <f t="shared" ca="1" si="13"/>
        <v>0</v>
      </c>
      <c r="AY101" s="2">
        <f t="shared" ca="1" si="13"/>
        <v>0</v>
      </c>
      <c r="AZ101" s="2">
        <f t="shared" ca="1" si="13"/>
        <v>0</v>
      </c>
      <c r="BA101" s="2">
        <f t="shared" ca="1" si="17"/>
        <v>0</v>
      </c>
      <c r="BB101" s="2">
        <f t="shared" ca="1" si="17"/>
        <v>0</v>
      </c>
      <c r="BC101" s="2">
        <f t="shared" ca="1" si="17"/>
        <v>0</v>
      </c>
      <c r="BD101" s="2">
        <f t="shared" ca="1" si="17"/>
        <v>0</v>
      </c>
      <c r="BE101" s="2">
        <f t="shared" ca="1" si="17"/>
        <v>0</v>
      </c>
      <c r="BF101" s="2">
        <f t="shared" ca="1" si="17"/>
        <v>0</v>
      </c>
      <c r="BG101" s="2">
        <f t="shared" ca="1" si="17"/>
        <v>0</v>
      </c>
      <c r="BH101" s="2">
        <f t="shared" ca="1" si="17"/>
        <v>0</v>
      </c>
      <c r="BI101" s="2">
        <f t="shared" ca="1" si="17"/>
        <v>0</v>
      </c>
    </row>
    <row r="102" spans="1:61" hidden="1" x14ac:dyDescent="0.25">
      <c r="A102" s="185"/>
      <c r="B102" s="17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18</v>
      </c>
      <c r="AC102" s="2">
        <f t="shared" ca="1" si="16"/>
        <v>0</v>
      </c>
      <c r="AD102" s="2">
        <f t="shared" ca="1" si="16"/>
        <v>0</v>
      </c>
      <c r="AE102" s="2">
        <f t="shared" ca="1" si="16"/>
        <v>0</v>
      </c>
      <c r="AF102" s="2">
        <f t="shared" ca="1" si="16"/>
        <v>0</v>
      </c>
      <c r="AG102" s="2">
        <f t="shared" ca="1" si="16"/>
        <v>0</v>
      </c>
      <c r="AH102" s="2">
        <f t="shared" ca="1" si="16"/>
        <v>0</v>
      </c>
      <c r="AI102" s="2">
        <f t="shared" ca="1" si="16"/>
        <v>0</v>
      </c>
      <c r="AJ102" s="2">
        <f t="shared" ca="1" si="16"/>
        <v>0</v>
      </c>
      <c r="AK102" s="2">
        <f t="shared" ca="1" si="16"/>
        <v>0</v>
      </c>
      <c r="AL102" s="2">
        <f t="shared" ca="1" si="16"/>
        <v>0</v>
      </c>
      <c r="AM102" s="2">
        <f t="shared" ca="1" si="16"/>
        <v>0</v>
      </c>
      <c r="AN102" s="2">
        <f t="shared" ca="1" si="16"/>
        <v>0</v>
      </c>
      <c r="AO102" s="2">
        <f t="shared" ca="1" si="16"/>
        <v>0</v>
      </c>
      <c r="AP102" s="2">
        <f t="shared" ca="1" si="16"/>
        <v>0</v>
      </c>
      <c r="AQ102" s="2">
        <f t="shared" ca="1" si="16"/>
        <v>0</v>
      </c>
      <c r="AR102" s="2">
        <f t="shared" ca="1" si="16"/>
        <v>0</v>
      </c>
      <c r="AS102" s="2">
        <f t="shared" ca="1" si="13"/>
        <v>0</v>
      </c>
      <c r="AT102" s="2">
        <f t="shared" ca="1" si="13"/>
        <v>0</v>
      </c>
      <c r="AU102" s="2">
        <f t="shared" ca="1" si="13"/>
        <v>0</v>
      </c>
      <c r="AV102" s="2">
        <f t="shared" ca="1" si="13"/>
        <v>0</v>
      </c>
      <c r="AW102" s="2">
        <f t="shared" ca="1" si="13"/>
        <v>0</v>
      </c>
      <c r="AX102" s="2">
        <f t="shared" ca="1" si="13"/>
        <v>0</v>
      </c>
      <c r="AY102" s="2">
        <f t="shared" ca="1" si="13"/>
        <v>0</v>
      </c>
      <c r="AZ102" s="2">
        <f t="shared" ca="1" si="13"/>
        <v>0</v>
      </c>
      <c r="BA102" s="2">
        <f t="shared" ca="1" si="17"/>
        <v>0</v>
      </c>
      <c r="BB102" s="2">
        <f t="shared" ca="1" si="17"/>
        <v>0</v>
      </c>
      <c r="BC102" s="2">
        <f t="shared" ca="1" si="17"/>
        <v>0</v>
      </c>
      <c r="BD102" s="2">
        <f t="shared" ca="1" si="17"/>
        <v>0</v>
      </c>
      <c r="BE102" s="2">
        <f t="shared" ca="1" si="17"/>
        <v>0</v>
      </c>
      <c r="BF102" s="2">
        <f t="shared" ca="1" si="17"/>
        <v>0</v>
      </c>
      <c r="BG102" s="2">
        <f t="shared" ca="1" si="17"/>
        <v>0</v>
      </c>
      <c r="BH102" s="2">
        <f t="shared" ca="1" si="17"/>
        <v>0</v>
      </c>
      <c r="BI102" s="2">
        <f t="shared" ca="1" si="17"/>
        <v>0</v>
      </c>
    </row>
    <row r="103" spans="1:61" hidden="1" x14ac:dyDescent="0.25">
      <c r="A103" s="185"/>
      <c r="B103" s="17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19</v>
      </c>
      <c r="AC103" s="2">
        <f t="shared" ca="1" si="16"/>
        <v>0</v>
      </c>
      <c r="AD103" s="2">
        <f t="shared" ca="1" si="16"/>
        <v>0</v>
      </c>
      <c r="AE103" s="2">
        <f t="shared" ca="1" si="16"/>
        <v>0</v>
      </c>
      <c r="AF103" s="2">
        <f t="shared" ca="1" si="16"/>
        <v>0</v>
      </c>
      <c r="AG103" s="2">
        <f t="shared" ca="1" si="16"/>
        <v>0</v>
      </c>
      <c r="AH103" s="2">
        <f t="shared" ca="1" si="16"/>
        <v>0</v>
      </c>
      <c r="AI103" s="2">
        <f t="shared" ca="1" si="16"/>
        <v>0</v>
      </c>
      <c r="AJ103" s="2">
        <f t="shared" ca="1" si="16"/>
        <v>0</v>
      </c>
      <c r="AK103" s="2">
        <f t="shared" ca="1" si="16"/>
        <v>0</v>
      </c>
      <c r="AL103" s="2">
        <f t="shared" ca="1" si="16"/>
        <v>0</v>
      </c>
      <c r="AM103" s="2">
        <f t="shared" ca="1" si="16"/>
        <v>0</v>
      </c>
      <c r="AN103" s="2">
        <f t="shared" ca="1" si="16"/>
        <v>0</v>
      </c>
      <c r="AO103" s="2">
        <f t="shared" ca="1" si="16"/>
        <v>0</v>
      </c>
      <c r="AP103" s="2">
        <f t="shared" ca="1" si="16"/>
        <v>0</v>
      </c>
      <c r="AQ103" s="2">
        <f t="shared" ca="1" si="16"/>
        <v>0</v>
      </c>
      <c r="AR103" s="2">
        <f t="shared" ca="1" si="16"/>
        <v>0</v>
      </c>
      <c r="AS103" s="2">
        <f t="shared" ca="1" si="13"/>
        <v>0</v>
      </c>
      <c r="AT103" s="2">
        <f t="shared" ca="1" si="13"/>
        <v>0</v>
      </c>
      <c r="AU103" s="2">
        <f t="shared" ca="1" si="13"/>
        <v>0</v>
      </c>
      <c r="AV103" s="2">
        <f t="shared" ca="1" si="13"/>
        <v>0</v>
      </c>
      <c r="AW103" s="2">
        <f t="shared" ca="1" si="13"/>
        <v>0</v>
      </c>
      <c r="AX103" s="2">
        <f t="shared" ca="1" si="13"/>
        <v>0</v>
      </c>
      <c r="AY103" s="2">
        <f t="shared" ca="1" si="13"/>
        <v>0</v>
      </c>
      <c r="AZ103" s="2">
        <f t="shared" ca="1" si="13"/>
        <v>0</v>
      </c>
      <c r="BA103" s="2">
        <f t="shared" ca="1" si="17"/>
        <v>0</v>
      </c>
      <c r="BB103" s="2">
        <f t="shared" ca="1" si="17"/>
        <v>0</v>
      </c>
      <c r="BC103" s="2">
        <f t="shared" ca="1" si="17"/>
        <v>0</v>
      </c>
      <c r="BD103" s="2">
        <f t="shared" ca="1" si="17"/>
        <v>0</v>
      </c>
      <c r="BE103" s="2">
        <f t="shared" ca="1" si="17"/>
        <v>0</v>
      </c>
      <c r="BF103" s="2">
        <f t="shared" ca="1" si="17"/>
        <v>0</v>
      </c>
      <c r="BG103" s="2">
        <f t="shared" ca="1" si="17"/>
        <v>0</v>
      </c>
      <c r="BH103" s="2">
        <f t="shared" ca="1" si="17"/>
        <v>0</v>
      </c>
      <c r="BI103" s="2">
        <f t="shared" ca="1" si="17"/>
        <v>0</v>
      </c>
    </row>
    <row r="104" spans="1:61" hidden="1" x14ac:dyDescent="0.25">
      <c r="A104" s="185"/>
      <c r="B104" s="17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20</v>
      </c>
      <c r="AC104" s="2">
        <f t="shared" ca="1" si="16"/>
        <v>0</v>
      </c>
      <c r="AD104" s="2">
        <f t="shared" ca="1" si="16"/>
        <v>0</v>
      </c>
      <c r="AE104" s="2">
        <f t="shared" ca="1" si="16"/>
        <v>0</v>
      </c>
      <c r="AF104" s="2">
        <f t="shared" ca="1" si="16"/>
        <v>0</v>
      </c>
      <c r="AG104" s="2">
        <f t="shared" ca="1" si="16"/>
        <v>0</v>
      </c>
      <c r="AH104" s="2">
        <f t="shared" ca="1" si="16"/>
        <v>0</v>
      </c>
      <c r="AI104" s="2">
        <f t="shared" ca="1" si="16"/>
        <v>0</v>
      </c>
      <c r="AJ104" s="2">
        <f t="shared" ca="1" si="16"/>
        <v>0</v>
      </c>
      <c r="AK104" s="2">
        <f t="shared" ca="1" si="16"/>
        <v>0</v>
      </c>
      <c r="AL104" s="2">
        <f t="shared" ca="1" si="16"/>
        <v>0</v>
      </c>
      <c r="AM104" s="2">
        <f t="shared" ca="1" si="16"/>
        <v>0</v>
      </c>
      <c r="AN104" s="2">
        <f t="shared" ca="1" si="16"/>
        <v>0</v>
      </c>
      <c r="AO104" s="2">
        <f t="shared" ca="1" si="16"/>
        <v>0</v>
      </c>
      <c r="AP104" s="2">
        <f t="shared" ca="1" si="16"/>
        <v>0</v>
      </c>
      <c r="AQ104" s="2">
        <f t="shared" ca="1" si="16"/>
        <v>0</v>
      </c>
      <c r="AR104" s="2">
        <f t="shared" ca="1" si="16"/>
        <v>0</v>
      </c>
      <c r="AS104" s="2">
        <f t="shared" ca="1" si="13"/>
        <v>0</v>
      </c>
      <c r="AT104" s="2">
        <f t="shared" ca="1" si="13"/>
        <v>0</v>
      </c>
      <c r="AU104" s="2">
        <f t="shared" ca="1" si="13"/>
        <v>0</v>
      </c>
      <c r="AV104" s="2">
        <f t="shared" ca="1" si="13"/>
        <v>0</v>
      </c>
      <c r="AW104" s="2">
        <f t="shared" ca="1" si="13"/>
        <v>0</v>
      </c>
      <c r="AX104" s="2">
        <f t="shared" ca="1" si="13"/>
        <v>0</v>
      </c>
      <c r="AY104" s="2">
        <f t="shared" ca="1" si="13"/>
        <v>0</v>
      </c>
      <c r="AZ104" s="2">
        <f t="shared" ca="1" si="13"/>
        <v>0</v>
      </c>
      <c r="BA104" s="2">
        <f t="shared" ca="1" si="17"/>
        <v>0</v>
      </c>
      <c r="BB104" s="2">
        <f t="shared" ca="1" si="17"/>
        <v>0</v>
      </c>
      <c r="BC104" s="2">
        <f t="shared" ca="1" si="17"/>
        <v>0</v>
      </c>
      <c r="BD104" s="2">
        <f t="shared" ca="1" si="17"/>
        <v>0</v>
      </c>
      <c r="BE104" s="2">
        <f t="shared" ca="1" si="17"/>
        <v>0</v>
      </c>
      <c r="BF104" s="2">
        <f t="shared" ca="1" si="17"/>
        <v>0</v>
      </c>
      <c r="BG104" s="2">
        <f t="shared" ca="1" si="17"/>
        <v>0</v>
      </c>
      <c r="BH104" s="2">
        <f t="shared" ca="1" si="17"/>
        <v>0</v>
      </c>
      <c r="BI104" s="2">
        <f t="shared" ca="1" si="17"/>
        <v>0</v>
      </c>
    </row>
    <row r="105" spans="1:61" hidden="1" x14ac:dyDescent="0.25">
      <c r="A105" s="185"/>
      <c r="B105" s="17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21</v>
      </c>
      <c r="AC105" s="2">
        <f t="shared" ca="1" si="16"/>
        <v>0</v>
      </c>
      <c r="AD105" s="2">
        <f t="shared" ca="1" si="16"/>
        <v>0</v>
      </c>
      <c r="AE105" s="2">
        <f t="shared" ca="1" si="16"/>
        <v>0</v>
      </c>
      <c r="AF105" s="2">
        <f t="shared" ca="1" si="16"/>
        <v>0</v>
      </c>
      <c r="AG105" s="2">
        <f t="shared" ca="1" si="16"/>
        <v>0</v>
      </c>
      <c r="AH105" s="2">
        <f t="shared" ca="1" si="16"/>
        <v>0</v>
      </c>
      <c r="AI105" s="2">
        <f t="shared" ca="1" si="16"/>
        <v>0</v>
      </c>
      <c r="AJ105" s="2">
        <f t="shared" ca="1" si="16"/>
        <v>0</v>
      </c>
      <c r="AK105" s="2">
        <f t="shared" ca="1" si="16"/>
        <v>0</v>
      </c>
      <c r="AL105" s="2">
        <f t="shared" ca="1" si="16"/>
        <v>0</v>
      </c>
      <c r="AM105" s="2">
        <f t="shared" ca="1" si="16"/>
        <v>0</v>
      </c>
      <c r="AN105" s="2">
        <f t="shared" ca="1" si="16"/>
        <v>0</v>
      </c>
      <c r="AO105" s="2">
        <f t="shared" ca="1" si="16"/>
        <v>0</v>
      </c>
      <c r="AP105" s="2">
        <f t="shared" ca="1" si="16"/>
        <v>0</v>
      </c>
      <c r="AQ105" s="2">
        <f t="shared" ca="1" si="16"/>
        <v>0</v>
      </c>
      <c r="AR105" s="2">
        <f t="shared" ca="1" si="16"/>
        <v>0</v>
      </c>
      <c r="AS105" s="2">
        <f t="shared" ref="AS105:BI119" ca="1" si="19">IF(ISNA(OR(MATCH(AS$51,OFFSET($D105,1-$AB105,0,6),0),MATCH($AB105,OFFSET($D105,1-$AB105,0,6),0))),0,INDEX(OFFSET($D105,1-$AB105,18,6,6),MATCH(AS$51,OFFSET($D105,1-$AB105,0,6),0),MATCH($AB105,OFFSET($D105,1-$AB105,0,6),0)))</f>
        <v>0</v>
      </c>
      <c r="AT105" s="2">
        <f t="shared" ca="1" si="19"/>
        <v>0</v>
      </c>
      <c r="AU105" s="2">
        <f t="shared" ca="1" si="19"/>
        <v>0</v>
      </c>
      <c r="AV105" s="2">
        <f t="shared" ca="1" si="19"/>
        <v>0</v>
      </c>
      <c r="AW105" s="2">
        <f t="shared" ca="1" si="19"/>
        <v>0</v>
      </c>
      <c r="AX105" s="2">
        <f t="shared" ca="1" si="19"/>
        <v>0</v>
      </c>
      <c r="AY105" s="2">
        <f t="shared" ca="1" si="19"/>
        <v>0</v>
      </c>
      <c r="AZ105" s="2">
        <f t="shared" ca="1" si="19"/>
        <v>0</v>
      </c>
      <c r="BA105" s="2">
        <f t="shared" ca="1" si="19"/>
        <v>0</v>
      </c>
      <c r="BB105" s="2">
        <f t="shared" ca="1" si="19"/>
        <v>0</v>
      </c>
      <c r="BC105" s="2">
        <f t="shared" ca="1" si="19"/>
        <v>0</v>
      </c>
      <c r="BD105" s="2">
        <f t="shared" ca="1" si="19"/>
        <v>0</v>
      </c>
      <c r="BE105" s="2">
        <f t="shared" ca="1" si="19"/>
        <v>0</v>
      </c>
      <c r="BF105" s="2">
        <f t="shared" ca="1" si="19"/>
        <v>0</v>
      </c>
      <c r="BG105" s="2">
        <f t="shared" ca="1" si="19"/>
        <v>0</v>
      </c>
      <c r="BH105" s="2">
        <f t="shared" ca="1" si="19"/>
        <v>0</v>
      </c>
      <c r="BI105" s="2">
        <f t="shared" ca="1" si="19"/>
        <v>0</v>
      </c>
    </row>
    <row r="106" spans="1:61" hidden="1" x14ac:dyDescent="0.25">
      <c r="A106" s="185"/>
      <c r="B106" s="17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22</v>
      </c>
      <c r="AC106" s="2">
        <f t="shared" ca="1" si="16"/>
        <v>0</v>
      </c>
      <c r="AD106" s="2">
        <f t="shared" ca="1" si="16"/>
        <v>0</v>
      </c>
      <c r="AE106" s="2">
        <f t="shared" ca="1" si="16"/>
        <v>0</v>
      </c>
      <c r="AF106" s="2">
        <f t="shared" ca="1" si="16"/>
        <v>0</v>
      </c>
      <c r="AG106" s="2">
        <f t="shared" ca="1" si="16"/>
        <v>0</v>
      </c>
      <c r="AH106" s="2">
        <f t="shared" ca="1" si="16"/>
        <v>0</v>
      </c>
      <c r="AI106" s="2">
        <f t="shared" ca="1" si="16"/>
        <v>0</v>
      </c>
      <c r="AJ106" s="2">
        <f t="shared" ca="1" si="16"/>
        <v>0</v>
      </c>
      <c r="AK106" s="2">
        <f t="shared" ca="1" si="16"/>
        <v>0</v>
      </c>
      <c r="AL106" s="2">
        <f t="shared" ca="1" si="16"/>
        <v>0</v>
      </c>
      <c r="AM106" s="2">
        <f t="shared" ca="1" si="16"/>
        <v>0</v>
      </c>
      <c r="AN106" s="2">
        <f t="shared" ca="1" si="16"/>
        <v>0</v>
      </c>
      <c r="AO106" s="2">
        <f t="shared" ca="1" si="16"/>
        <v>0</v>
      </c>
      <c r="AP106" s="2">
        <f t="shared" ca="1" si="16"/>
        <v>0</v>
      </c>
      <c r="AQ106" s="2">
        <f t="shared" ca="1" si="16"/>
        <v>0</v>
      </c>
      <c r="AR106" s="2">
        <f t="shared" ca="1" si="16"/>
        <v>0</v>
      </c>
      <c r="AS106" s="2">
        <f t="shared" ca="1" si="19"/>
        <v>0</v>
      </c>
      <c r="AT106" s="2">
        <f t="shared" ca="1" si="19"/>
        <v>0</v>
      </c>
      <c r="AU106" s="2">
        <f t="shared" ca="1" si="19"/>
        <v>0</v>
      </c>
      <c r="AV106" s="2">
        <f t="shared" ca="1" si="19"/>
        <v>0</v>
      </c>
      <c r="AW106" s="2">
        <f t="shared" ca="1" si="19"/>
        <v>0</v>
      </c>
      <c r="AX106" s="2">
        <f t="shared" ca="1" si="19"/>
        <v>0</v>
      </c>
      <c r="AY106" s="2">
        <f t="shared" ca="1" si="19"/>
        <v>0</v>
      </c>
      <c r="AZ106" s="2">
        <f t="shared" ca="1" si="19"/>
        <v>0</v>
      </c>
      <c r="BA106" s="2">
        <f t="shared" ca="1" si="19"/>
        <v>0</v>
      </c>
      <c r="BB106" s="2">
        <f t="shared" ca="1" si="19"/>
        <v>0</v>
      </c>
      <c r="BC106" s="2">
        <f t="shared" ca="1" si="19"/>
        <v>0</v>
      </c>
      <c r="BD106" s="2">
        <f t="shared" ca="1" si="19"/>
        <v>0</v>
      </c>
      <c r="BE106" s="2">
        <f t="shared" ca="1" si="19"/>
        <v>0</v>
      </c>
      <c r="BF106" s="2">
        <f t="shared" ca="1" si="19"/>
        <v>0</v>
      </c>
      <c r="BG106" s="2">
        <f t="shared" ca="1" si="19"/>
        <v>0</v>
      </c>
      <c r="BH106" s="2">
        <f t="shared" ca="1" si="19"/>
        <v>0</v>
      </c>
      <c r="BI106" s="2">
        <f t="shared" ca="1" si="19"/>
        <v>0</v>
      </c>
    </row>
    <row r="107" spans="1:61" hidden="1" x14ac:dyDescent="0.25">
      <c r="A107" s="185"/>
      <c r="B107" s="17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23</v>
      </c>
      <c r="AC107" s="2">
        <f t="shared" ca="1" si="16"/>
        <v>0</v>
      </c>
      <c r="AD107" s="2">
        <f t="shared" ca="1" si="16"/>
        <v>0</v>
      </c>
      <c r="AE107" s="2">
        <f t="shared" ca="1" si="16"/>
        <v>0</v>
      </c>
      <c r="AF107" s="2">
        <f t="shared" ca="1" si="16"/>
        <v>0</v>
      </c>
      <c r="AG107" s="2">
        <f t="shared" ca="1" si="16"/>
        <v>0</v>
      </c>
      <c r="AH107" s="2">
        <f t="shared" ca="1" si="16"/>
        <v>0</v>
      </c>
      <c r="AI107" s="2">
        <f t="shared" ca="1" si="16"/>
        <v>0</v>
      </c>
      <c r="AJ107" s="2">
        <f t="shared" ca="1" si="16"/>
        <v>0</v>
      </c>
      <c r="AK107" s="2">
        <f t="shared" ca="1" si="16"/>
        <v>0</v>
      </c>
      <c r="AL107" s="2">
        <f t="shared" ca="1" si="16"/>
        <v>0</v>
      </c>
      <c r="AM107" s="2">
        <f t="shared" ca="1" si="16"/>
        <v>0</v>
      </c>
      <c r="AN107" s="2">
        <f t="shared" ca="1" si="16"/>
        <v>0</v>
      </c>
      <c r="AO107" s="2">
        <f t="shared" ca="1" si="16"/>
        <v>0</v>
      </c>
      <c r="AP107" s="2">
        <f t="shared" ca="1" si="16"/>
        <v>0</v>
      </c>
      <c r="AQ107" s="2">
        <f t="shared" ca="1" si="16"/>
        <v>0</v>
      </c>
      <c r="AR107" s="2">
        <f t="shared" ca="1" si="16"/>
        <v>0</v>
      </c>
      <c r="AS107" s="2">
        <f t="shared" ca="1" si="19"/>
        <v>0</v>
      </c>
      <c r="AT107" s="2">
        <f t="shared" ca="1" si="19"/>
        <v>0</v>
      </c>
      <c r="AU107" s="2">
        <f t="shared" ca="1" si="19"/>
        <v>0</v>
      </c>
      <c r="AV107" s="2">
        <f t="shared" ca="1" si="19"/>
        <v>0</v>
      </c>
      <c r="AW107" s="2">
        <f t="shared" ca="1" si="19"/>
        <v>0</v>
      </c>
      <c r="AX107" s="2">
        <f t="shared" ca="1" si="19"/>
        <v>0</v>
      </c>
      <c r="AY107" s="2">
        <f t="shared" ca="1" si="19"/>
        <v>0</v>
      </c>
      <c r="AZ107" s="2">
        <f t="shared" ca="1" si="19"/>
        <v>0</v>
      </c>
      <c r="BA107" s="2">
        <f t="shared" ca="1" si="19"/>
        <v>0</v>
      </c>
      <c r="BB107" s="2">
        <f t="shared" ca="1" si="19"/>
        <v>0</v>
      </c>
      <c r="BC107" s="2">
        <f t="shared" ca="1" si="19"/>
        <v>0</v>
      </c>
      <c r="BD107" s="2">
        <f t="shared" ca="1" si="19"/>
        <v>0</v>
      </c>
      <c r="BE107" s="2">
        <f t="shared" ca="1" si="19"/>
        <v>0</v>
      </c>
      <c r="BF107" s="2">
        <f t="shared" ca="1" si="19"/>
        <v>0</v>
      </c>
      <c r="BG107" s="2">
        <f t="shared" ca="1" si="19"/>
        <v>0</v>
      </c>
      <c r="BH107" s="2">
        <f t="shared" ca="1" si="19"/>
        <v>0</v>
      </c>
      <c r="BI107" s="2">
        <f t="shared" ca="1" si="19"/>
        <v>0</v>
      </c>
    </row>
    <row r="108" spans="1:61" hidden="1" x14ac:dyDescent="0.25">
      <c r="A108" s="185"/>
      <c r="B108" s="171"/>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1">
        <v>24</v>
      </c>
      <c r="AC108" s="2">
        <f t="shared" ca="1" si="16"/>
        <v>0</v>
      </c>
      <c r="AD108" s="2">
        <f t="shared" ca="1" si="16"/>
        <v>0</v>
      </c>
      <c r="AE108" s="2">
        <f t="shared" ca="1" si="16"/>
        <v>0</v>
      </c>
      <c r="AF108" s="2">
        <f t="shared" ca="1" si="16"/>
        <v>0</v>
      </c>
      <c r="AG108" s="2">
        <f t="shared" ca="1" si="16"/>
        <v>0</v>
      </c>
      <c r="AH108" s="2">
        <f t="shared" ca="1" si="16"/>
        <v>0</v>
      </c>
      <c r="AI108" s="2">
        <f t="shared" ca="1" si="16"/>
        <v>0</v>
      </c>
      <c r="AJ108" s="2">
        <f t="shared" ca="1" si="16"/>
        <v>0</v>
      </c>
      <c r="AK108" s="2">
        <f t="shared" ref="AK108:AR108" ca="1" si="20">IF(ISNA(OR(MATCH(AK$51,OFFSET($D108,1-$AB108,0,6),0),MATCH($AB108,OFFSET($D108,1-$AB108,0,6),0))),0,INDEX(OFFSET($D108,1-$AB108,18,6,6),MATCH(AK$51,OFFSET($D108,1-$AB108,0,6),0),MATCH($AB108,OFFSET($D108,1-$AB108,0,6),0)))</f>
        <v>0</v>
      </c>
      <c r="AL108" s="2">
        <f t="shared" ca="1" si="20"/>
        <v>0</v>
      </c>
      <c r="AM108" s="2">
        <f t="shared" ca="1" si="20"/>
        <v>0</v>
      </c>
      <c r="AN108" s="2">
        <f t="shared" ca="1" si="20"/>
        <v>0</v>
      </c>
      <c r="AO108" s="2">
        <f t="shared" ca="1" si="20"/>
        <v>0</v>
      </c>
      <c r="AP108" s="2">
        <f t="shared" ca="1" si="20"/>
        <v>0</v>
      </c>
      <c r="AQ108" s="2">
        <f t="shared" ca="1" si="20"/>
        <v>0</v>
      </c>
      <c r="AR108" s="2">
        <f t="shared" ca="1" si="20"/>
        <v>0</v>
      </c>
      <c r="AS108" s="2">
        <f t="shared" ca="1" si="19"/>
        <v>0</v>
      </c>
      <c r="AT108" s="2">
        <f t="shared" ca="1" si="19"/>
        <v>0</v>
      </c>
      <c r="AU108" s="2">
        <f t="shared" ca="1" si="19"/>
        <v>0</v>
      </c>
      <c r="AV108" s="2">
        <f t="shared" ca="1" si="19"/>
        <v>0</v>
      </c>
      <c r="AW108" s="2">
        <f t="shared" ca="1" si="19"/>
        <v>0</v>
      </c>
      <c r="AX108" s="2">
        <f t="shared" ca="1" si="19"/>
        <v>0</v>
      </c>
      <c r="AY108" s="2">
        <f t="shared" ca="1" si="19"/>
        <v>0</v>
      </c>
      <c r="AZ108" s="2">
        <f t="shared" ca="1" si="19"/>
        <v>0</v>
      </c>
      <c r="BA108" s="2">
        <f t="shared" ca="1" si="19"/>
        <v>0</v>
      </c>
      <c r="BB108" s="2">
        <f t="shared" ca="1" si="19"/>
        <v>0</v>
      </c>
      <c r="BC108" s="2">
        <f t="shared" ca="1" si="19"/>
        <v>0</v>
      </c>
      <c r="BD108" s="2">
        <f t="shared" ca="1" si="19"/>
        <v>0</v>
      </c>
      <c r="BE108" s="2">
        <f t="shared" ca="1" si="19"/>
        <v>0</v>
      </c>
      <c r="BF108" s="2">
        <f t="shared" ca="1" si="19"/>
        <v>0</v>
      </c>
      <c r="BG108" s="2">
        <f t="shared" ca="1" si="19"/>
        <v>0</v>
      </c>
      <c r="BH108" s="2">
        <f t="shared" ca="1" si="19"/>
        <v>0</v>
      </c>
      <c r="BI108" s="2">
        <f t="shared" ca="1" si="19"/>
        <v>0</v>
      </c>
    </row>
    <row r="109" spans="1:61" hidden="1" x14ac:dyDescent="0.25">
      <c r="A109" s="185"/>
      <c r="B109" s="171"/>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1">
        <v>25</v>
      </c>
      <c r="AC109" s="2">
        <f t="shared" ref="AC109:AR125" ca="1" si="21">IF(ISNA(OR(MATCH(AC$51,OFFSET($D109,1-$AB109,0,6),0),MATCH($AB109,OFFSET($D109,1-$AB109,0,6),0))),0,INDEX(OFFSET($D109,1-$AB109,18,6,6),MATCH(AC$51,OFFSET($D109,1-$AB109,0,6),0),MATCH($AB109,OFFSET($D109,1-$AB109,0,6),0)))</f>
        <v>0</v>
      </c>
      <c r="AD109" s="2">
        <f t="shared" ca="1" si="21"/>
        <v>0</v>
      </c>
      <c r="AE109" s="2">
        <f t="shared" ca="1" si="21"/>
        <v>0</v>
      </c>
      <c r="AF109" s="2">
        <f t="shared" ca="1" si="21"/>
        <v>0</v>
      </c>
      <c r="AG109" s="2">
        <f t="shared" ca="1" si="21"/>
        <v>0</v>
      </c>
      <c r="AH109" s="2">
        <f t="shared" ca="1" si="21"/>
        <v>0</v>
      </c>
      <c r="AI109" s="2">
        <f t="shared" ca="1" si="21"/>
        <v>0</v>
      </c>
      <c r="AJ109" s="2">
        <f t="shared" ca="1" si="21"/>
        <v>0</v>
      </c>
      <c r="AK109" s="2">
        <f t="shared" ca="1" si="21"/>
        <v>0</v>
      </c>
      <c r="AL109" s="2">
        <f t="shared" ca="1" si="21"/>
        <v>0</v>
      </c>
      <c r="AM109" s="2">
        <f t="shared" ca="1" si="21"/>
        <v>0</v>
      </c>
      <c r="AN109" s="2">
        <f t="shared" ca="1" si="21"/>
        <v>0</v>
      </c>
      <c r="AO109" s="2">
        <f t="shared" ca="1" si="21"/>
        <v>0</v>
      </c>
      <c r="AP109" s="2">
        <f t="shared" ca="1" si="21"/>
        <v>0</v>
      </c>
      <c r="AQ109" s="2">
        <f t="shared" ca="1" si="21"/>
        <v>0</v>
      </c>
      <c r="AR109" s="2">
        <f t="shared" ca="1" si="21"/>
        <v>0</v>
      </c>
      <c r="AS109" s="2">
        <f t="shared" ca="1" si="19"/>
        <v>0</v>
      </c>
      <c r="AT109" s="2">
        <f t="shared" ca="1" si="19"/>
        <v>0</v>
      </c>
      <c r="AU109" s="2">
        <f t="shared" ca="1" si="19"/>
        <v>0</v>
      </c>
      <c r="AV109" s="2">
        <f t="shared" ca="1" si="19"/>
        <v>0</v>
      </c>
      <c r="AW109" s="2">
        <f t="shared" ca="1" si="19"/>
        <v>0</v>
      </c>
      <c r="AX109" s="2">
        <f t="shared" ca="1" si="19"/>
        <v>0</v>
      </c>
      <c r="AY109" s="2">
        <f t="shared" ca="1" si="19"/>
        <v>0</v>
      </c>
      <c r="AZ109" s="2">
        <f t="shared" ca="1" si="19"/>
        <v>0</v>
      </c>
      <c r="BA109" s="2">
        <f t="shared" ca="1" si="19"/>
        <v>0</v>
      </c>
      <c r="BB109" s="2">
        <f t="shared" ca="1" si="19"/>
        <v>0</v>
      </c>
      <c r="BC109" s="2">
        <f t="shared" ca="1" si="19"/>
        <v>0</v>
      </c>
      <c r="BD109" s="2">
        <f t="shared" ca="1" si="19"/>
        <v>0</v>
      </c>
      <c r="BE109" s="2">
        <f t="shared" ca="1" si="19"/>
        <v>0</v>
      </c>
      <c r="BF109" s="2">
        <f t="shared" ca="1" si="19"/>
        <v>0</v>
      </c>
      <c r="BG109" s="2">
        <f t="shared" ca="1" si="19"/>
        <v>0</v>
      </c>
      <c r="BH109" s="2">
        <f t="shared" ca="1" si="19"/>
        <v>0</v>
      </c>
      <c r="BI109" s="2">
        <f t="shared" ca="1" si="19"/>
        <v>0</v>
      </c>
    </row>
    <row r="110" spans="1:61" hidden="1" x14ac:dyDescent="0.25">
      <c r="A110" s="185"/>
      <c r="B110" s="171"/>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1">
        <v>26</v>
      </c>
      <c r="AC110" s="2">
        <f t="shared" ca="1" si="21"/>
        <v>0</v>
      </c>
      <c r="AD110" s="2">
        <f t="shared" ca="1" si="21"/>
        <v>0</v>
      </c>
      <c r="AE110" s="2">
        <f t="shared" ca="1" si="21"/>
        <v>0</v>
      </c>
      <c r="AF110" s="2">
        <f t="shared" ca="1" si="21"/>
        <v>0</v>
      </c>
      <c r="AG110" s="2">
        <f t="shared" ca="1" si="21"/>
        <v>0</v>
      </c>
      <c r="AH110" s="2">
        <f t="shared" ca="1" si="21"/>
        <v>0</v>
      </c>
      <c r="AI110" s="2">
        <f t="shared" ca="1" si="21"/>
        <v>0</v>
      </c>
      <c r="AJ110" s="2">
        <f t="shared" ca="1" si="21"/>
        <v>0</v>
      </c>
      <c r="AK110" s="2">
        <f t="shared" ca="1" si="21"/>
        <v>0</v>
      </c>
      <c r="AL110" s="2">
        <f t="shared" ca="1" si="21"/>
        <v>0</v>
      </c>
      <c r="AM110" s="2">
        <f t="shared" ca="1" si="21"/>
        <v>0</v>
      </c>
      <c r="AN110" s="2">
        <f t="shared" ca="1" si="21"/>
        <v>0</v>
      </c>
      <c r="AO110" s="2">
        <f t="shared" ca="1" si="21"/>
        <v>0</v>
      </c>
      <c r="AP110" s="2">
        <f t="shared" ca="1" si="21"/>
        <v>0</v>
      </c>
      <c r="AQ110" s="2">
        <f t="shared" ca="1" si="21"/>
        <v>0</v>
      </c>
      <c r="AR110" s="2">
        <f t="shared" ca="1" si="21"/>
        <v>0</v>
      </c>
      <c r="AS110" s="2">
        <f t="shared" ca="1" si="19"/>
        <v>0</v>
      </c>
      <c r="AT110" s="2">
        <f t="shared" ca="1" si="19"/>
        <v>0</v>
      </c>
      <c r="AU110" s="2">
        <f t="shared" ca="1" si="19"/>
        <v>0</v>
      </c>
      <c r="AV110" s="2">
        <f t="shared" ca="1" si="19"/>
        <v>0</v>
      </c>
      <c r="AW110" s="2">
        <f t="shared" ca="1" si="19"/>
        <v>0</v>
      </c>
      <c r="AX110" s="2">
        <f t="shared" ca="1" si="19"/>
        <v>0</v>
      </c>
      <c r="AY110" s="2">
        <f t="shared" ca="1" si="19"/>
        <v>0</v>
      </c>
      <c r="AZ110" s="2">
        <f t="shared" ca="1" si="19"/>
        <v>0</v>
      </c>
      <c r="BA110" s="2">
        <f t="shared" ca="1" si="19"/>
        <v>0</v>
      </c>
      <c r="BB110" s="2">
        <f t="shared" ca="1" si="19"/>
        <v>0</v>
      </c>
      <c r="BC110" s="2">
        <f t="shared" ca="1" si="19"/>
        <v>0</v>
      </c>
      <c r="BD110" s="2">
        <f t="shared" ca="1" si="19"/>
        <v>0</v>
      </c>
      <c r="BE110" s="2">
        <f t="shared" ca="1" si="19"/>
        <v>0</v>
      </c>
      <c r="BF110" s="2">
        <f t="shared" ca="1" si="19"/>
        <v>0</v>
      </c>
      <c r="BG110" s="2">
        <f t="shared" ca="1" si="19"/>
        <v>0</v>
      </c>
      <c r="BH110" s="2">
        <f t="shared" ca="1" si="19"/>
        <v>0</v>
      </c>
      <c r="BI110" s="2">
        <f t="shared" ca="1" si="19"/>
        <v>0</v>
      </c>
    </row>
    <row r="111" spans="1:61" hidden="1" x14ac:dyDescent="0.25">
      <c r="A111" s="185"/>
      <c r="B111" s="171"/>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1">
        <v>27</v>
      </c>
      <c r="AC111" s="2">
        <f t="shared" ca="1" si="21"/>
        <v>0</v>
      </c>
      <c r="AD111" s="2">
        <f t="shared" ca="1" si="21"/>
        <v>0</v>
      </c>
      <c r="AE111" s="2">
        <f t="shared" ca="1" si="21"/>
        <v>0</v>
      </c>
      <c r="AF111" s="2">
        <f t="shared" ca="1" si="21"/>
        <v>0</v>
      </c>
      <c r="AG111" s="2">
        <f t="shared" ca="1" si="21"/>
        <v>0</v>
      </c>
      <c r="AH111" s="2">
        <f t="shared" ca="1" si="21"/>
        <v>0</v>
      </c>
      <c r="AI111" s="2">
        <f t="shared" ca="1" si="21"/>
        <v>0</v>
      </c>
      <c r="AJ111" s="2">
        <f t="shared" ca="1" si="21"/>
        <v>0</v>
      </c>
      <c r="AK111" s="2">
        <f t="shared" ca="1" si="21"/>
        <v>0</v>
      </c>
      <c r="AL111" s="2">
        <f t="shared" ca="1" si="21"/>
        <v>0</v>
      </c>
      <c r="AM111" s="2">
        <f t="shared" ca="1" si="21"/>
        <v>0</v>
      </c>
      <c r="AN111" s="2">
        <f t="shared" ca="1" si="21"/>
        <v>0</v>
      </c>
      <c r="AO111" s="2">
        <f t="shared" ca="1" si="21"/>
        <v>0</v>
      </c>
      <c r="AP111" s="2">
        <f t="shared" ca="1" si="21"/>
        <v>0</v>
      </c>
      <c r="AQ111" s="2">
        <f t="shared" ca="1" si="21"/>
        <v>0</v>
      </c>
      <c r="AR111" s="2">
        <f t="shared" ca="1" si="21"/>
        <v>0</v>
      </c>
      <c r="AS111" s="2">
        <f t="shared" ca="1" si="19"/>
        <v>0</v>
      </c>
      <c r="AT111" s="2">
        <f t="shared" ca="1" si="19"/>
        <v>0</v>
      </c>
      <c r="AU111" s="2">
        <f t="shared" ca="1" si="19"/>
        <v>0</v>
      </c>
      <c r="AV111" s="2">
        <f t="shared" ca="1" si="19"/>
        <v>0</v>
      </c>
      <c r="AW111" s="2">
        <f t="shared" ca="1" si="19"/>
        <v>0</v>
      </c>
      <c r="AX111" s="2">
        <f t="shared" ca="1" si="19"/>
        <v>0</v>
      </c>
      <c r="AY111" s="2">
        <f t="shared" ca="1" si="19"/>
        <v>0</v>
      </c>
      <c r="AZ111" s="2">
        <f t="shared" ca="1" si="19"/>
        <v>0</v>
      </c>
      <c r="BA111" s="2">
        <f t="shared" ca="1" si="19"/>
        <v>0</v>
      </c>
      <c r="BB111" s="2">
        <f t="shared" ca="1" si="19"/>
        <v>0</v>
      </c>
      <c r="BC111" s="2">
        <f t="shared" ca="1" si="19"/>
        <v>0</v>
      </c>
      <c r="BD111" s="2">
        <f t="shared" ca="1" si="19"/>
        <v>0</v>
      </c>
      <c r="BE111" s="2">
        <f t="shared" ca="1" si="19"/>
        <v>0</v>
      </c>
      <c r="BF111" s="2">
        <f t="shared" ca="1" si="19"/>
        <v>0</v>
      </c>
      <c r="BG111" s="2">
        <f t="shared" ca="1" si="19"/>
        <v>0</v>
      </c>
      <c r="BH111" s="2">
        <f t="shared" ca="1" si="19"/>
        <v>0</v>
      </c>
      <c r="BI111" s="2">
        <f t="shared" ca="1" si="19"/>
        <v>0</v>
      </c>
    </row>
    <row r="112" spans="1:61" hidden="1" x14ac:dyDescent="0.25">
      <c r="A112" s="185"/>
      <c r="B112" s="171"/>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1">
        <v>28</v>
      </c>
      <c r="AC112" s="2">
        <f t="shared" ca="1" si="21"/>
        <v>0</v>
      </c>
      <c r="AD112" s="2">
        <f t="shared" ca="1" si="21"/>
        <v>0</v>
      </c>
      <c r="AE112" s="2">
        <f t="shared" ca="1" si="21"/>
        <v>0</v>
      </c>
      <c r="AF112" s="2">
        <f t="shared" ca="1" si="21"/>
        <v>0</v>
      </c>
      <c r="AG112" s="2">
        <f t="shared" ca="1" si="21"/>
        <v>0</v>
      </c>
      <c r="AH112" s="2">
        <f t="shared" ca="1" si="21"/>
        <v>0</v>
      </c>
      <c r="AI112" s="2">
        <f t="shared" ca="1" si="21"/>
        <v>0</v>
      </c>
      <c r="AJ112" s="2">
        <f t="shared" ca="1" si="21"/>
        <v>0</v>
      </c>
      <c r="AK112" s="2">
        <f t="shared" ca="1" si="21"/>
        <v>0</v>
      </c>
      <c r="AL112" s="2">
        <f t="shared" ca="1" si="21"/>
        <v>0</v>
      </c>
      <c r="AM112" s="2">
        <f t="shared" ca="1" si="21"/>
        <v>0</v>
      </c>
      <c r="AN112" s="2">
        <f t="shared" ca="1" si="21"/>
        <v>0</v>
      </c>
      <c r="AO112" s="2">
        <f t="shared" ca="1" si="21"/>
        <v>0</v>
      </c>
      <c r="AP112" s="2">
        <f t="shared" ca="1" si="21"/>
        <v>0</v>
      </c>
      <c r="AQ112" s="2">
        <f t="shared" ca="1" si="21"/>
        <v>0</v>
      </c>
      <c r="AR112" s="2">
        <f t="shared" ca="1" si="21"/>
        <v>0</v>
      </c>
      <c r="AS112" s="2">
        <f t="shared" ca="1" si="19"/>
        <v>0</v>
      </c>
      <c r="AT112" s="2">
        <f t="shared" ca="1" si="19"/>
        <v>0</v>
      </c>
      <c r="AU112" s="2">
        <f t="shared" ca="1" si="19"/>
        <v>0</v>
      </c>
      <c r="AV112" s="2">
        <f t="shared" ca="1" si="19"/>
        <v>0</v>
      </c>
      <c r="AW112" s="2">
        <f t="shared" ca="1" si="19"/>
        <v>0</v>
      </c>
      <c r="AX112" s="2">
        <f t="shared" ca="1" si="19"/>
        <v>0</v>
      </c>
      <c r="AY112" s="2">
        <f t="shared" ca="1" si="19"/>
        <v>0</v>
      </c>
      <c r="AZ112" s="2">
        <f t="shared" ca="1" si="19"/>
        <v>0</v>
      </c>
      <c r="BA112" s="2">
        <f t="shared" ca="1" si="19"/>
        <v>0</v>
      </c>
      <c r="BB112" s="2">
        <f t="shared" ca="1" si="19"/>
        <v>0</v>
      </c>
      <c r="BC112" s="2">
        <f t="shared" ca="1" si="19"/>
        <v>0</v>
      </c>
      <c r="BD112" s="2">
        <f t="shared" ca="1" si="19"/>
        <v>0</v>
      </c>
      <c r="BE112" s="2">
        <f t="shared" ca="1" si="19"/>
        <v>0</v>
      </c>
      <c r="BF112" s="2">
        <f t="shared" ca="1" si="19"/>
        <v>0</v>
      </c>
      <c r="BG112" s="2">
        <f t="shared" ca="1" si="19"/>
        <v>0</v>
      </c>
      <c r="BH112" s="2">
        <f t="shared" ca="1" si="19"/>
        <v>0</v>
      </c>
      <c r="BI112" s="2">
        <f t="shared" ca="1" si="19"/>
        <v>0</v>
      </c>
    </row>
    <row r="113" spans="1:61" hidden="1" x14ac:dyDescent="0.25">
      <c r="A113" s="185"/>
      <c r="B113" s="171"/>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1">
        <v>29</v>
      </c>
      <c r="AC113" s="2">
        <f t="shared" ca="1" si="21"/>
        <v>0</v>
      </c>
      <c r="AD113" s="2">
        <f t="shared" ca="1" si="21"/>
        <v>0</v>
      </c>
      <c r="AE113" s="2">
        <f t="shared" ca="1" si="21"/>
        <v>0</v>
      </c>
      <c r="AF113" s="2">
        <f t="shared" ca="1" si="21"/>
        <v>0</v>
      </c>
      <c r="AG113" s="2">
        <f t="shared" ca="1" si="21"/>
        <v>0</v>
      </c>
      <c r="AH113" s="2">
        <f t="shared" ca="1" si="21"/>
        <v>0</v>
      </c>
      <c r="AI113" s="2">
        <f t="shared" ca="1" si="21"/>
        <v>0</v>
      </c>
      <c r="AJ113" s="2">
        <f t="shared" ca="1" si="21"/>
        <v>0</v>
      </c>
      <c r="AK113" s="2">
        <f t="shared" ca="1" si="21"/>
        <v>0</v>
      </c>
      <c r="AL113" s="2">
        <f t="shared" ca="1" si="21"/>
        <v>0</v>
      </c>
      <c r="AM113" s="2">
        <f t="shared" ca="1" si="21"/>
        <v>0</v>
      </c>
      <c r="AN113" s="2">
        <f t="shared" ca="1" si="21"/>
        <v>0</v>
      </c>
      <c r="AO113" s="2">
        <f t="shared" ca="1" si="21"/>
        <v>0</v>
      </c>
      <c r="AP113" s="2">
        <f t="shared" ca="1" si="21"/>
        <v>0</v>
      </c>
      <c r="AQ113" s="2">
        <f t="shared" ca="1" si="21"/>
        <v>0</v>
      </c>
      <c r="AR113" s="2">
        <f t="shared" ca="1" si="21"/>
        <v>0</v>
      </c>
      <c r="AS113" s="2">
        <f t="shared" ca="1" si="19"/>
        <v>0</v>
      </c>
      <c r="AT113" s="2">
        <f t="shared" ca="1" si="19"/>
        <v>0</v>
      </c>
      <c r="AU113" s="2">
        <f t="shared" ca="1" si="19"/>
        <v>0</v>
      </c>
      <c r="AV113" s="2">
        <f t="shared" ca="1" si="19"/>
        <v>0</v>
      </c>
      <c r="AW113" s="2">
        <f t="shared" ca="1" si="19"/>
        <v>0</v>
      </c>
      <c r="AX113" s="2">
        <f t="shared" ca="1" si="19"/>
        <v>0</v>
      </c>
      <c r="AY113" s="2">
        <f t="shared" ca="1" si="19"/>
        <v>0</v>
      </c>
      <c r="AZ113" s="2">
        <f t="shared" ca="1" si="19"/>
        <v>0</v>
      </c>
      <c r="BA113" s="2">
        <f t="shared" ca="1" si="19"/>
        <v>0</v>
      </c>
      <c r="BB113" s="2">
        <f t="shared" ca="1" si="19"/>
        <v>0</v>
      </c>
      <c r="BC113" s="2">
        <f t="shared" ca="1" si="19"/>
        <v>0</v>
      </c>
      <c r="BD113" s="2">
        <f t="shared" ca="1" si="19"/>
        <v>0</v>
      </c>
      <c r="BE113" s="2">
        <f t="shared" ca="1" si="19"/>
        <v>0</v>
      </c>
      <c r="BF113" s="2">
        <f t="shared" ca="1" si="19"/>
        <v>0</v>
      </c>
      <c r="BG113" s="2">
        <f t="shared" ca="1" si="19"/>
        <v>0</v>
      </c>
      <c r="BH113" s="2">
        <f t="shared" ca="1" si="19"/>
        <v>0</v>
      </c>
      <c r="BI113" s="2">
        <f t="shared" ca="1" si="19"/>
        <v>0</v>
      </c>
    </row>
    <row r="114" spans="1:61" hidden="1" x14ac:dyDescent="0.25">
      <c r="A114" s="185"/>
      <c r="B114" s="171"/>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1">
        <v>30</v>
      </c>
      <c r="AC114" s="2">
        <f t="shared" ca="1" si="21"/>
        <v>0</v>
      </c>
      <c r="AD114" s="2">
        <f t="shared" ca="1" si="21"/>
        <v>0</v>
      </c>
      <c r="AE114" s="2">
        <f t="shared" ca="1" si="21"/>
        <v>0</v>
      </c>
      <c r="AF114" s="2">
        <f t="shared" ca="1" si="21"/>
        <v>0</v>
      </c>
      <c r="AG114" s="2">
        <f t="shared" ca="1" si="21"/>
        <v>0</v>
      </c>
      <c r="AH114" s="2">
        <f t="shared" ca="1" si="21"/>
        <v>0</v>
      </c>
      <c r="AI114" s="2">
        <f t="shared" ca="1" si="21"/>
        <v>0</v>
      </c>
      <c r="AJ114" s="2">
        <f t="shared" ca="1" si="21"/>
        <v>0</v>
      </c>
      <c r="AK114" s="2">
        <f t="shared" ca="1" si="21"/>
        <v>0</v>
      </c>
      <c r="AL114" s="2">
        <f t="shared" ca="1" si="21"/>
        <v>0</v>
      </c>
      <c r="AM114" s="2">
        <f t="shared" ca="1" si="21"/>
        <v>0</v>
      </c>
      <c r="AN114" s="2">
        <f t="shared" ca="1" si="21"/>
        <v>0</v>
      </c>
      <c r="AO114" s="2">
        <f t="shared" ca="1" si="21"/>
        <v>0</v>
      </c>
      <c r="AP114" s="2">
        <f t="shared" ca="1" si="21"/>
        <v>0</v>
      </c>
      <c r="AQ114" s="2">
        <f t="shared" ca="1" si="21"/>
        <v>0</v>
      </c>
      <c r="AR114" s="2">
        <f t="shared" ca="1" si="21"/>
        <v>0</v>
      </c>
      <c r="AS114" s="2">
        <f t="shared" ca="1" si="19"/>
        <v>0</v>
      </c>
      <c r="AT114" s="2">
        <f t="shared" ca="1" si="19"/>
        <v>0</v>
      </c>
      <c r="AU114" s="2">
        <f t="shared" ca="1" si="19"/>
        <v>0</v>
      </c>
      <c r="AV114" s="2">
        <f t="shared" ca="1" si="19"/>
        <v>0</v>
      </c>
      <c r="AW114" s="2">
        <f t="shared" ca="1" si="19"/>
        <v>0</v>
      </c>
      <c r="AX114" s="2">
        <f t="shared" ca="1" si="19"/>
        <v>0</v>
      </c>
      <c r="AY114" s="2">
        <f t="shared" ca="1" si="19"/>
        <v>0</v>
      </c>
      <c r="AZ114" s="2">
        <f t="shared" ca="1" si="19"/>
        <v>0</v>
      </c>
      <c r="BA114" s="2">
        <f t="shared" ca="1" si="19"/>
        <v>0</v>
      </c>
      <c r="BB114" s="2">
        <f t="shared" ca="1" si="19"/>
        <v>0</v>
      </c>
      <c r="BC114" s="2">
        <f t="shared" ca="1" si="19"/>
        <v>0</v>
      </c>
      <c r="BD114" s="2">
        <f t="shared" ca="1" si="19"/>
        <v>0</v>
      </c>
      <c r="BE114" s="2">
        <f t="shared" ca="1" si="19"/>
        <v>0</v>
      </c>
      <c r="BF114" s="2">
        <f t="shared" ca="1" si="19"/>
        <v>0</v>
      </c>
      <c r="BG114" s="2">
        <f t="shared" ca="1" si="19"/>
        <v>0</v>
      </c>
      <c r="BH114" s="2">
        <f t="shared" ca="1" si="19"/>
        <v>0</v>
      </c>
      <c r="BI114" s="2">
        <f t="shared" ca="1" si="19"/>
        <v>0</v>
      </c>
    </row>
    <row r="115" spans="1:61" hidden="1" x14ac:dyDescent="0.25">
      <c r="A115" s="185"/>
      <c r="B115" s="171"/>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1">
        <v>31</v>
      </c>
      <c r="AC115" s="2">
        <f t="shared" ca="1" si="21"/>
        <v>0</v>
      </c>
      <c r="AD115" s="2">
        <f t="shared" ca="1" si="21"/>
        <v>0</v>
      </c>
      <c r="AE115" s="2">
        <f t="shared" ca="1" si="21"/>
        <v>0</v>
      </c>
      <c r="AF115" s="2">
        <f t="shared" ca="1" si="21"/>
        <v>0</v>
      </c>
      <c r="AG115" s="2">
        <f t="shared" ca="1" si="21"/>
        <v>0</v>
      </c>
      <c r="AH115" s="2">
        <f t="shared" ca="1" si="21"/>
        <v>0</v>
      </c>
      <c r="AI115" s="2">
        <f t="shared" ca="1" si="21"/>
        <v>0</v>
      </c>
      <c r="AJ115" s="2">
        <f t="shared" ca="1" si="21"/>
        <v>0</v>
      </c>
      <c r="AK115" s="2">
        <f t="shared" ca="1" si="21"/>
        <v>0</v>
      </c>
      <c r="AL115" s="2">
        <f t="shared" ca="1" si="21"/>
        <v>0</v>
      </c>
      <c r="AM115" s="2">
        <f t="shared" ca="1" si="21"/>
        <v>0</v>
      </c>
      <c r="AN115" s="2">
        <f t="shared" ca="1" si="21"/>
        <v>0</v>
      </c>
      <c r="AO115" s="2">
        <f t="shared" ca="1" si="21"/>
        <v>0</v>
      </c>
      <c r="AP115" s="2">
        <f t="shared" ca="1" si="21"/>
        <v>0</v>
      </c>
      <c r="AQ115" s="2">
        <f t="shared" ca="1" si="21"/>
        <v>0</v>
      </c>
      <c r="AR115" s="2">
        <f t="shared" ca="1" si="21"/>
        <v>0</v>
      </c>
      <c r="AS115" s="2">
        <f t="shared" ca="1" si="19"/>
        <v>0</v>
      </c>
      <c r="AT115" s="2">
        <f t="shared" ca="1" si="19"/>
        <v>0</v>
      </c>
      <c r="AU115" s="2">
        <f t="shared" ca="1" si="19"/>
        <v>0</v>
      </c>
      <c r="AV115" s="2">
        <f t="shared" ca="1" si="19"/>
        <v>0</v>
      </c>
      <c r="AW115" s="2">
        <f t="shared" ca="1" si="19"/>
        <v>0</v>
      </c>
      <c r="AX115" s="2">
        <f t="shared" ca="1" si="19"/>
        <v>0</v>
      </c>
      <c r="AY115" s="2">
        <f t="shared" ca="1" si="19"/>
        <v>0</v>
      </c>
      <c r="AZ115" s="2">
        <f t="shared" ca="1" si="19"/>
        <v>0</v>
      </c>
      <c r="BA115" s="2">
        <f t="shared" ca="1" si="19"/>
        <v>0</v>
      </c>
      <c r="BB115" s="2">
        <f t="shared" ca="1" si="19"/>
        <v>0</v>
      </c>
      <c r="BC115" s="2">
        <f t="shared" ca="1" si="19"/>
        <v>0</v>
      </c>
      <c r="BD115" s="2">
        <f t="shared" ca="1" si="19"/>
        <v>0</v>
      </c>
      <c r="BE115" s="2">
        <f t="shared" ca="1" si="19"/>
        <v>0</v>
      </c>
      <c r="BF115" s="2">
        <f t="shared" ca="1" si="19"/>
        <v>0</v>
      </c>
      <c r="BG115" s="2">
        <f t="shared" ca="1" si="19"/>
        <v>0</v>
      </c>
      <c r="BH115" s="2">
        <f t="shared" ca="1" si="19"/>
        <v>0</v>
      </c>
      <c r="BI115" s="2">
        <f t="shared" ca="1" si="19"/>
        <v>0</v>
      </c>
    </row>
    <row r="116" spans="1:61" hidden="1" x14ac:dyDescent="0.25">
      <c r="A116" s="185"/>
      <c r="B116" s="171"/>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1">
        <v>32</v>
      </c>
      <c r="AC116" s="2">
        <f t="shared" ca="1" si="21"/>
        <v>0</v>
      </c>
      <c r="AD116" s="2">
        <f t="shared" ca="1" si="21"/>
        <v>0</v>
      </c>
      <c r="AE116" s="2">
        <f t="shared" ca="1" si="21"/>
        <v>0</v>
      </c>
      <c r="AF116" s="2">
        <f t="shared" ca="1" si="21"/>
        <v>0</v>
      </c>
      <c r="AG116" s="2">
        <f t="shared" ca="1" si="21"/>
        <v>0</v>
      </c>
      <c r="AH116" s="2">
        <f t="shared" ca="1" si="21"/>
        <v>-70000000</v>
      </c>
      <c r="AI116" s="2">
        <f t="shared" ca="1" si="21"/>
        <v>0</v>
      </c>
      <c r="AJ116" s="2">
        <f t="shared" ca="1" si="21"/>
        <v>0</v>
      </c>
      <c r="AK116" s="2">
        <f t="shared" ca="1" si="21"/>
        <v>0</v>
      </c>
      <c r="AL116" s="2">
        <f t="shared" ca="1" si="21"/>
        <v>0</v>
      </c>
      <c r="AM116" s="2">
        <f t="shared" ca="1" si="21"/>
        <v>0</v>
      </c>
      <c r="AN116" s="2">
        <f t="shared" ca="1" si="21"/>
        <v>0</v>
      </c>
      <c r="AO116" s="2">
        <f t="shared" ca="1" si="21"/>
        <v>0</v>
      </c>
      <c r="AP116" s="2">
        <f t="shared" ca="1" si="21"/>
        <v>0</v>
      </c>
      <c r="AQ116" s="2">
        <f t="shared" ca="1" si="21"/>
        <v>0</v>
      </c>
      <c r="AR116" s="2">
        <f t="shared" ca="1" si="21"/>
        <v>0</v>
      </c>
      <c r="AS116" s="2">
        <f t="shared" ca="1" si="19"/>
        <v>0</v>
      </c>
      <c r="AT116" s="2">
        <f t="shared" ca="1" si="19"/>
        <v>0</v>
      </c>
      <c r="AU116" s="2">
        <f t="shared" ca="1" si="19"/>
        <v>0</v>
      </c>
      <c r="AV116" s="2">
        <f t="shared" ca="1" si="19"/>
        <v>0</v>
      </c>
      <c r="AW116" s="2">
        <f t="shared" ca="1" si="19"/>
        <v>0</v>
      </c>
      <c r="AX116" s="2">
        <f t="shared" ca="1" si="19"/>
        <v>0</v>
      </c>
      <c r="AY116" s="2">
        <f t="shared" ca="1" si="19"/>
        <v>0</v>
      </c>
      <c r="AZ116" s="2">
        <f t="shared" ca="1" si="19"/>
        <v>0</v>
      </c>
      <c r="BA116" s="2">
        <f t="shared" ca="1" si="19"/>
        <v>0</v>
      </c>
      <c r="BB116" s="2">
        <f t="shared" ca="1" si="19"/>
        <v>0</v>
      </c>
      <c r="BC116" s="2">
        <f t="shared" ca="1" si="19"/>
        <v>0</v>
      </c>
      <c r="BD116" s="2">
        <f t="shared" ca="1" si="19"/>
        <v>0</v>
      </c>
      <c r="BE116" s="2">
        <f t="shared" ca="1" si="19"/>
        <v>0</v>
      </c>
      <c r="BF116" s="2">
        <f t="shared" ca="1" si="19"/>
        <v>0</v>
      </c>
      <c r="BG116" s="2">
        <f t="shared" ca="1" si="19"/>
        <v>0</v>
      </c>
      <c r="BH116" s="2">
        <f t="shared" ca="1" si="19"/>
        <v>70000000</v>
      </c>
      <c r="BI116" s="2">
        <f t="shared" ca="1" si="19"/>
        <v>0</v>
      </c>
    </row>
    <row r="117" spans="1:61" hidden="1" x14ac:dyDescent="0.25">
      <c r="A117" s="185"/>
      <c r="B117" s="172"/>
      <c r="C117" s="68"/>
      <c r="D117" s="68"/>
      <c r="E117" s="68"/>
      <c r="F117" s="68"/>
      <c r="G117" s="68"/>
      <c r="H117" s="68"/>
      <c r="I117" s="68"/>
      <c r="J117" s="68"/>
      <c r="K117" s="68"/>
      <c r="L117" s="68"/>
      <c r="M117" s="68"/>
      <c r="N117" s="68"/>
      <c r="O117" s="68"/>
      <c r="P117" s="68"/>
      <c r="Q117" s="68"/>
      <c r="R117" s="68"/>
      <c r="S117" s="68"/>
      <c r="T117" s="68"/>
      <c r="U117" s="68"/>
      <c r="V117" s="68"/>
      <c r="W117" s="68"/>
      <c r="X117" s="68"/>
      <c r="Y117" s="68"/>
      <c r="Z117" s="68"/>
      <c r="AA117" s="68"/>
      <c r="AB117" s="65">
        <v>33</v>
      </c>
      <c r="AC117" s="67">
        <f t="shared" ca="1" si="21"/>
        <v>0</v>
      </c>
      <c r="AD117" s="67">
        <f t="shared" ca="1" si="21"/>
        <v>0</v>
      </c>
      <c r="AE117" s="67">
        <f t="shared" ca="1" si="21"/>
        <v>0</v>
      </c>
      <c r="AF117" s="67">
        <f t="shared" ca="1" si="21"/>
        <v>0</v>
      </c>
      <c r="AG117" s="67">
        <f t="shared" ca="1" si="21"/>
        <v>0</v>
      </c>
      <c r="AH117" s="67">
        <f t="shared" ca="1" si="21"/>
        <v>0</v>
      </c>
      <c r="AI117" s="67">
        <f t="shared" ca="1" si="21"/>
        <v>0</v>
      </c>
      <c r="AJ117" s="67">
        <f t="shared" ca="1" si="21"/>
        <v>0</v>
      </c>
      <c r="AK117" s="67">
        <f t="shared" ca="1" si="21"/>
        <v>0</v>
      </c>
      <c r="AL117" s="67">
        <f t="shared" ca="1" si="21"/>
        <v>0</v>
      </c>
      <c r="AM117" s="67">
        <f t="shared" ca="1" si="21"/>
        <v>0</v>
      </c>
      <c r="AN117" s="67">
        <f t="shared" ca="1" si="21"/>
        <v>0</v>
      </c>
      <c r="AO117" s="67">
        <f t="shared" ca="1" si="21"/>
        <v>0</v>
      </c>
      <c r="AP117" s="67">
        <f t="shared" ca="1" si="21"/>
        <v>0</v>
      </c>
      <c r="AQ117" s="67">
        <f t="shared" ca="1" si="21"/>
        <v>0</v>
      </c>
      <c r="AR117" s="67">
        <f t="shared" ca="1" si="21"/>
        <v>0</v>
      </c>
      <c r="AS117" s="67">
        <f t="shared" ca="1" si="19"/>
        <v>0</v>
      </c>
      <c r="AT117" s="67">
        <f t="shared" ca="1" si="19"/>
        <v>0</v>
      </c>
      <c r="AU117" s="67">
        <f t="shared" ca="1" si="19"/>
        <v>0</v>
      </c>
      <c r="AV117" s="67">
        <f t="shared" ca="1" si="19"/>
        <v>0</v>
      </c>
      <c r="AW117" s="67">
        <f t="shared" ca="1" si="19"/>
        <v>0</v>
      </c>
      <c r="AX117" s="67">
        <f t="shared" ca="1" si="19"/>
        <v>0</v>
      </c>
      <c r="AY117" s="67">
        <f t="shared" ca="1" si="19"/>
        <v>0</v>
      </c>
      <c r="AZ117" s="67">
        <f t="shared" ca="1" si="19"/>
        <v>0</v>
      </c>
      <c r="BA117" s="67">
        <f t="shared" ca="1" si="19"/>
        <v>0</v>
      </c>
      <c r="BB117" s="67">
        <f t="shared" ca="1" si="19"/>
        <v>0</v>
      </c>
      <c r="BC117" s="67">
        <f t="shared" ca="1" si="19"/>
        <v>0</v>
      </c>
      <c r="BD117" s="67">
        <f t="shared" ca="1" si="19"/>
        <v>0</v>
      </c>
      <c r="BE117" s="67">
        <f t="shared" ca="1" si="19"/>
        <v>0</v>
      </c>
      <c r="BF117" s="67">
        <f t="shared" ca="1" si="19"/>
        <v>0</v>
      </c>
      <c r="BG117" s="67">
        <f t="shared" ca="1" si="19"/>
        <v>0</v>
      </c>
      <c r="BH117" s="67">
        <f t="shared" ca="1" si="19"/>
        <v>0</v>
      </c>
      <c r="BI117" s="67">
        <f t="shared" ca="1" si="19"/>
        <v>0</v>
      </c>
    </row>
    <row r="118" spans="1:61" hidden="1" x14ac:dyDescent="0.25">
      <c r="A118" s="185"/>
      <c r="B118" s="170" t="s">
        <v>62</v>
      </c>
      <c r="C118" s="173" t="str">
        <f>INDEX(mem_Nb,MATCH(B118,MEMBERS,0))</f>
        <v>N3</v>
      </c>
      <c r="D118" s="74">
        <f>INDEX(LM,MATCH(C118,NODES,0),1)</f>
        <v>6</v>
      </c>
      <c r="E118" s="4" t="e">
        <f t="array" aca="1" ref="E118:E123" ca="1">d_m(D118:D123,P118:U123,Du,Dk)</f>
        <v>#VALUE!</v>
      </c>
      <c r="F118" s="4" t="e">
        <f t="array" ref="F118:F123">qf_m(B118)</f>
        <v>#VALUE!</v>
      </c>
      <c r="G118" s="4" t="e">
        <f t="array" ref="G118:G123">MMULT(TRANSPOSE(P118:U123),F118:F123)</f>
        <v>#VALUE!</v>
      </c>
      <c r="H118" s="4" t="e">
        <f t="array" ref="H118:H123">MMULT(J118:O123,E118:E123)+F118:F123</f>
        <v>#VALUE!</v>
      </c>
      <c r="I118" s="4" t="e">
        <f t="array" ref="I118:I123">MMULT(TRANSPOSE(P118:U123),H118:H123)</f>
        <v>#VALUE!</v>
      </c>
      <c r="J118" s="14" t="e">
        <f t="array" ref="J118:O123">kp_m(B118)</f>
        <v>#VALUE!</v>
      </c>
      <c r="K118" s="4" t="e">
        <v>#VALUE!</v>
      </c>
      <c r="L118" s="4" t="e">
        <v>#VALUE!</v>
      </c>
      <c r="M118" s="4" t="e">
        <v>#VALUE!</v>
      </c>
      <c r="N118" s="4" t="e">
        <v>#VALUE!</v>
      </c>
      <c r="O118" s="15" t="e">
        <v>#VALUE!</v>
      </c>
      <c r="P118" s="14" t="e">
        <f t="array" ref="P118:U123">T_m(B118)</f>
        <v>#VALUE!</v>
      </c>
      <c r="Q118" s="4" t="e">
        <v>#VALUE!</v>
      </c>
      <c r="R118" s="4" t="e">
        <v>#VALUE!</v>
      </c>
      <c r="S118" s="4" t="e">
        <v>#VALUE!</v>
      </c>
      <c r="T118" s="4" t="e">
        <v>#VALUE!</v>
      </c>
      <c r="U118" s="15" t="e">
        <v>#VALUE!</v>
      </c>
      <c r="V118" s="14" t="e">
        <f t="array" ref="V118:AA123">k_m(P118:U123,J118:O123)</f>
        <v>#VALUE!</v>
      </c>
      <c r="W118" s="4" t="e">
        <v>#VALUE!</v>
      </c>
      <c r="X118" s="4" t="e">
        <v>#VALUE!</v>
      </c>
      <c r="Y118" s="4" t="e">
        <v>#VALUE!</v>
      </c>
      <c r="Z118" s="4" t="e">
        <v>#VALUE!</v>
      </c>
      <c r="AA118" s="15" t="e">
        <v>#VALUE!</v>
      </c>
      <c r="AB118" s="5">
        <v>1</v>
      </c>
      <c r="AC118" s="4">
        <f ca="1">IF(ISNA(OR(MATCH(AC$51,OFFSET($D118,1-$AB118,0,6),0),MATCH($AB118,OFFSET($D118,1-$AB118,0,6),0))),0,INDEX(OFFSET($D118,1-$AB118,18,6,6),MATCH(AC$51,OFFSET($D118,1-$AB118,0,6),0),MATCH($AB118,OFFSET($D118,1-$AB118,0,6),0)))</f>
        <v>0</v>
      </c>
      <c r="AD118" s="4">
        <f t="shared" ca="1" si="21"/>
        <v>0</v>
      </c>
      <c r="AE118" s="4">
        <f t="shared" ca="1" si="21"/>
        <v>0</v>
      </c>
      <c r="AF118" s="4">
        <f t="shared" ca="1" si="21"/>
        <v>0</v>
      </c>
      <c r="AG118" s="4">
        <f t="shared" ca="1" si="21"/>
        <v>0</v>
      </c>
      <c r="AH118" s="4">
        <f t="shared" ca="1" si="21"/>
        <v>0</v>
      </c>
      <c r="AI118" s="4">
        <f t="shared" ca="1" si="21"/>
        <v>0</v>
      </c>
      <c r="AJ118" s="4">
        <f t="shared" ca="1" si="21"/>
        <v>0</v>
      </c>
      <c r="AK118" s="4">
        <f t="shared" ca="1" si="21"/>
        <v>0</v>
      </c>
      <c r="AL118" s="4">
        <f t="shared" ca="1" si="21"/>
        <v>0</v>
      </c>
      <c r="AM118" s="4">
        <f t="shared" ca="1" si="21"/>
        <v>0</v>
      </c>
      <c r="AN118" s="4">
        <f t="shared" ca="1" si="21"/>
        <v>0</v>
      </c>
      <c r="AO118" s="4">
        <f t="shared" ca="1" si="21"/>
        <v>0</v>
      </c>
      <c r="AP118" s="4">
        <f t="shared" ca="1" si="21"/>
        <v>0</v>
      </c>
      <c r="AQ118" s="4">
        <f t="shared" ca="1" si="21"/>
        <v>0</v>
      </c>
      <c r="AR118" s="4">
        <f t="shared" ca="1" si="21"/>
        <v>0</v>
      </c>
      <c r="AS118" s="4">
        <f t="shared" ca="1" si="19"/>
        <v>0</v>
      </c>
      <c r="AT118" s="4">
        <f t="shared" ca="1" si="19"/>
        <v>0</v>
      </c>
      <c r="AU118" s="4">
        <f t="shared" ca="1" si="19"/>
        <v>0</v>
      </c>
      <c r="AV118" s="4">
        <f t="shared" ca="1" si="19"/>
        <v>0</v>
      </c>
      <c r="AW118" s="4">
        <f t="shared" ca="1" si="19"/>
        <v>0</v>
      </c>
      <c r="AX118" s="4">
        <f t="shared" ca="1" si="19"/>
        <v>0</v>
      </c>
      <c r="AY118" s="4">
        <f t="shared" ca="1" si="19"/>
        <v>0</v>
      </c>
      <c r="AZ118" s="4">
        <f t="shared" ca="1" si="19"/>
        <v>0</v>
      </c>
      <c r="BA118" s="4">
        <f t="shared" ca="1" si="19"/>
        <v>0</v>
      </c>
      <c r="BB118" s="4">
        <f t="shared" ca="1" si="19"/>
        <v>0</v>
      </c>
      <c r="BC118" s="4">
        <f t="shared" ca="1" si="19"/>
        <v>0</v>
      </c>
      <c r="BD118" s="4">
        <f t="shared" ca="1" si="19"/>
        <v>0</v>
      </c>
      <c r="BE118" s="4">
        <f t="shared" ca="1" si="19"/>
        <v>0</v>
      </c>
      <c r="BF118" s="4">
        <f t="shared" ca="1" si="19"/>
        <v>0</v>
      </c>
      <c r="BG118" s="4">
        <f t="shared" ca="1" si="19"/>
        <v>0</v>
      </c>
      <c r="BH118" s="4">
        <f t="shared" ca="1" si="19"/>
        <v>0</v>
      </c>
      <c r="BI118" s="4">
        <f t="shared" ca="1" si="19"/>
        <v>0</v>
      </c>
    </row>
    <row r="119" spans="1:61" hidden="1" x14ac:dyDescent="0.25">
      <c r="A119" s="185"/>
      <c r="B119" s="171"/>
      <c r="C119" s="174"/>
      <c r="D119" s="73">
        <f>INDEX(LM,MATCH(C118,NODES,0),2)</f>
        <v>7</v>
      </c>
      <c r="E119" s="2" t="e">
        <f ca="1"/>
        <v>#VALUE!</v>
      </c>
      <c r="F119" s="2" t="e">
        <v>#VALUE!</v>
      </c>
      <c r="G119" s="2" t="e">
        <v>#VALUE!</v>
      </c>
      <c r="H119" s="2" t="e">
        <v>#VALUE!</v>
      </c>
      <c r="I119" s="2" t="e">
        <v>#VALUE!</v>
      </c>
      <c r="J119" s="12" t="e">
        <v>#VALUE!</v>
      </c>
      <c r="K119" s="2" t="e">
        <v>#VALUE!</v>
      </c>
      <c r="L119" s="2" t="e">
        <v>#VALUE!</v>
      </c>
      <c r="M119" s="2" t="e">
        <v>#VALUE!</v>
      </c>
      <c r="N119" s="2" t="e">
        <v>#VALUE!</v>
      </c>
      <c r="O119" s="13" t="e">
        <v>#VALUE!</v>
      </c>
      <c r="P119" s="12" t="e">
        <v>#VALUE!</v>
      </c>
      <c r="Q119" s="2" t="e">
        <v>#VALUE!</v>
      </c>
      <c r="R119" s="2" t="e">
        <v>#VALUE!</v>
      </c>
      <c r="S119" s="2" t="e">
        <v>#VALUE!</v>
      </c>
      <c r="T119" s="2" t="e">
        <v>#VALUE!</v>
      </c>
      <c r="U119" s="13" t="e">
        <v>#VALUE!</v>
      </c>
      <c r="V119" s="12" t="e">
        <v>#VALUE!</v>
      </c>
      <c r="W119" s="2" t="e">
        <v>#VALUE!</v>
      </c>
      <c r="X119" s="2" t="e">
        <v>#VALUE!</v>
      </c>
      <c r="Y119" s="2" t="e">
        <v>#VALUE!</v>
      </c>
      <c r="Z119" s="2" t="e">
        <v>#VALUE!</v>
      </c>
      <c r="AA119" s="13" t="e">
        <v>#VALUE!</v>
      </c>
      <c r="AB119" s="1">
        <v>2</v>
      </c>
      <c r="AC119" s="2">
        <f t="shared" ref="AC119:AR141" ca="1" si="22">IF(ISNA(OR(MATCH(AC$51,OFFSET($D119,1-$AB119,0,6),0),MATCH($AB119,OFFSET($D119,1-$AB119,0,6),0))),0,INDEX(OFFSET($D119,1-$AB119,18,6,6),MATCH(AC$51,OFFSET($D119,1-$AB119,0,6),0),MATCH($AB119,OFFSET($D119,1-$AB119,0,6),0)))</f>
        <v>0</v>
      </c>
      <c r="AD119" s="2">
        <f t="shared" ca="1" si="21"/>
        <v>0</v>
      </c>
      <c r="AE119" s="2">
        <f t="shared" ca="1" si="21"/>
        <v>0</v>
      </c>
      <c r="AF119" s="2">
        <f t="shared" ca="1" si="21"/>
        <v>0</v>
      </c>
      <c r="AG119" s="2">
        <f t="shared" ca="1" si="21"/>
        <v>0</v>
      </c>
      <c r="AH119" s="2">
        <f t="shared" ca="1" si="21"/>
        <v>0</v>
      </c>
      <c r="AI119" s="2">
        <f t="shared" ca="1" si="21"/>
        <v>0</v>
      </c>
      <c r="AJ119" s="2">
        <f t="shared" ca="1" si="21"/>
        <v>0</v>
      </c>
      <c r="AK119" s="2">
        <f t="shared" ca="1" si="21"/>
        <v>0</v>
      </c>
      <c r="AL119" s="2">
        <f t="shared" ca="1" si="21"/>
        <v>0</v>
      </c>
      <c r="AM119" s="2">
        <f t="shared" ca="1" si="21"/>
        <v>0</v>
      </c>
      <c r="AN119" s="2">
        <f t="shared" ca="1" si="21"/>
        <v>0</v>
      </c>
      <c r="AO119" s="2">
        <f t="shared" ca="1" si="21"/>
        <v>0</v>
      </c>
      <c r="AP119" s="2">
        <f t="shared" ca="1" si="21"/>
        <v>0</v>
      </c>
      <c r="AQ119" s="2">
        <f t="shared" ca="1" si="21"/>
        <v>0</v>
      </c>
      <c r="AR119" s="2">
        <f t="shared" ca="1" si="21"/>
        <v>0</v>
      </c>
      <c r="AS119" s="2">
        <f t="shared" ca="1" si="19"/>
        <v>0</v>
      </c>
      <c r="AT119" s="2">
        <f t="shared" ca="1" si="19"/>
        <v>0</v>
      </c>
      <c r="AU119" s="2">
        <f t="shared" ca="1" si="19"/>
        <v>0</v>
      </c>
      <c r="AV119" s="2">
        <f t="shared" ca="1" si="19"/>
        <v>0</v>
      </c>
      <c r="AW119" s="2">
        <f t="shared" ca="1" si="19"/>
        <v>0</v>
      </c>
      <c r="AX119" s="2">
        <f t="shared" ca="1" si="19"/>
        <v>0</v>
      </c>
      <c r="AY119" s="2">
        <f t="shared" ca="1" si="19"/>
        <v>0</v>
      </c>
      <c r="AZ119" s="2">
        <f t="shared" ca="1" si="19"/>
        <v>0</v>
      </c>
      <c r="BA119" s="2">
        <f t="shared" ca="1" si="19"/>
        <v>0</v>
      </c>
      <c r="BB119" s="2">
        <f t="shared" ca="1" si="19"/>
        <v>0</v>
      </c>
      <c r="BC119" s="2">
        <f t="shared" ca="1" si="19"/>
        <v>0</v>
      </c>
      <c r="BD119" s="2">
        <f t="shared" ca="1" si="19"/>
        <v>0</v>
      </c>
      <c r="BE119" s="2">
        <f t="shared" ca="1" si="19"/>
        <v>0</v>
      </c>
      <c r="BF119" s="2">
        <f t="shared" ca="1" si="19"/>
        <v>0</v>
      </c>
      <c r="BG119" s="2">
        <f t="shared" ca="1" si="19"/>
        <v>0</v>
      </c>
      <c r="BH119" s="2">
        <f t="shared" ca="1" si="19"/>
        <v>0</v>
      </c>
      <c r="BI119" s="2">
        <f t="shared" ca="1" si="19"/>
        <v>0</v>
      </c>
    </row>
    <row r="120" spans="1:61" hidden="1" x14ac:dyDescent="0.25">
      <c r="A120" s="185"/>
      <c r="B120" s="171"/>
      <c r="C120" s="174"/>
      <c r="D120" s="73">
        <f>INDEX(LM,MATCH(C118,NODES,0),3)</f>
        <v>8</v>
      </c>
      <c r="E120" s="2" t="e">
        <f ca="1"/>
        <v>#VALUE!</v>
      </c>
      <c r="F120" s="2" t="e">
        <v>#VALUE!</v>
      </c>
      <c r="G120" s="2" t="e">
        <v>#VALUE!</v>
      </c>
      <c r="H120" s="2" t="e">
        <v>#VALUE!</v>
      </c>
      <c r="I120" s="2" t="e">
        <v>#VALUE!</v>
      </c>
      <c r="J120" s="12" t="e">
        <v>#VALUE!</v>
      </c>
      <c r="K120" s="2" t="e">
        <v>#VALUE!</v>
      </c>
      <c r="L120" s="2" t="e">
        <v>#VALUE!</v>
      </c>
      <c r="M120" s="2" t="e">
        <v>#VALUE!</v>
      </c>
      <c r="N120" s="2" t="e">
        <v>#VALUE!</v>
      </c>
      <c r="O120" s="13" t="e">
        <v>#VALUE!</v>
      </c>
      <c r="P120" s="12" t="e">
        <v>#VALUE!</v>
      </c>
      <c r="Q120" s="2" t="e">
        <v>#VALUE!</v>
      </c>
      <c r="R120" s="2" t="e">
        <v>#VALUE!</v>
      </c>
      <c r="S120" s="2" t="e">
        <v>#VALUE!</v>
      </c>
      <c r="T120" s="2" t="e">
        <v>#VALUE!</v>
      </c>
      <c r="U120" s="13" t="e">
        <v>#VALUE!</v>
      </c>
      <c r="V120" s="12" t="e">
        <v>#VALUE!</v>
      </c>
      <c r="W120" s="2" t="e">
        <v>#VALUE!</v>
      </c>
      <c r="X120" s="2" t="e">
        <v>#VALUE!</v>
      </c>
      <c r="Y120" s="2" t="e">
        <v>#VALUE!</v>
      </c>
      <c r="Z120" s="2" t="e">
        <v>#VALUE!</v>
      </c>
      <c r="AA120" s="13" t="e">
        <v>#VALUE!</v>
      </c>
      <c r="AB120" s="1">
        <v>3</v>
      </c>
      <c r="AC120" s="2">
        <f t="shared" ca="1" si="22"/>
        <v>0</v>
      </c>
      <c r="AD120" s="2">
        <f t="shared" ca="1" si="21"/>
        <v>0</v>
      </c>
      <c r="AE120" s="2">
        <f t="shared" ca="1" si="21"/>
        <v>0</v>
      </c>
      <c r="AF120" s="2">
        <f t="shared" ca="1" si="21"/>
        <v>0</v>
      </c>
      <c r="AG120" s="2">
        <f t="shared" ca="1" si="21"/>
        <v>0</v>
      </c>
      <c r="AH120" s="2">
        <f t="shared" ca="1" si="21"/>
        <v>0</v>
      </c>
      <c r="AI120" s="2">
        <f t="shared" ca="1" si="21"/>
        <v>0</v>
      </c>
      <c r="AJ120" s="2">
        <f t="shared" ca="1" si="21"/>
        <v>0</v>
      </c>
      <c r="AK120" s="2">
        <f t="shared" ca="1" si="21"/>
        <v>0</v>
      </c>
      <c r="AL120" s="2">
        <f t="shared" ca="1" si="21"/>
        <v>0</v>
      </c>
      <c r="AM120" s="2">
        <f t="shared" ca="1" si="21"/>
        <v>0</v>
      </c>
      <c r="AN120" s="2">
        <f t="shared" ca="1" si="21"/>
        <v>0</v>
      </c>
      <c r="AO120" s="2">
        <f t="shared" ca="1" si="21"/>
        <v>0</v>
      </c>
      <c r="AP120" s="2">
        <f t="shared" ca="1" si="21"/>
        <v>0</v>
      </c>
      <c r="AQ120" s="2">
        <f t="shared" ca="1" si="21"/>
        <v>0</v>
      </c>
      <c r="AR120" s="2">
        <f t="shared" ca="1" si="21"/>
        <v>0</v>
      </c>
      <c r="AS120" s="2">
        <f t="shared" ref="AS120:BI134" ca="1" si="23">IF(ISNA(OR(MATCH(AS$51,OFFSET($D120,1-$AB120,0,6),0),MATCH($AB120,OFFSET($D120,1-$AB120,0,6),0))),0,INDEX(OFFSET($D120,1-$AB120,18,6,6),MATCH(AS$51,OFFSET($D120,1-$AB120,0,6),0),MATCH($AB120,OFFSET($D120,1-$AB120,0,6),0)))</f>
        <v>0</v>
      </c>
      <c r="AT120" s="2">
        <f t="shared" ca="1" si="23"/>
        <v>0</v>
      </c>
      <c r="AU120" s="2">
        <f t="shared" ca="1" si="23"/>
        <v>0</v>
      </c>
      <c r="AV120" s="2">
        <f t="shared" ca="1" si="23"/>
        <v>0</v>
      </c>
      <c r="AW120" s="2">
        <f t="shared" ca="1" si="23"/>
        <v>0</v>
      </c>
      <c r="AX120" s="2">
        <f t="shared" ca="1" si="23"/>
        <v>0</v>
      </c>
      <c r="AY120" s="2">
        <f t="shared" ca="1" si="23"/>
        <v>0</v>
      </c>
      <c r="AZ120" s="2">
        <f t="shared" ca="1" si="23"/>
        <v>0</v>
      </c>
      <c r="BA120" s="2">
        <f t="shared" ca="1" si="23"/>
        <v>0</v>
      </c>
      <c r="BB120" s="2">
        <f t="shared" ca="1" si="23"/>
        <v>0</v>
      </c>
      <c r="BC120" s="2">
        <f t="shared" ca="1" si="23"/>
        <v>0</v>
      </c>
      <c r="BD120" s="2">
        <f t="shared" ca="1" si="23"/>
        <v>0</v>
      </c>
      <c r="BE120" s="2">
        <f t="shared" ca="1" si="23"/>
        <v>0</v>
      </c>
      <c r="BF120" s="2">
        <f t="shared" ca="1" si="23"/>
        <v>0</v>
      </c>
      <c r="BG120" s="2">
        <f t="shared" ca="1" si="23"/>
        <v>0</v>
      </c>
      <c r="BH120" s="2">
        <f t="shared" ca="1" si="23"/>
        <v>0</v>
      </c>
      <c r="BI120" s="2">
        <f t="shared" ca="1" si="23"/>
        <v>0</v>
      </c>
    </row>
    <row r="121" spans="1:61" hidden="1" x14ac:dyDescent="0.25">
      <c r="A121" s="185"/>
      <c r="B121" s="171"/>
      <c r="C121" s="174" t="str">
        <f>INDEX(mem_Ne,MATCH(B118,MEMBERS,0))</f>
        <v>N4</v>
      </c>
      <c r="D121" s="73">
        <f>INDEX(LM,MATCH(C121,NODES,0),1)</f>
        <v>9</v>
      </c>
      <c r="E121" s="2" t="e">
        <f ca="1"/>
        <v>#VALUE!</v>
      </c>
      <c r="F121" s="2" t="e">
        <v>#VALUE!</v>
      </c>
      <c r="G121" s="2" t="e">
        <v>#VALUE!</v>
      </c>
      <c r="H121" s="2" t="e">
        <v>#VALUE!</v>
      </c>
      <c r="I121" s="2" t="e">
        <v>#VALUE!</v>
      </c>
      <c r="J121" s="12" t="e">
        <v>#VALUE!</v>
      </c>
      <c r="K121" s="2" t="e">
        <v>#VALUE!</v>
      </c>
      <c r="L121" s="2" t="e">
        <v>#VALUE!</v>
      </c>
      <c r="M121" s="2" t="e">
        <v>#VALUE!</v>
      </c>
      <c r="N121" s="2" t="e">
        <v>#VALUE!</v>
      </c>
      <c r="O121" s="13" t="e">
        <v>#VALUE!</v>
      </c>
      <c r="P121" s="12" t="e">
        <v>#VALUE!</v>
      </c>
      <c r="Q121" s="2" t="e">
        <v>#VALUE!</v>
      </c>
      <c r="R121" s="2" t="e">
        <v>#VALUE!</v>
      </c>
      <c r="S121" s="2" t="e">
        <v>#VALUE!</v>
      </c>
      <c r="T121" s="2" t="e">
        <v>#VALUE!</v>
      </c>
      <c r="U121" s="13" t="e">
        <v>#VALUE!</v>
      </c>
      <c r="V121" s="12" t="e">
        <v>#VALUE!</v>
      </c>
      <c r="W121" s="2" t="e">
        <v>#VALUE!</v>
      </c>
      <c r="X121" s="2" t="e">
        <v>#VALUE!</v>
      </c>
      <c r="Y121" s="2" t="e">
        <v>#VALUE!</v>
      </c>
      <c r="Z121" s="2" t="e">
        <v>#VALUE!</v>
      </c>
      <c r="AA121" s="13" t="e">
        <v>#VALUE!</v>
      </c>
      <c r="AB121" s="1">
        <v>4</v>
      </c>
      <c r="AC121" s="2">
        <f t="shared" ca="1" si="22"/>
        <v>0</v>
      </c>
      <c r="AD121" s="2">
        <f t="shared" ca="1" si="21"/>
        <v>0</v>
      </c>
      <c r="AE121" s="2">
        <f t="shared" ca="1" si="21"/>
        <v>0</v>
      </c>
      <c r="AF121" s="2">
        <f t="shared" ca="1" si="21"/>
        <v>0</v>
      </c>
      <c r="AG121" s="2">
        <f t="shared" ca="1" si="21"/>
        <v>0</v>
      </c>
      <c r="AH121" s="2">
        <f t="shared" ca="1" si="21"/>
        <v>0</v>
      </c>
      <c r="AI121" s="2">
        <f t="shared" ca="1" si="21"/>
        <v>0</v>
      </c>
      <c r="AJ121" s="2">
        <f t="shared" ca="1" si="21"/>
        <v>0</v>
      </c>
      <c r="AK121" s="2">
        <f t="shared" ca="1" si="21"/>
        <v>0</v>
      </c>
      <c r="AL121" s="2">
        <f t="shared" ca="1" si="21"/>
        <v>0</v>
      </c>
      <c r="AM121" s="2">
        <f t="shared" ca="1" si="21"/>
        <v>0</v>
      </c>
      <c r="AN121" s="2">
        <f t="shared" ca="1" si="21"/>
        <v>0</v>
      </c>
      <c r="AO121" s="2">
        <f t="shared" ca="1" si="21"/>
        <v>0</v>
      </c>
      <c r="AP121" s="2">
        <f t="shared" ca="1" si="21"/>
        <v>0</v>
      </c>
      <c r="AQ121" s="2">
        <f t="shared" ca="1" si="21"/>
        <v>0</v>
      </c>
      <c r="AR121" s="2">
        <f t="shared" ca="1" si="21"/>
        <v>0</v>
      </c>
      <c r="AS121" s="2">
        <f t="shared" ca="1" si="23"/>
        <v>0</v>
      </c>
      <c r="AT121" s="2">
        <f t="shared" ca="1" si="23"/>
        <v>0</v>
      </c>
      <c r="AU121" s="2">
        <f t="shared" ca="1" si="23"/>
        <v>0</v>
      </c>
      <c r="AV121" s="2">
        <f t="shared" ca="1" si="23"/>
        <v>0</v>
      </c>
      <c r="AW121" s="2">
        <f t="shared" ca="1" si="23"/>
        <v>0</v>
      </c>
      <c r="AX121" s="2">
        <f t="shared" ca="1" si="23"/>
        <v>0</v>
      </c>
      <c r="AY121" s="2">
        <f t="shared" ca="1" si="23"/>
        <v>0</v>
      </c>
      <c r="AZ121" s="2">
        <f t="shared" ca="1" si="23"/>
        <v>0</v>
      </c>
      <c r="BA121" s="2">
        <f t="shared" ca="1" si="23"/>
        <v>0</v>
      </c>
      <c r="BB121" s="2">
        <f t="shared" ca="1" si="23"/>
        <v>0</v>
      </c>
      <c r="BC121" s="2">
        <f t="shared" ca="1" si="23"/>
        <v>0</v>
      </c>
      <c r="BD121" s="2">
        <f t="shared" ca="1" si="23"/>
        <v>0</v>
      </c>
      <c r="BE121" s="2">
        <f t="shared" ca="1" si="23"/>
        <v>0</v>
      </c>
      <c r="BF121" s="2">
        <f t="shared" ca="1" si="23"/>
        <v>0</v>
      </c>
      <c r="BG121" s="2">
        <f t="shared" ca="1" si="23"/>
        <v>0</v>
      </c>
      <c r="BH121" s="2">
        <f t="shared" ca="1" si="23"/>
        <v>0</v>
      </c>
      <c r="BI121" s="2">
        <f t="shared" ca="1" si="23"/>
        <v>0</v>
      </c>
    </row>
    <row r="122" spans="1:61" hidden="1" x14ac:dyDescent="0.25">
      <c r="A122" s="185"/>
      <c r="B122" s="171"/>
      <c r="C122" s="174"/>
      <c r="D122" s="73">
        <f>INDEX(LM,MATCH(C121,NODES,0),2)</f>
        <v>10</v>
      </c>
      <c r="E122" s="2" t="e">
        <f ca="1"/>
        <v>#VALUE!</v>
      </c>
      <c r="F122" s="2" t="e">
        <v>#VALUE!</v>
      </c>
      <c r="G122" s="2" t="e">
        <v>#VALUE!</v>
      </c>
      <c r="H122" s="2" t="e">
        <v>#VALUE!</v>
      </c>
      <c r="I122" s="2" t="e">
        <v>#VALUE!</v>
      </c>
      <c r="J122" s="12" t="e">
        <v>#VALUE!</v>
      </c>
      <c r="K122" s="2" t="e">
        <v>#VALUE!</v>
      </c>
      <c r="L122" s="2" t="e">
        <v>#VALUE!</v>
      </c>
      <c r="M122" s="2" t="e">
        <v>#VALUE!</v>
      </c>
      <c r="N122" s="2" t="e">
        <v>#VALUE!</v>
      </c>
      <c r="O122" s="13" t="e">
        <v>#VALUE!</v>
      </c>
      <c r="P122" s="12" t="e">
        <v>#VALUE!</v>
      </c>
      <c r="Q122" s="2" t="e">
        <v>#VALUE!</v>
      </c>
      <c r="R122" s="2" t="e">
        <v>#VALUE!</v>
      </c>
      <c r="S122" s="2" t="e">
        <v>#VALUE!</v>
      </c>
      <c r="T122" s="2" t="e">
        <v>#VALUE!</v>
      </c>
      <c r="U122" s="13" t="e">
        <v>#VALUE!</v>
      </c>
      <c r="V122" s="12" t="e">
        <v>#VALUE!</v>
      </c>
      <c r="W122" s="2" t="e">
        <v>#VALUE!</v>
      </c>
      <c r="X122" s="2" t="e">
        <v>#VALUE!</v>
      </c>
      <c r="Y122" s="2" t="e">
        <v>#VALUE!</v>
      </c>
      <c r="Z122" s="2" t="e">
        <v>#VALUE!</v>
      </c>
      <c r="AA122" s="13" t="e">
        <v>#VALUE!</v>
      </c>
      <c r="AB122" s="1">
        <v>5</v>
      </c>
      <c r="AC122" s="2">
        <f t="shared" ca="1" si="22"/>
        <v>0</v>
      </c>
      <c r="AD122" s="2">
        <f t="shared" ca="1" si="21"/>
        <v>0</v>
      </c>
      <c r="AE122" s="2">
        <f t="shared" ca="1" si="21"/>
        <v>0</v>
      </c>
      <c r="AF122" s="2">
        <f t="shared" ca="1" si="21"/>
        <v>0</v>
      </c>
      <c r="AG122" s="2">
        <f t="shared" ca="1" si="21"/>
        <v>0</v>
      </c>
      <c r="AH122" s="2">
        <f t="shared" ca="1" si="21"/>
        <v>0</v>
      </c>
      <c r="AI122" s="2">
        <f t="shared" ca="1" si="21"/>
        <v>0</v>
      </c>
      <c r="AJ122" s="2">
        <f t="shared" ca="1" si="21"/>
        <v>0</v>
      </c>
      <c r="AK122" s="2">
        <f t="shared" ca="1" si="21"/>
        <v>0</v>
      </c>
      <c r="AL122" s="2">
        <f t="shared" ca="1" si="21"/>
        <v>0</v>
      </c>
      <c r="AM122" s="2">
        <f t="shared" ca="1" si="21"/>
        <v>0</v>
      </c>
      <c r="AN122" s="2">
        <f t="shared" ca="1" si="21"/>
        <v>0</v>
      </c>
      <c r="AO122" s="2">
        <f t="shared" ca="1" si="21"/>
        <v>0</v>
      </c>
      <c r="AP122" s="2">
        <f t="shared" ca="1" si="21"/>
        <v>0</v>
      </c>
      <c r="AQ122" s="2">
        <f t="shared" ca="1" si="21"/>
        <v>0</v>
      </c>
      <c r="AR122" s="2">
        <f t="shared" ca="1" si="21"/>
        <v>0</v>
      </c>
      <c r="AS122" s="2">
        <f t="shared" ca="1" si="23"/>
        <v>0</v>
      </c>
      <c r="AT122" s="2">
        <f t="shared" ca="1" si="23"/>
        <v>0</v>
      </c>
      <c r="AU122" s="2">
        <f t="shared" ca="1" si="23"/>
        <v>0</v>
      </c>
      <c r="AV122" s="2">
        <f t="shared" ca="1" si="23"/>
        <v>0</v>
      </c>
      <c r="AW122" s="2">
        <f t="shared" ca="1" si="23"/>
        <v>0</v>
      </c>
      <c r="AX122" s="2">
        <f t="shared" ca="1" si="23"/>
        <v>0</v>
      </c>
      <c r="AY122" s="2">
        <f t="shared" ca="1" si="23"/>
        <v>0</v>
      </c>
      <c r="AZ122" s="2">
        <f t="shared" ca="1" si="23"/>
        <v>0</v>
      </c>
      <c r="BA122" s="2">
        <f t="shared" ca="1" si="23"/>
        <v>0</v>
      </c>
      <c r="BB122" s="2">
        <f t="shared" ca="1" si="23"/>
        <v>0</v>
      </c>
      <c r="BC122" s="2">
        <f t="shared" ca="1" si="23"/>
        <v>0</v>
      </c>
      <c r="BD122" s="2">
        <f t="shared" ca="1" si="23"/>
        <v>0</v>
      </c>
      <c r="BE122" s="2">
        <f t="shared" ca="1" si="23"/>
        <v>0</v>
      </c>
      <c r="BF122" s="2">
        <f t="shared" ca="1" si="23"/>
        <v>0</v>
      </c>
      <c r="BG122" s="2">
        <f t="shared" ca="1" si="23"/>
        <v>0</v>
      </c>
      <c r="BH122" s="2">
        <f t="shared" ca="1" si="23"/>
        <v>0</v>
      </c>
      <c r="BI122" s="2">
        <f t="shared" ca="1" si="23"/>
        <v>0</v>
      </c>
    </row>
    <row r="123" spans="1:61" hidden="1" x14ac:dyDescent="0.25">
      <c r="A123" s="185"/>
      <c r="B123" s="171"/>
      <c r="C123" s="174"/>
      <c r="D123" s="73">
        <f>INDEX(LM,MATCH(C121,NODES,0),3)</f>
        <v>11</v>
      </c>
      <c r="E123" s="2" t="e">
        <f ca="1"/>
        <v>#VALUE!</v>
      </c>
      <c r="F123" s="2" t="e">
        <v>#VALUE!</v>
      </c>
      <c r="G123" s="2" t="e">
        <v>#VALUE!</v>
      </c>
      <c r="H123" s="2" t="e">
        <v>#VALUE!</v>
      </c>
      <c r="I123" s="2" t="e">
        <v>#VALUE!</v>
      </c>
      <c r="J123" s="12" t="e">
        <v>#VALUE!</v>
      </c>
      <c r="K123" s="2" t="e">
        <v>#VALUE!</v>
      </c>
      <c r="L123" s="2" t="e">
        <v>#VALUE!</v>
      </c>
      <c r="M123" s="2" t="e">
        <v>#VALUE!</v>
      </c>
      <c r="N123" s="2" t="e">
        <v>#VALUE!</v>
      </c>
      <c r="O123" s="13" t="e">
        <v>#VALUE!</v>
      </c>
      <c r="P123" s="12" t="e">
        <v>#VALUE!</v>
      </c>
      <c r="Q123" s="2" t="e">
        <v>#VALUE!</v>
      </c>
      <c r="R123" s="2" t="e">
        <v>#VALUE!</v>
      </c>
      <c r="S123" s="2" t="e">
        <v>#VALUE!</v>
      </c>
      <c r="T123" s="2" t="e">
        <v>#VALUE!</v>
      </c>
      <c r="U123" s="13" t="e">
        <v>#VALUE!</v>
      </c>
      <c r="V123" s="12" t="e">
        <v>#VALUE!</v>
      </c>
      <c r="W123" s="2" t="e">
        <v>#VALUE!</v>
      </c>
      <c r="X123" s="2" t="e">
        <v>#VALUE!</v>
      </c>
      <c r="Y123" s="2" t="e">
        <v>#VALUE!</v>
      </c>
      <c r="Z123" s="2" t="e">
        <v>#VALUE!</v>
      </c>
      <c r="AA123" s="13" t="e">
        <v>#VALUE!</v>
      </c>
      <c r="AB123" s="1">
        <v>6</v>
      </c>
      <c r="AC123" s="2">
        <f t="shared" ca="1" si="22"/>
        <v>0</v>
      </c>
      <c r="AD123" s="2">
        <f t="shared" ca="1" si="21"/>
        <v>0</v>
      </c>
      <c r="AE123" s="2">
        <f t="shared" ca="1" si="21"/>
        <v>0</v>
      </c>
      <c r="AF123" s="2">
        <f t="shared" ca="1" si="21"/>
        <v>0</v>
      </c>
      <c r="AG123" s="2">
        <f t="shared" ca="1" si="21"/>
        <v>0</v>
      </c>
      <c r="AH123" s="2" t="e">
        <f t="shared" ca="1" si="21"/>
        <v>#VALUE!</v>
      </c>
      <c r="AI123" s="2" t="e">
        <f t="shared" ca="1" si="21"/>
        <v>#VALUE!</v>
      </c>
      <c r="AJ123" s="2" t="e">
        <f t="shared" ca="1" si="21"/>
        <v>#VALUE!</v>
      </c>
      <c r="AK123" s="2" t="e">
        <f t="shared" ca="1" si="21"/>
        <v>#VALUE!</v>
      </c>
      <c r="AL123" s="2" t="e">
        <f t="shared" ca="1" si="21"/>
        <v>#VALUE!</v>
      </c>
      <c r="AM123" s="2" t="e">
        <f t="shared" ca="1" si="21"/>
        <v>#VALUE!</v>
      </c>
      <c r="AN123" s="2">
        <f t="shared" ca="1" si="21"/>
        <v>0</v>
      </c>
      <c r="AO123" s="2">
        <f t="shared" ca="1" si="21"/>
        <v>0</v>
      </c>
      <c r="AP123" s="2">
        <f t="shared" ca="1" si="21"/>
        <v>0</v>
      </c>
      <c r="AQ123" s="2">
        <f t="shared" ca="1" si="21"/>
        <v>0</v>
      </c>
      <c r="AR123" s="2">
        <f t="shared" ca="1" si="21"/>
        <v>0</v>
      </c>
      <c r="AS123" s="2">
        <f t="shared" ca="1" si="23"/>
        <v>0</v>
      </c>
      <c r="AT123" s="2">
        <f t="shared" ca="1" si="23"/>
        <v>0</v>
      </c>
      <c r="AU123" s="2">
        <f t="shared" ca="1" si="23"/>
        <v>0</v>
      </c>
      <c r="AV123" s="2">
        <f t="shared" ca="1" si="23"/>
        <v>0</v>
      </c>
      <c r="AW123" s="2">
        <f t="shared" ca="1" si="23"/>
        <v>0</v>
      </c>
      <c r="AX123" s="2">
        <f t="shared" ca="1" si="23"/>
        <v>0</v>
      </c>
      <c r="AY123" s="2">
        <f t="shared" ca="1" si="23"/>
        <v>0</v>
      </c>
      <c r="AZ123" s="2">
        <f t="shared" ca="1" si="23"/>
        <v>0</v>
      </c>
      <c r="BA123" s="2">
        <f t="shared" ca="1" si="23"/>
        <v>0</v>
      </c>
      <c r="BB123" s="2">
        <f t="shared" ca="1" si="23"/>
        <v>0</v>
      </c>
      <c r="BC123" s="2">
        <f t="shared" ca="1" si="23"/>
        <v>0</v>
      </c>
      <c r="BD123" s="2">
        <f t="shared" ca="1" si="23"/>
        <v>0</v>
      </c>
      <c r="BE123" s="2">
        <f t="shared" ca="1" si="23"/>
        <v>0</v>
      </c>
      <c r="BF123" s="2">
        <f t="shared" ca="1" si="23"/>
        <v>0</v>
      </c>
      <c r="BG123" s="2">
        <f t="shared" ca="1" si="23"/>
        <v>0</v>
      </c>
      <c r="BH123" s="2">
        <f t="shared" ca="1" si="23"/>
        <v>0</v>
      </c>
      <c r="BI123" s="2">
        <f t="shared" ca="1" si="23"/>
        <v>0</v>
      </c>
    </row>
    <row r="124" spans="1:61" hidden="1" x14ac:dyDescent="0.25">
      <c r="A124" s="185"/>
      <c r="B124" s="171"/>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1">
        <v>7</v>
      </c>
      <c r="AC124" s="2">
        <f t="shared" ca="1" si="22"/>
        <v>0</v>
      </c>
      <c r="AD124" s="2">
        <f t="shared" ca="1" si="21"/>
        <v>0</v>
      </c>
      <c r="AE124" s="2">
        <f t="shared" ca="1" si="21"/>
        <v>0</v>
      </c>
      <c r="AF124" s="2">
        <f t="shared" ca="1" si="21"/>
        <v>0</v>
      </c>
      <c r="AG124" s="2">
        <f t="shared" ca="1" si="21"/>
        <v>0</v>
      </c>
      <c r="AH124" s="2" t="e">
        <f t="shared" ca="1" si="21"/>
        <v>#VALUE!</v>
      </c>
      <c r="AI124" s="2" t="e">
        <f t="shared" ca="1" si="21"/>
        <v>#VALUE!</v>
      </c>
      <c r="AJ124" s="2" t="e">
        <f t="shared" ca="1" si="21"/>
        <v>#VALUE!</v>
      </c>
      <c r="AK124" s="2" t="e">
        <f t="shared" ca="1" si="21"/>
        <v>#VALUE!</v>
      </c>
      <c r="AL124" s="2" t="e">
        <f t="shared" ca="1" si="21"/>
        <v>#VALUE!</v>
      </c>
      <c r="AM124" s="2" t="e">
        <f t="shared" ca="1" si="21"/>
        <v>#VALUE!</v>
      </c>
      <c r="AN124" s="2">
        <f t="shared" ca="1" si="21"/>
        <v>0</v>
      </c>
      <c r="AO124" s="2">
        <f t="shared" ca="1" si="21"/>
        <v>0</v>
      </c>
      <c r="AP124" s="2">
        <f t="shared" ca="1" si="21"/>
        <v>0</v>
      </c>
      <c r="AQ124" s="2">
        <f t="shared" ca="1" si="21"/>
        <v>0</v>
      </c>
      <c r="AR124" s="2">
        <f t="shared" ca="1" si="21"/>
        <v>0</v>
      </c>
      <c r="AS124" s="2">
        <f t="shared" ca="1" si="23"/>
        <v>0</v>
      </c>
      <c r="AT124" s="2">
        <f t="shared" ca="1" si="23"/>
        <v>0</v>
      </c>
      <c r="AU124" s="2">
        <f t="shared" ca="1" si="23"/>
        <v>0</v>
      </c>
      <c r="AV124" s="2">
        <f t="shared" ca="1" si="23"/>
        <v>0</v>
      </c>
      <c r="AW124" s="2">
        <f t="shared" ca="1" si="23"/>
        <v>0</v>
      </c>
      <c r="AX124" s="2">
        <f t="shared" ca="1" si="23"/>
        <v>0</v>
      </c>
      <c r="AY124" s="2">
        <f t="shared" ca="1" si="23"/>
        <v>0</v>
      </c>
      <c r="AZ124" s="2">
        <f t="shared" ca="1" si="23"/>
        <v>0</v>
      </c>
      <c r="BA124" s="2">
        <f t="shared" ca="1" si="23"/>
        <v>0</v>
      </c>
      <c r="BB124" s="2">
        <f t="shared" ca="1" si="23"/>
        <v>0</v>
      </c>
      <c r="BC124" s="2">
        <f t="shared" ca="1" si="23"/>
        <v>0</v>
      </c>
      <c r="BD124" s="2">
        <f t="shared" ca="1" si="23"/>
        <v>0</v>
      </c>
      <c r="BE124" s="2">
        <f t="shared" ca="1" si="23"/>
        <v>0</v>
      </c>
      <c r="BF124" s="2">
        <f t="shared" ca="1" si="23"/>
        <v>0</v>
      </c>
      <c r="BG124" s="2">
        <f t="shared" ca="1" si="23"/>
        <v>0</v>
      </c>
      <c r="BH124" s="2">
        <f t="shared" ca="1" si="23"/>
        <v>0</v>
      </c>
      <c r="BI124" s="2">
        <f t="shared" ca="1" si="23"/>
        <v>0</v>
      </c>
    </row>
    <row r="125" spans="1:61" hidden="1" x14ac:dyDescent="0.25">
      <c r="A125" s="185"/>
      <c r="B125" s="171"/>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1">
        <v>8</v>
      </c>
      <c r="AC125" s="2">
        <f t="shared" ca="1" si="22"/>
        <v>0</v>
      </c>
      <c r="AD125" s="2">
        <f t="shared" ca="1" si="21"/>
        <v>0</v>
      </c>
      <c r="AE125" s="2">
        <f t="shared" ca="1" si="21"/>
        <v>0</v>
      </c>
      <c r="AF125" s="2">
        <f t="shared" ca="1" si="21"/>
        <v>0</v>
      </c>
      <c r="AG125" s="2">
        <f t="shared" ca="1" si="21"/>
        <v>0</v>
      </c>
      <c r="AH125" s="2" t="e">
        <f t="shared" ca="1" si="21"/>
        <v>#VALUE!</v>
      </c>
      <c r="AI125" s="2" t="e">
        <f t="shared" ca="1" si="21"/>
        <v>#VALUE!</v>
      </c>
      <c r="AJ125" s="2" t="e">
        <f t="shared" ref="AJ125:AR125" ca="1" si="24">IF(ISNA(OR(MATCH(AJ$51,OFFSET($D125,1-$AB125,0,6),0),MATCH($AB125,OFFSET($D125,1-$AB125,0,6),0))),0,INDEX(OFFSET($D125,1-$AB125,18,6,6),MATCH(AJ$51,OFFSET($D125,1-$AB125,0,6),0),MATCH($AB125,OFFSET($D125,1-$AB125,0,6),0)))</f>
        <v>#VALUE!</v>
      </c>
      <c r="AK125" s="2" t="e">
        <f t="shared" ca="1" si="24"/>
        <v>#VALUE!</v>
      </c>
      <c r="AL125" s="2" t="e">
        <f t="shared" ca="1" si="24"/>
        <v>#VALUE!</v>
      </c>
      <c r="AM125" s="2" t="e">
        <f t="shared" ca="1" si="24"/>
        <v>#VALUE!</v>
      </c>
      <c r="AN125" s="2">
        <f t="shared" ca="1" si="24"/>
        <v>0</v>
      </c>
      <c r="AO125" s="2">
        <f t="shared" ca="1" si="24"/>
        <v>0</v>
      </c>
      <c r="AP125" s="2">
        <f t="shared" ca="1" si="24"/>
        <v>0</v>
      </c>
      <c r="AQ125" s="2">
        <f t="shared" ca="1" si="24"/>
        <v>0</v>
      </c>
      <c r="AR125" s="2">
        <f t="shared" ca="1" si="24"/>
        <v>0</v>
      </c>
      <c r="AS125" s="2">
        <f t="shared" ca="1" si="23"/>
        <v>0</v>
      </c>
      <c r="AT125" s="2">
        <f t="shared" ca="1" si="23"/>
        <v>0</v>
      </c>
      <c r="AU125" s="2">
        <f t="shared" ca="1" si="23"/>
        <v>0</v>
      </c>
      <c r="AV125" s="2">
        <f t="shared" ca="1" si="23"/>
        <v>0</v>
      </c>
      <c r="AW125" s="2">
        <f t="shared" ca="1" si="23"/>
        <v>0</v>
      </c>
      <c r="AX125" s="2">
        <f t="shared" ca="1" si="23"/>
        <v>0</v>
      </c>
      <c r="AY125" s="2">
        <f t="shared" ca="1" si="23"/>
        <v>0</v>
      </c>
      <c r="AZ125" s="2">
        <f t="shared" ca="1" si="23"/>
        <v>0</v>
      </c>
      <c r="BA125" s="2">
        <f t="shared" ca="1" si="23"/>
        <v>0</v>
      </c>
      <c r="BB125" s="2">
        <f t="shared" ca="1" si="23"/>
        <v>0</v>
      </c>
      <c r="BC125" s="2">
        <f t="shared" ca="1" si="23"/>
        <v>0</v>
      </c>
      <c r="BD125" s="2">
        <f t="shared" ca="1" si="23"/>
        <v>0</v>
      </c>
      <c r="BE125" s="2">
        <f t="shared" ca="1" si="23"/>
        <v>0</v>
      </c>
      <c r="BF125" s="2">
        <f t="shared" ca="1" si="23"/>
        <v>0</v>
      </c>
      <c r="BG125" s="2">
        <f t="shared" ca="1" si="23"/>
        <v>0</v>
      </c>
      <c r="BH125" s="2">
        <f t="shared" ca="1" si="23"/>
        <v>0</v>
      </c>
      <c r="BI125" s="2">
        <f t="shared" ca="1" si="23"/>
        <v>0</v>
      </c>
    </row>
    <row r="126" spans="1:61" hidden="1" x14ac:dyDescent="0.25">
      <c r="A126" s="185"/>
      <c r="B126" s="171"/>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1">
        <v>9</v>
      </c>
      <c r="AC126" s="2">
        <f t="shared" ca="1" si="22"/>
        <v>0</v>
      </c>
      <c r="AD126" s="2">
        <f t="shared" ca="1" si="22"/>
        <v>0</v>
      </c>
      <c r="AE126" s="2">
        <f t="shared" ca="1" si="22"/>
        <v>0</v>
      </c>
      <c r="AF126" s="2">
        <f t="shared" ca="1" si="22"/>
        <v>0</v>
      </c>
      <c r="AG126" s="2">
        <f t="shared" ca="1" si="22"/>
        <v>0</v>
      </c>
      <c r="AH126" s="2" t="e">
        <f t="shared" ca="1" si="22"/>
        <v>#VALUE!</v>
      </c>
      <c r="AI126" s="2" t="e">
        <f t="shared" ca="1" si="22"/>
        <v>#VALUE!</v>
      </c>
      <c r="AJ126" s="2" t="e">
        <f t="shared" ca="1" si="22"/>
        <v>#VALUE!</v>
      </c>
      <c r="AK126" s="2" t="e">
        <f t="shared" ca="1" si="22"/>
        <v>#VALUE!</v>
      </c>
      <c r="AL126" s="2" t="e">
        <f t="shared" ca="1" si="22"/>
        <v>#VALUE!</v>
      </c>
      <c r="AM126" s="2" t="e">
        <f t="shared" ca="1" si="22"/>
        <v>#VALUE!</v>
      </c>
      <c r="AN126" s="2">
        <f t="shared" ca="1" si="22"/>
        <v>0</v>
      </c>
      <c r="AO126" s="2">
        <f t="shared" ca="1" si="22"/>
        <v>0</v>
      </c>
      <c r="AP126" s="2">
        <f t="shared" ca="1" si="22"/>
        <v>0</v>
      </c>
      <c r="AQ126" s="2">
        <f t="shared" ca="1" si="22"/>
        <v>0</v>
      </c>
      <c r="AR126" s="2">
        <f t="shared" ca="1" si="22"/>
        <v>0</v>
      </c>
      <c r="AS126" s="2">
        <f t="shared" ca="1" si="23"/>
        <v>0</v>
      </c>
      <c r="AT126" s="2">
        <f t="shared" ca="1" si="23"/>
        <v>0</v>
      </c>
      <c r="AU126" s="2">
        <f t="shared" ca="1" si="23"/>
        <v>0</v>
      </c>
      <c r="AV126" s="2">
        <f t="shared" ca="1" si="23"/>
        <v>0</v>
      </c>
      <c r="AW126" s="2">
        <f t="shared" ca="1" si="23"/>
        <v>0</v>
      </c>
      <c r="AX126" s="2">
        <f t="shared" ca="1" si="23"/>
        <v>0</v>
      </c>
      <c r="AY126" s="2">
        <f t="shared" ca="1" si="23"/>
        <v>0</v>
      </c>
      <c r="AZ126" s="2">
        <f t="shared" ca="1" si="23"/>
        <v>0</v>
      </c>
      <c r="BA126" s="2">
        <f t="shared" ca="1" si="23"/>
        <v>0</v>
      </c>
      <c r="BB126" s="2">
        <f t="shared" ca="1" si="23"/>
        <v>0</v>
      </c>
      <c r="BC126" s="2">
        <f t="shared" ca="1" si="23"/>
        <v>0</v>
      </c>
      <c r="BD126" s="2">
        <f t="shared" ca="1" si="23"/>
        <v>0</v>
      </c>
      <c r="BE126" s="2">
        <f t="shared" ca="1" si="23"/>
        <v>0</v>
      </c>
      <c r="BF126" s="2">
        <f t="shared" ca="1" si="23"/>
        <v>0</v>
      </c>
      <c r="BG126" s="2">
        <f t="shared" ca="1" si="23"/>
        <v>0</v>
      </c>
      <c r="BH126" s="2">
        <f t="shared" ca="1" si="23"/>
        <v>0</v>
      </c>
      <c r="BI126" s="2">
        <f t="shared" ca="1" si="23"/>
        <v>0</v>
      </c>
    </row>
    <row r="127" spans="1:61" hidden="1" x14ac:dyDescent="0.25">
      <c r="A127" s="185"/>
      <c r="B127" s="171"/>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1">
        <v>10</v>
      </c>
      <c r="AC127" s="2">
        <f t="shared" ca="1" si="22"/>
        <v>0</v>
      </c>
      <c r="AD127" s="2">
        <f t="shared" ca="1" si="22"/>
        <v>0</v>
      </c>
      <c r="AE127" s="2">
        <f t="shared" ca="1" si="22"/>
        <v>0</v>
      </c>
      <c r="AF127" s="2">
        <f t="shared" ca="1" si="22"/>
        <v>0</v>
      </c>
      <c r="AG127" s="2">
        <f t="shared" ca="1" si="22"/>
        <v>0</v>
      </c>
      <c r="AH127" s="2" t="e">
        <f t="shared" ca="1" si="22"/>
        <v>#VALUE!</v>
      </c>
      <c r="AI127" s="2" t="e">
        <f t="shared" ca="1" si="22"/>
        <v>#VALUE!</v>
      </c>
      <c r="AJ127" s="2" t="e">
        <f t="shared" ca="1" si="22"/>
        <v>#VALUE!</v>
      </c>
      <c r="AK127" s="2" t="e">
        <f t="shared" ca="1" si="22"/>
        <v>#VALUE!</v>
      </c>
      <c r="AL127" s="2" t="e">
        <f t="shared" ca="1" si="22"/>
        <v>#VALUE!</v>
      </c>
      <c r="AM127" s="2" t="e">
        <f t="shared" ca="1" si="22"/>
        <v>#VALUE!</v>
      </c>
      <c r="AN127" s="2">
        <f t="shared" ca="1" si="22"/>
        <v>0</v>
      </c>
      <c r="AO127" s="2">
        <f t="shared" ca="1" si="22"/>
        <v>0</v>
      </c>
      <c r="AP127" s="2">
        <f t="shared" ca="1" si="22"/>
        <v>0</v>
      </c>
      <c r="AQ127" s="2">
        <f t="shared" ca="1" si="22"/>
        <v>0</v>
      </c>
      <c r="AR127" s="2">
        <f t="shared" ca="1" si="22"/>
        <v>0</v>
      </c>
      <c r="AS127" s="2">
        <f t="shared" ca="1" si="23"/>
        <v>0</v>
      </c>
      <c r="AT127" s="2">
        <f t="shared" ca="1" si="23"/>
        <v>0</v>
      </c>
      <c r="AU127" s="2">
        <f t="shared" ca="1" si="23"/>
        <v>0</v>
      </c>
      <c r="AV127" s="2">
        <f t="shared" ca="1" si="23"/>
        <v>0</v>
      </c>
      <c r="AW127" s="2">
        <f t="shared" ca="1" si="23"/>
        <v>0</v>
      </c>
      <c r="AX127" s="2">
        <f t="shared" ca="1" si="23"/>
        <v>0</v>
      </c>
      <c r="AY127" s="2">
        <f t="shared" ca="1" si="23"/>
        <v>0</v>
      </c>
      <c r="AZ127" s="2">
        <f t="shared" ca="1" si="23"/>
        <v>0</v>
      </c>
      <c r="BA127" s="2">
        <f t="shared" ca="1" si="23"/>
        <v>0</v>
      </c>
      <c r="BB127" s="2">
        <f t="shared" ca="1" si="23"/>
        <v>0</v>
      </c>
      <c r="BC127" s="2">
        <f t="shared" ca="1" si="23"/>
        <v>0</v>
      </c>
      <c r="BD127" s="2">
        <f t="shared" ca="1" si="23"/>
        <v>0</v>
      </c>
      <c r="BE127" s="2">
        <f t="shared" ca="1" si="23"/>
        <v>0</v>
      </c>
      <c r="BF127" s="2">
        <f t="shared" ca="1" si="23"/>
        <v>0</v>
      </c>
      <c r="BG127" s="2">
        <f t="shared" ca="1" si="23"/>
        <v>0</v>
      </c>
      <c r="BH127" s="2">
        <f t="shared" ca="1" si="23"/>
        <v>0</v>
      </c>
      <c r="BI127" s="2">
        <f t="shared" ca="1" si="23"/>
        <v>0</v>
      </c>
    </row>
    <row r="128" spans="1:61" hidden="1" x14ac:dyDescent="0.25">
      <c r="A128" s="185"/>
      <c r="B128" s="171"/>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1">
        <v>11</v>
      </c>
      <c r="AC128" s="2">
        <f t="shared" ca="1" si="22"/>
        <v>0</v>
      </c>
      <c r="AD128" s="2">
        <f t="shared" ca="1" si="22"/>
        <v>0</v>
      </c>
      <c r="AE128" s="2">
        <f t="shared" ca="1" si="22"/>
        <v>0</v>
      </c>
      <c r="AF128" s="2">
        <f t="shared" ca="1" si="22"/>
        <v>0</v>
      </c>
      <c r="AG128" s="2">
        <f t="shared" ca="1" si="22"/>
        <v>0</v>
      </c>
      <c r="AH128" s="2" t="e">
        <f t="shared" ca="1" si="22"/>
        <v>#VALUE!</v>
      </c>
      <c r="AI128" s="2" t="e">
        <f t="shared" ca="1" si="22"/>
        <v>#VALUE!</v>
      </c>
      <c r="AJ128" s="2" t="e">
        <f t="shared" ca="1" si="22"/>
        <v>#VALUE!</v>
      </c>
      <c r="AK128" s="2" t="e">
        <f t="shared" ca="1" si="22"/>
        <v>#VALUE!</v>
      </c>
      <c r="AL128" s="2" t="e">
        <f t="shared" ca="1" si="22"/>
        <v>#VALUE!</v>
      </c>
      <c r="AM128" s="2" t="e">
        <f t="shared" ca="1" si="22"/>
        <v>#VALUE!</v>
      </c>
      <c r="AN128" s="2">
        <f t="shared" ca="1" si="22"/>
        <v>0</v>
      </c>
      <c r="AO128" s="2">
        <f t="shared" ca="1" si="22"/>
        <v>0</v>
      </c>
      <c r="AP128" s="2">
        <f t="shared" ca="1" si="22"/>
        <v>0</v>
      </c>
      <c r="AQ128" s="2">
        <f t="shared" ca="1" si="22"/>
        <v>0</v>
      </c>
      <c r="AR128" s="2">
        <f t="shared" ca="1" si="22"/>
        <v>0</v>
      </c>
      <c r="AS128" s="2">
        <f t="shared" ca="1" si="23"/>
        <v>0</v>
      </c>
      <c r="AT128" s="2">
        <f t="shared" ca="1" si="23"/>
        <v>0</v>
      </c>
      <c r="AU128" s="2">
        <f t="shared" ca="1" si="23"/>
        <v>0</v>
      </c>
      <c r="AV128" s="2">
        <f t="shared" ca="1" si="23"/>
        <v>0</v>
      </c>
      <c r="AW128" s="2">
        <f t="shared" ca="1" si="23"/>
        <v>0</v>
      </c>
      <c r="AX128" s="2">
        <f t="shared" ca="1" si="23"/>
        <v>0</v>
      </c>
      <c r="AY128" s="2">
        <f t="shared" ca="1" si="23"/>
        <v>0</v>
      </c>
      <c r="AZ128" s="2">
        <f t="shared" ca="1" si="23"/>
        <v>0</v>
      </c>
      <c r="BA128" s="2">
        <f t="shared" ca="1" si="23"/>
        <v>0</v>
      </c>
      <c r="BB128" s="2">
        <f t="shared" ca="1" si="23"/>
        <v>0</v>
      </c>
      <c r="BC128" s="2">
        <f t="shared" ca="1" si="23"/>
        <v>0</v>
      </c>
      <c r="BD128" s="2">
        <f t="shared" ca="1" si="23"/>
        <v>0</v>
      </c>
      <c r="BE128" s="2">
        <f t="shared" ca="1" si="23"/>
        <v>0</v>
      </c>
      <c r="BF128" s="2">
        <f t="shared" ca="1" si="23"/>
        <v>0</v>
      </c>
      <c r="BG128" s="2">
        <f t="shared" ca="1" si="23"/>
        <v>0</v>
      </c>
      <c r="BH128" s="2">
        <f t="shared" ca="1" si="23"/>
        <v>0</v>
      </c>
      <c r="BI128" s="2">
        <f t="shared" ca="1" si="23"/>
        <v>0</v>
      </c>
    </row>
    <row r="129" spans="1:61" hidden="1" x14ac:dyDescent="0.25">
      <c r="A129" s="185"/>
      <c r="B129" s="171"/>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1">
        <v>12</v>
      </c>
      <c r="AC129" s="2">
        <f t="shared" ca="1" si="22"/>
        <v>0</v>
      </c>
      <c r="AD129" s="2">
        <f t="shared" ca="1" si="22"/>
        <v>0</v>
      </c>
      <c r="AE129" s="2">
        <f t="shared" ca="1" si="22"/>
        <v>0</v>
      </c>
      <c r="AF129" s="2">
        <f t="shared" ca="1" si="22"/>
        <v>0</v>
      </c>
      <c r="AG129" s="2">
        <f t="shared" ca="1" si="22"/>
        <v>0</v>
      </c>
      <c r="AH129" s="2">
        <f t="shared" ca="1" si="22"/>
        <v>0</v>
      </c>
      <c r="AI129" s="2">
        <f t="shared" ca="1" si="22"/>
        <v>0</v>
      </c>
      <c r="AJ129" s="2">
        <f t="shared" ca="1" si="22"/>
        <v>0</v>
      </c>
      <c r="AK129" s="2">
        <f t="shared" ca="1" si="22"/>
        <v>0</v>
      </c>
      <c r="AL129" s="2">
        <f t="shared" ca="1" si="22"/>
        <v>0</v>
      </c>
      <c r="AM129" s="2">
        <f t="shared" ca="1" si="22"/>
        <v>0</v>
      </c>
      <c r="AN129" s="2">
        <f t="shared" ca="1" si="22"/>
        <v>0</v>
      </c>
      <c r="AO129" s="2">
        <f t="shared" ca="1" si="22"/>
        <v>0</v>
      </c>
      <c r="AP129" s="2">
        <f t="shared" ca="1" si="22"/>
        <v>0</v>
      </c>
      <c r="AQ129" s="2">
        <f t="shared" ca="1" si="22"/>
        <v>0</v>
      </c>
      <c r="AR129" s="2">
        <f t="shared" ca="1" si="22"/>
        <v>0</v>
      </c>
      <c r="AS129" s="2">
        <f t="shared" ca="1" si="23"/>
        <v>0</v>
      </c>
      <c r="AT129" s="2">
        <f t="shared" ca="1" si="23"/>
        <v>0</v>
      </c>
      <c r="AU129" s="2">
        <f t="shared" ca="1" si="23"/>
        <v>0</v>
      </c>
      <c r="AV129" s="2">
        <f t="shared" ca="1" si="23"/>
        <v>0</v>
      </c>
      <c r="AW129" s="2">
        <f t="shared" ca="1" si="23"/>
        <v>0</v>
      </c>
      <c r="AX129" s="2">
        <f t="shared" ca="1" si="23"/>
        <v>0</v>
      </c>
      <c r="AY129" s="2">
        <f t="shared" ca="1" si="23"/>
        <v>0</v>
      </c>
      <c r="AZ129" s="2">
        <f t="shared" ca="1" si="23"/>
        <v>0</v>
      </c>
      <c r="BA129" s="2">
        <f t="shared" ca="1" si="23"/>
        <v>0</v>
      </c>
      <c r="BB129" s="2">
        <f t="shared" ca="1" si="23"/>
        <v>0</v>
      </c>
      <c r="BC129" s="2">
        <f t="shared" ca="1" si="23"/>
        <v>0</v>
      </c>
      <c r="BD129" s="2">
        <f t="shared" ca="1" si="23"/>
        <v>0</v>
      </c>
      <c r="BE129" s="2">
        <f t="shared" ca="1" si="23"/>
        <v>0</v>
      </c>
      <c r="BF129" s="2">
        <f t="shared" ca="1" si="23"/>
        <v>0</v>
      </c>
      <c r="BG129" s="2">
        <f t="shared" ca="1" si="23"/>
        <v>0</v>
      </c>
      <c r="BH129" s="2">
        <f t="shared" ca="1" si="23"/>
        <v>0</v>
      </c>
      <c r="BI129" s="2">
        <f t="shared" ca="1" si="23"/>
        <v>0</v>
      </c>
    </row>
    <row r="130" spans="1:61" hidden="1" x14ac:dyDescent="0.25">
      <c r="A130" s="185"/>
      <c r="B130" s="171"/>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1">
        <v>13</v>
      </c>
      <c r="AC130" s="2">
        <f t="shared" ca="1" si="22"/>
        <v>0</v>
      </c>
      <c r="AD130" s="2">
        <f t="shared" ca="1" si="22"/>
        <v>0</v>
      </c>
      <c r="AE130" s="2">
        <f t="shared" ca="1" si="22"/>
        <v>0</v>
      </c>
      <c r="AF130" s="2">
        <f t="shared" ca="1" si="22"/>
        <v>0</v>
      </c>
      <c r="AG130" s="2">
        <f t="shared" ca="1" si="22"/>
        <v>0</v>
      </c>
      <c r="AH130" s="2">
        <f t="shared" ca="1" si="22"/>
        <v>0</v>
      </c>
      <c r="AI130" s="2">
        <f t="shared" ca="1" si="22"/>
        <v>0</v>
      </c>
      <c r="AJ130" s="2">
        <f t="shared" ca="1" si="22"/>
        <v>0</v>
      </c>
      <c r="AK130" s="2">
        <f t="shared" ca="1" si="22"/>
        <v>0</v>
      </c>
      <c r="AL130" s="2">
        <f t="shared" ca="1" si="22"/>
        <v>0</v>
      </c>
      <c r="AM130" s="2">
        <f t="shared" ca="1" si="22"/>
        <v>0</v>
      </c>
      <c r="AN130" s="2">
        <f t="shared" ca="1" si="22"/>
        <v>0</v>
      </c>
      <c r="AO130" s="2">
        <f t="shared" ca="1" si="22"/>
        <v>0</v>
      </c>
      <c r="AP130" s="2">
        <f t="shared" ca="1" si="22"/>
        <v>0</v>
      </c>
      <c r="AQ130" s="2">
        <f t="shared" ca="1" si="22"/>
        <v>0</v>
      </c>
      <c r="AR130" s="2">
        <f t="shared" ca="1" si="22"/>
        <v>0</v>
      </c>
      <c r="AS130" s="2">
        <f t="shared" ca="1" si="23"/>
        <v>0</v>
      </c>
      <c r="AT130" s="2">
        <f t="shared" ca="1" si="23"/>
        <v>0</v>
      </c>
      <c r="AU130" s="2">
        <f t="shared" ca="1" si="23"/>
        <v>0</v>
      </c>
      <c r="AV130" s="2">
        <f t="shared" ca="1" si="23"/>
        <v>0</v>
      </c>
      <c r="AW130" s="2">
        <f t="shared" ca="1" si="23"/>
        <v>0</v>
      </c>
      <c r="AX130" s="2">
        <f t="shared" ca="1" si="23"/>
        <v>0</v>
      </c>
      <c r="AY130" s="2">
        <f t="shared" ca="1" si="23"/>
        <v>0</v>
      </c>
      <c r="AZ130" s="2">
        <f t="shared" ca="1" si="23"/>
        <v>0</v>
      </c>
      <c r="BA130" s="2">
        <f t="shared" ca="1" si="23"/>
        <v>0</v>
      </c>
      <c r="BB130" s="2">
        <f t="shared" ca="1" si="23"/>
        <v>0</v>
      </c>
      <c r="BC130" s="2">
        <f t="shared" ca="1" si="23"/>
        <v>0</v>
      </c>
      <c r="BD130" s="2">
        <f t="shared" ca="1" si="23"/>
        <v>0</v>
      </c>
      <c r="BE130" s="2">
        <f t="shared" ca="1" si="23"/>
        <v>0</v>
      </c>
      <c r="BF130" s="2">
        <f t="shared" ca="1" si="23"/>
        <v>0</v>
      </c>
      <c r="BG130" s="2">
        <f t="shared" ca="1" si="23"/>
        <v>0</v>
      </c>
      <c r="BH130" s="2">
        <f t="shared" ca="1" si="23"/>
        <v>0</v>
      </c>
      <c r="BI130" s="2">
        <f t="shared" ca="1" si="23"/>
        <v>0</v>
      </c>
    </row>
    <row r="131" spans="1:61" hidden="1" x14ac:dyDescent="0.25">
      <c r="A131" s="185"/>
      <c r="B131" s="171"/>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1">
        <v>14</v>
      </c>
      <c r="AC131" s="2">
        <f t="shared" ca="1" si="22"/>
        <v>0</v>
      </c>
      <c r="AD131" s="2">
        <f t="shared" ca="1" si="22"/>
        <v>0</v>
      </c>
      <c r="AE131" s="2">
        <f t="shared" ca="1" si="22"/>
        <v>0</v>
      </c>
      <c r="AF131" s="2">
        <f t="shared" ca="1" si="22"/>
        <v>0</v>
      </c>
      <c r="AG131" s="2">
        <f t="shared" ca="1" si="22"/>
        <v>0</v>
      </c>
      <c r="AH131" s="2">
        <f t="shared" ca="1" si="22"/>
        <v>0</v>
      </c>
      <c r="AI131" s="2">
        <f t="shared" ca="1" si="22"/>
        <v>0</v>
      </c>
      <c r="AJ131" s="2">
        <f t="shared" ca="1" si="22"/>
        <v>0</v>
      </c>
      <c r="AK131" s="2">
        <f t="shared" ca="1" si="22"/>
        <v>0</v>
      </c>
      <c r="AL131" s="2">
        <f t="shared" ca="1" si="22"/>
        <v>0</v>
      </c>
      <c r="AM131" s="2">
        <f t="shared" ca="1" si="22"/>
        <v>0</v>
      </c>
      <c r="AN131" s="2">
        <f t="shared" ca="1" si="22"/>
        <v>0</v>
      </c>
      <c r="AO131" s="2">
        <f t="shared" ca="1" si="22"/>
        <v>0</v>
      </c>
      <c r="AP131" s="2">
        <f t="shared" ca="1" si="22"/>
        <v>0</v>
      </c>
      <c r="AQ131" s="2">
        <f t="shared" ca="1" si="22"/>
        <v>0</v>
      </c>
      <c r="AR131" s="2">
        <f t="shared" ca="1" si="22"/>
        <v>0</v>
      </c>
      <c r="AS131" s="2">
        <f t="shared" ca="1" si="23"/>
        <v>0</v>
      </c>
      <c r="AT131" s="2">
        <f t="shared" ca="1" si="23"/>
        <v>0</v>
      </c>
      <c r="AU131" s="2">
        <f t="shared" ca="1" si="23"/>
        <v>0</v>
      </c>
      <c r="AV131" s="2">
        <f t="shared" ca="1" si="23"/>
        <v>0</v>
      </c>
      <c r="AW131" s="2">
        <f t="shared" ca="1" si="23"/>
        <v>0</v>
      </c>
      <c r="AX131" s="2">
        <f t="shared" ca="1" si="23"/>
        <v>0</v>
      </c>
      <c r="AY131" s="2">
        <f t="shared" ca="1" si="23"/>
        <v>0</v>
      </c>
      <c r="AZ131" s="2">
        <f t="shared" ca="1" si="23"/>
        <v>0</v>
      </c>
      <c r="BA131" s="2">
        <f t="shared" ca="1" si="23"/>
        <v>0</v>
      </c>
      <c r="BB131" s="2">
        <f t="shared" ca="1" si="23"/>
        <v>0</v>
      </c>
      <c r="BC131" s="2">
        <f t="shared" ca="1" si="23"/>
        <v>0</v>
      </c>
      <c r="BD131" s="2">
        <f t="shared" ca="1" si="23"/>
        <v>0</v>
      </c>
      <c r="BE131" s="2">
        <f t="shared" ca="1" si="23"/>
        <v>0</v>
      </c>
      <c r="BF131" s="2">
        <f t="shared" ca="1" si="23"/>
        <v>0</v>
      </c>
      <c r="BG131" s="2">
        <f t="shared" ca="1" si="23"/>
        <v>0</v>
      </c>
      <c r="BH131" s="2">
        <f t="shared" ca="1" si="23"/>
        <v>0</v>
      </c>
      <c r="BI131" s="2">
        <f t="shared" ca="1" si="23"/>
        <v>0</v>
      </c>
    </row>
    <row r="132" spans="1:61" hidden="1" x14ac:dyDescent="0.25">
      <c r="A132" s="185"/>
      <c r="B132" s="171"/>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1">
        <v>15</v>
      </c>
      <c r="AC132" s="2">
        <f t="shared" ca="1" si="22"/>
        <v>0</v>
      </c>
      <c r="AD132" s="2">
        <f t="shared" ca="1" si="22"/>
        <v>0</v>
      </c>
      <c r="AE132" s="2">
        <f t="shared" ca="1" si="22"/>
        <v>0</v>
      </c>
      <c r="AF132" s="2">
        <f t="shared" ca="1" si="22"/>
        <v>0</v>
      </c>
      <c r="AG132" s="2">
        <f t="shared" ca="1" si="22"/>
        <v>0</v>
      </c>
      <c r="AH132" s="2">
        <f t="shared" ca="1" si="22"/>
        <v>0</v>
      </c>
      <c r="AI132" s="2">
        <f t="shared" ca="1" si="22"/>
        <v>0</v>
      </c>
      <c r="AJ132" s="2">
        <f t="shared" ca="1" si="22"/>
        <v>0</v>
      </c>
      <c r="AK132" s="2">
        <f t="shared" ca="1" si="22"/>
        <v>0</v>
      </c>
      <c r="AL132" s="2">
        <f t="shared" ca="1" si="22"/>
        <v>0</v>
      </c>
      <c r="AM132" s="2">
        <f t="shared" ca="1" si="22"/>
        <v>0</v>
      </c>
      <c r="AN132" s="2">
        <f t="shared" ca="1" si="22"/>
        <v>0</v>
      </c>
      <c r="AO132" s="2">
        <f t="shared" ca="1" si="22"/>
        <v>0</v>
      </c>
      <c r="AP132" s="2">
        <f t="shared" ca="1" si="22"/>
        <v>0</v>
      </c>
      <c r="AQ132" s="2">
        <f t="shared" ca="1" si="22"/>
        <v>0</v>
      </c>
      <c r="AR132" s="2">
        <f t="shared" ca="1" si="22"/>
        <v>0</v>
      </c>
      <c r="AS132" s="2">
        <f t="shared" ca="1" si="23"/>
        <v>0</v>
      </c>
      <c r="AT132" s="2">
        <f t="shared" ca="1" si="23"/>
        <v>0</v>
      </c>
      <c r="AU132" s="2">
        <f t="shared" ca="1" si="23"/>
        <v>0</v>
      </c>
      <c r="AV132" s="2">
        <f t="shared" ca="1" si="23"/>
        <v>0</v>
      </c>
      <c r="AW132" s="2">
        <f t="shared" ca="1" si="23"/>
        <v>0</v>
      </c>
      <c r="AX132" s="2">
        <f t="shared" ca="1" si="23"/>
        <v>0</v>
      </c>
      <c r="AY132" s="2">
        <f t="shared" ca="1" si="23"/>
        <v>0</v>
      </c>
      <c r="AZ132" s="2">
        <f t="shared" ca="1" si="23"/>
        <v>0</v>
      </c>
      <c r="BA132" s="2">
        <f t="shared" ca="1" si="23"/>
        <v>0</v>
      </c>
      <c r="BB132" s="2">
        <f t="shared" ca="1" si="23"/>
        <v>0</v>
      </c>
      <c r="BC132" s="2">
        <f t="shared" ca="1" si="23"/>
        <v>0</v>
      </c>
      <c r="BD132" s="2">
        <f t="shared" ca="1" si="23"/>
        <v>0</v>
      </c>
      <c r="BE132" s="2">
        <f t="shared" ca="1" si="23"/>
        <v>0</v>
      </c>
      <c r="BF132" s="2">
        <f t="shared" ca="1" si="23"/>
        <v>0</v>
      </c>
      <c r="BG132" s="2">
        <f t="shared" ca="1" si="23"/>
        <v>0</v>
      </c>
      <c r="BH132" s="2">
        <f t="shared" ca="1" si="23"/>
        <v>0</v>
      </c>
      <c r="BI132" s="2">
        <f t="shared" ca="1" si="23"/>
        <v>0</v>
      </c>
    </row>
    <row r="133" spans="1:61" hidden="1" x14ac:dyDescent="0.25">
      <c r="A133" s="185"/>
      <c r="B133" s="171"/>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1">
        <v>16</v>
      </c>
      <c r="AC133" s="2">
        <f t="shared" ca="1" si="22"/>
        <v>0</v>
      </c>
      <c r="AD133" s="2">
        <f t="shared" ca="1" si="22"/>
        <v>0</v>
      </c>
      <c r="AE133" s="2">
        <f t="shared" ca="1" si="22"/>
        <v>0</v>
      </c>
      <c r="AF133" s="2">
        <f t="shared" ca="1" si="22"/>
        <v>0</v>
      </c>
      <c r="AG133" s="2">
        <f t="shared" ca="1" si="22"/>
        <v>0</v>
      </c>
      <c r="AH133" s="2">
        <f t="shared" ca="1" si="22"/>
        <v>0</v>
      </c>
      <c r="AI133" s="2">
        <f t="shared" ca="1" si="22"/>
        <v>0</v>
      </c>
      <c r="AJ133" s="2">
        <f t="shared" ca="1" si="22"/>
        <v>0</v>
      </c>
      <c r="AK133" s="2">
        <f t="shared" ca="1" si="22"/>
        <v>0</v>
      </c>
      <c r="AL133" s="2">
        <f t="shared" ca="1" si="22"/>
        <v>0</v>
      </c>
      <c r="AM133" s="2">
        <f t="shared" ca="1" si="22"/>
        <v>0</v>
      </c>
      <c r="AN133" s="2">
        <f t="shared" ca="1" si="22"/>
        <v>0</v>
      </c>
      <c r="AO133" s="2">
        <f t="shared" ca="1" si="22"/>
        <v>0</v>
      </c>
      <c r="AP133" s="2">
        <f t="shared" ca="1" si="22"/>
        <v>0</v>
      </c>
      <c r="AQ133" s="2">
        <f t="shared" ca="1" si="22"/>
        <v>0</v>
      </c>
      <c r="AR133" s="2">
        <f t="shared" ca="1" si="22"/>
        <v>0</v>
      </c>
      <c r="AS133" s="2">
        <f t="shared" ca="1" si="23"/>
        <v>0</v>
      </c>
      <c r="AT133" s="2">
        <f t="shared" ca="1" si="23"/>
        <v>0</v>
      </c>
      <c r="AU133" s="2">
        <f t="shared" ca="1" si="23"/>
        <v>0</v>
      </c>
      <c r="AV133" s="2">
        <f t="shared" ca="1" si="23"/>
        <v>0</v>
      </c>
      <c r="AW133" s="2">
        <f t="shared" ca="1" si="23"/>
        <v>0</v>
      </c>
      <c r="AX133" s="2">
        <f t="shared" ca="1" si="23"/>
        <v>0</v>
      </c>
      <c r="AY133" s="2">
        <f t="shared" ca="1" si="23"/>
        <v>0</v>
      </c>
      <c r="AZ133" s="2">
        <f t="shared" ca="1" si="23"/>
        <v>0</v>
      </c>
      <c r="BA133" s="2">
        <f t="shared" ca="1" si="23"/>
        <v>0</v>
      </c>
      <c r="BB133" s="2">
        <f t="shared" ca="1" si="23"/>
        <v>0</v>
      </c>
      <c r="BC133" s="2">
        <f t="shared" ca="1" si="23"/>
        <v>0</v>
      </c>
      <c r="BD133" s="2">
        <f t="shared" ca="1" si="23"/>
        <v>0</v>
      </c>
      <c r="BE133" s="2">
        <f t="shared" ca="1" si="23"/>
        <v>0</v>
      </c>
      <c r="BF133" s="2">
        <f t="shared" ca="1" si="23"/>
        <v>0</v>
      </c>
      <c r="BG133" s="2">
        <f t="shared" ca="1" si="23"/>
        <v>0</v>
      </c>
      <c r="BH133" s="2">
        <f t="shared" ca="1" si="23"/>
        <v>0</v>
      </c>
      <c r="BI133" s="2">
        <f t="shared" ca="1" si="23"/>
        <v>0</v>
      </c>
    </row>
    <row r="134" spans="1:61" hidden="1" x14ac:dyDescent="0.25">
      <c r="A134" s="185"/>
      <c r="B134" s="171"/>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1">
        <v>17</v>
      </c>
      <c r="AC134" s="2">
        <f t="shared" ca="1" si="22"/>
        <v>0</v>
      </c>
      <c r="AD134" s="2">
        <f t="shared" ca="1" si="22"/>
        <v>0</v>
      </c>
      <c r="AE134" s="2">
        <f t="shared" ca="1" si="22"/>
        <v>0</v>
      </c>
      <c r="AF134" s="2">
        <f t="shared" ca="1" si="22"/>
        <v>0</v>
      </c>
      <c r="AG134" s="2">
        <f t="shared" ca="1" si="22"/>
        <v>0</v>
      </c>
      <c r="AH134" s="2">
        <f t="shared" ca="1" si="22"/>
        <v>0</v>
      </c>
      <c r="AI134" s="2">
        <f t="shared" ca="1" si="22"/>
        <v>0</v>
      </c>
      <c r="AJ134" s="2">
        <f t="shared" ca="1" si="22"/>
        <v>0</v>
      </c>
      <c r="AK134" s="2">
        <f t="shared" ca="1" si="22"/>
        <v>0</v>
      </c>
      <c r="AL134" s="2">
        <f t="shared" ca="1" si="22"/>
        <v>0</v>
      </c>
      <c r="AM134" s="2">
        <f t="shared" ca="1" si="22"/>
        <v>0</v>
      </c>
      <c r="AN134" s="2">
        <f t="shared" ca="1" si="22"/>
        <v>0</v>
      </c>
      <c r="AO134" s="2">
        <f t="shared" ca="1" si="22"/>
        <v>0</v>
      </c>
      <c r="AP134" s="2">
        <f t="shared" ca="1" si="22"/>
        <v>0</v>
      </c>
      <c r="AQ134" s="2">
        <f t="shared" ca="1" si="22"/>
        <v>0</v>
      </c>
      <c r="AR134" s="2">
        <f t="shared" ca="1" si="22"/>
        <v>0</v>
      </c>
      <c r="AS134" s="2">
        <f t="shared" ca="1" si="23"/>
        <v>0</v>
      </c>
      <c r="AT134" s="2">
        <f t="shared" ca="1" si="23"/>
        <v>0</v>
      </c>
      <c r="AU134" s="2">
        <f t="shared" ca="1" si="23"/>
        <v>0</v>
      </c>
      <c r="AV134" s="2">
        <f t="shared" ca="1" si="23"/>
        <v>0</v>
      </c>
      <c r="AW134" s="2">
        <f t="shared" ca="1" si="23"/>
        <v>0</v>
      </c>
      <c r="AX134" s="2">
        <f t="shared" ca="1" si="23"/>
        <v>0</v>
      </c>
      <c r="AY134" s="2">
        <f t="shared" ca="1" si="23"/>
        <v>0</v>
      </c>
      <c r="AZ134" s="2">
        <f t="shared" ca="1" si="23"/>
        <v>0</v>
      </c>
      <c r="BA134" s="2">
        <f t="shared" ca="1" si="23"/>
        <v>0</v>
      </c>
      <c r="BB134" s="2">
        <f t="shared" ca="1" si="23"/>
        <v>0</v>
      </c>
      <c r="BC134" s="2">
        <f t="shared" ca="1" si="23"/>
        <v>0</v>
      </c>
      <c r="BD134" s="2">
        <f t="shared" ca="1" si="23"/>
        <v>0</v>
      </c>
      <c r="BE134" s="2">
        <f t="shared" ca="1" si="23"/>
        <v>0</v>
      </c>
      <c r="BF134" s="2">
        <f t="shared" ca="1" si="23"/>
        <v>0</v>
      </c>
      <c r="BG134" s="2">
        <f t="shared" ca="1" si="23"/>
        <v>0</v>
      </c>
      <c r="BH134" s="2">
        <f t="shared" ca="1" si="23"/>
        <v>0</v>
      </c>
      <c r="BI134" s="2">
        <f t="shared" ca="1" si="23"/>
        <v>0</v>
      </c>
    </row>
    <row r="135" spans="1:61" hidden="1" x14ac:dyDescent="0.25">
      <c r="A135" s="185"/>
      <c r="B135" s="171"/>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1">
        <v>18</v>
      </c>
      <c r="AC135" s="2">
        <f t="shared" ca="1" si="22"/>
        <v>0</v>
      </c>
      <c r="AD135" s="2">
        <f t="shared" ca="1" si="22"/>
        <v>0</v>
      </c>
      <c r="AE135" s="2">
        <f t="shared" ca="1" si="22"/>
        <v>0</v>
      </c>
      <c r="AF135" s="2">
        <f t="shared" ca="1" si="22"/>
        <v>0</v>
      </c>
      <c r="AG135" s="2">
        <f t="shared" ca="1" si="22"/>
        <v>0</v>
      </c>
      <c r="AH135" s="2">
        <f t="shared" ca="1" si="22"/>
        <v>0</v>
      </c>
      <c r="AI135" s="2">
        <f t="shared" ca="1" si="22"/>
        <v>0</v>
      </c>
      <c r="AJ135" s="2">
        <f t="shared" ca="1" si="22"/>
        <v>0</v>
      </c>
      <c r="AK135" s="2">
        <f t="shared" ca="1" si="22"/>
        <v>0</v>
      </c>
      <c r="AL135" s="2">
        <f t="shared" ca="1" si="22"/>
        <v>0</v>
      </c>
      <c r="AM135" s="2">
        <f t="shared" ca="1" si="22"/>
        <v>0</v>
      </c>
      <c r="AN135" s="2">
        <f t="shared" ca="1" si="22"/>
        <v>0</v>
      </c>
      <c r="AO135" s="2">
        <f t="shared" ca="1" si="22"/>
        <v>0</v>
      </c>
      <c r="AP135" s="2">
        <f t="shared" ca="1" si="22"/>
        <v>0</v>
      </c>
      <c r="AQ135" s="2">
        <f t="shared" ca="1" si="22"/>
        <v>0</v>
      </c>
      <c r="AR135" s="2">
        <f t="shared" ca="1" si="22"/>
        <v>0</v>
      </c>
      <c r="AS135" s="2">
        <f t="shared" ref="AS135:BI149" ca="1" si="25">IF(ISNA(OR(MATCH(AS$51,OFFSET($D135,1-$AB135,0,6),0),MATCH($AB135,OFFSET($D135,1-$AB135,0,6),0))),0,INDEX(OFFSET($D135,1-$AB135,18,6,6),MATCH(AS$51,OFFSET($D135,1-$AB135,0,6),0),MATCH($AB135,OFFSET($D135,1-$AB135,0,6),0)))</f>
        <v>0</v>
      </c>
      <c r="AT135" s="2">
        <f t="shared" ca="1" si="25"/>
        <v>0</v>
      </c>
      <c r="AU135" s="2">
        <f t="shared" ca="1" si="25"/>
        <v>0</v>
      </c>
      <c r="AV135" s="2">
        <f t="shared" ca="1" si="25"/>
        <v>0</v>
      </c>
      <c r="AW135" s="2">
        <f t="shared" ca="1" si="25"/>
        <v>0</v>
      </c>
      <c r="AX135" s="2">
        <f t="shared" ca="1" si="25"/>
        <v>0</v>
      </c>
      <c r="AY135" s="2">
        <f t="shared" ca="1" si="25"/>
        <v>0</v>
      </c>
      <c r="AZ135" s="2">
        <f t="shared" ca="1" si="25"/>
        <v>0</v>
      </c>
      <c r="BA135" s="2">
        <f t="shared" ca="1" si="25"/>
        <v>0</v>
      </c>
      <c r="BB135" s="2">
        <f t="shared" ca="1" si="25"/>
        <v>0</v>
      </c>
      <c r="BC135" s="2">
        <f t="shared" ca="1" si="25"/>
        <v>0</v>
      </c>
      <c r="BD135" s="2">
        <f t="shared" ca="1" si="25"/>
        <v>0</v>
      </c>
      <c r="BE135" s="2">
        <f t="shared" ca="1" si="25"/>
        <v>0</v>
      </c>
      <c r="BF135" s="2">
        <f t="shared" ca="1" si="25"/>
        <v>0</v>
      </c>
      <c r="BG135" s="2">
        <f t="shared" ca="1" si="25"/>
        <v>0</v>
      </c>
      <c r="BH135" s="2">
        <f t="shared" ca="1" si="25"/>
        <v>0</v>
      </c>
      <c r="BI135" s="2">
        <f t="shared" ca="1" si="25"/>
        <v>0</v>
      </c>
    </row>
    <row r="136" spans="1:61" hidden="1" x14ac:dyDescent="0.25">
      <c r="A136" s="185"/>
      <c r="B136" s="171"/>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1">
        <v>19</v>
      </c>
      <c r="AC136" s="2">
        <f t="shared" ca="1" si="22"/>
        <v>0</v>
      </c>
      <c r="AD136" s="2">
        <f t="shared" ca="1" si="22"/>
        <v>0</v>
      </c>
      <c r="AE136" s="2">
        <f t="shared" ca="1" si="22"/>
        <v>0</v>
      </c>
      <c r="AF136" s="2">
        <f t="shared" ca="1" si="22"/>
        <v>0</v>
      </c>
      <c r="AG136" s="2">
        <f t="shared" ca="1" si="22"/>
        <v>0</v>
      </c>
      <c r="AH136" s="2">
        <f t="shared" ca="1" si="22"/>
        <v>0</v>
      </c>
      <c r="AI136" s="2">
        <f t="shared" ca="1" si="22"/>
        <v>0</v>
      </c>
      <c r="AJ136" s="2">
        <f t="shared" ca="1" si="22"/>
        <v>0</v>
      </c>
      <c r="AK136" s="2">
        <f t="shared" ca="1" si="22"/>
        <v>0</v>
      </c>
      <c r="AL136" s="2">
        <f t="shared" ca="1" si="22"/>
        <v>0</v>
      </c>
      <c r="AM136" s="2">
        <f t="shared" ca="1" si="22"/>
        <v>0</v>
      </c>
      <c r="AN136" s="2">
        <f t="shared" ca="1" si="22"/>
        <v>0</v>
      </c>
      <c r="AO136" s="2">
        <f t="shared" ca="1" si="22"/>
        <v>0</v>
      </c>
      <c r="AP136" s="2">
        <f t="shared" ca="1" si="22"/>
        <v>0</v>
      </c>
      <c r="AQ136" s="2">
        <f t="shared" ca="1" si="22"/>
        <v>0</v>
      </c>
      <c r="AR136" s="2">
        <f t="shared" ca="1" si="22"/>
        <v>0</v>
      </c>
      <c r="AS136" s="2">
        <f t="shared" ca="1" si="25"/>
        <v>0</v>
      </c>
      <c r="AT136" s="2">
        <f t="shared" ca="1" si="25"/>
        <v>0</v>
      </c>
      <c r="AU136" s="2">
        <f t="shared" ca="1" si="25"/>
        <v>0</v>
      </c>
      <c r="AV136" s="2">
        <f t="shared" ca="1" si="25"/>
        <v>0</v>
      </c>
      <c r="AW136" s="2">
        <f t="shared" ca="1" si="25"/>
        <v>0</v>
      </c>
      <c r="AX136" s="2">
        <f t="shared" ca="1" si="25"/>
        <v>0</v>
      </c>
      <c r="AY136" s="2">
        <f t="shared" ca="1" si="25"/>
        <v>0</v>
      </c>
      <c r="AZ136" s="2">
        <f t="shared" ca="1" si="25"/>
        <v>0</v>
      </c>
      <c r="BA136" s="2">
        <f t="shared" ca="1" si="25"/>
        <v>0</v>
      </c>
      <c r="BB136" s="2">
        <f t="shared" ca="1" si="25"/>
        <v>0</v>
      </c>
      <c r="BC136" s="2">
        <f t="shared" ca="1" si="25"/>
        <v>0</v>
      </c>
      <c r="BD136" s="2">
        <f t="shared" ca="1" si="25"/>
        <v>0</v>
      </c>
      <c r="BE136" s="2">
        <f t="shared" ca="1" si="25"/>
        <v>0</v>
      </c>
      <c r="BF136" s="2">
        <f t="shared" ca="1" si="25"/>
        <v>0</v>
      </c>
      <c r="BG136" s="2">
        <f t="shared" ca="1" si="25"/>
        <v>0</v>
      </c>
      <c r="BH136" s="2">
        <f t="shared" ca="1" si="25"/>
        <v>0</v>
      </c>
      <c r="BI136" s="2">
        <f t="shared" ca="1" si="25"/>
        <v>0</v>
      </c>
    </row>
    <row r="137" spans="1:61" hidden="1" x14ac:dyDescent="0.25">
      <c r="A137" s="185"/>
      <c r="B137" s="171"/>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1">
        <v>20</v>
      </c>
      <c r="AC137" s="2">
        <f t="shared" ca="1" si="22"/>
        <v>0</v>
      </c>
      <c r="AD137" s="2">
        <f t="shared" ca="1" si="22"/>
        <v>0</v>
      </c>
      <c r="AE137" s="2">
        <f t="shared" ca="1" si="22"/>
        <v>0</v>
      </c>
      <c r="AF137" s="2">
        <f t="shared" ca="1" si="22"/>
        <v>0</v>
      </c>
      <c r="AG137" s="2">
        <f t="shared" ca="1" si="22"/>
        <v>0</v>
      </c>
      <c r="AH137" s="2">
        <f t="shared" ca="1" si="22"/>
        <v>0</v>
      </c>
      <c r="AI137" s="2">
        <f t="shared" ca="1" si="22"/>
        <v>0</v>
      </c>
      <c r="AJ137" s="2">
        <f t="shared" ca="1" si="22"/>
        <v>0</v>
      </c>
      <c r="AK137" s="2">
        <f t="shared" ca="1" si="22"/>
        <v>0</v>
      </c>
      <c r="AL137" s="2">
        <f t="shared" ca="1" si="22"/>
        <v>0</v>
      </c>
      <c r="AM137" s="2">
        <f t="shared" ca="1" si="22"/>
        <v>0</v>
      </c>
      <c r="AN137" s="2">
        <f t="shared" ca="1" si="22"/>
        <v>0</v>
      </c>
      <c r="AO137" s="2">
        <f t="shared" ca="1" si="22"/>
        <v>0</v>
      </c>
      <c r="AP137" s="2">
        <f t="shared" ca="1" si="22"/>
        <v>0</v>
      </c>
      <c r="AQ137" s="2">
        <f t="shared" ca="1" si="22"/>
        <v>0</v>
      </c>
      <c r="AR137" s="2">
        <f t="shared" ca="1" si="22"/>
        <v>0</v>
      </c>
      <c r="AS137" s="2">
        <f t="shared" ca="1" si="25"/>
        <v>0</v>
      </c>
      <c r="AT137" s="2">
        <f t="shared" ca="1" si="25"/>
        <v>0</v>
      </c>
      <c r="AU137" s="2">
        <f t="shared" ca="1" si="25"/>
        <v>0</v>
      </c>
      <c r="AV137" s="2">
        <f t="shared" ca="1" si="25"/>
        <v>0</v>
      </c>
      <c r="AW137" s="2">
        <f t="shared" ca="1" si="25"/>
        <v>0</v>
      </c>
      <c r="AX137" s="2">
        <f t="shared" ca="1" si="25"/>
        <v>0</v>
      </c>
      <c r="AY137" s="2">
        <f t="shared" ca="1" si="25"/>
        <v>0</v>
      </c>
      <c r="AZ137" s="2">
        <f t="shared" ca="1" si="25"/>
        <v>0</v>
      </c>
      <c r="BA137" s="2">
        <f t="shared" ca="1" si="25"/>
        <v>0</v>
      </c>
      <c r="BB137" s="2">
        <f t="shared" ca="1" si="25"/>
        <v>0</v>
      </c>
      <c r="BC137" s="2">
        <f t="shared" ca="1" si="25"/>
        <v>0</v>
      </c>
      <c r="BD137" s="2">
        <f t="shared" ca="1" si="25"/>
        <v>0</v>
      </c>
      <c r="BE137" s="2">
        <f t="shared" ca="1" si="25"/>
        <v>0</v>
      </c>
      <c r="BF137" s="2">
        <f t="shared" ca="1" si="25"/>
        <v>0</v>
      </c>
      <c r="BG137" s="2">
        <f t="shared" ca="1" si="25"/>
        <v>0</v>
      </c>
      <c r="BH137" s="2">
        <f t="shared" ca="1" si="25"/>
        <v>0</v>
      </c>
      <c r="BI137" s="2">
        <f t="shared" ca="1" si="25"/>
        <v>0</v>
      </c>
    </row>
    <row r="138" spans="1:61" hidden="1" x14ac:dyDescent="0.25">
      <c r="A138" s="185"/>
      <c r="B138" s="171"/>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1">
        <v>21</v>
      </c>
      <c r="AC138" s="2">
        <f t="shared" ca="1" si="22"/>
        <v>0</v>
      </c>
      <c r="AD138" s="2">
        <f t="shared" ca="1" si="22"/>
        <v>0</v>
      </c>
      <c r="AE138" s="2">
        <f t="shared" ca="1" si="22"/>
        <v>0</v>
      </c>
      <c r="AF138" s="2">
        <f t="shared" ca="1" si="22"/>
        <v>0</v>
      </c>
      <c r="AG138" s="2">
        <f t="shared" ca="1" si="22"/>
        <v>0</v>
      </c>
      <c r="AH138" s="2">
        <f t="shared" ca="1" si="22"/>
        <v>0</v>
      </c>
      <c r="AI138" s="2">
        <f t="shared" ca="1" si="22"/>
        <v>0</v>
      </c>
      <c r="AJ138" s="2">
        <f t="shared" ca="1" si="22"/>
        <v>0</v>
      </c>
      <c r="AK138" s="2">
        <f t="shared" ca="1" si="22"/>
        <v>0</v>
      </c>
      <c r="AL138" s="2">
        <f t="shared" ca="1" si="22"/>
        <v>0</v>
      </c>
      <c r="AM138" s="2">
        <f t="shared" ca="1" si="22"/>
        <v>0</v>
      </c>
      <c r="AN138" s="2">
        <f t="shared" ca="1" si="22"/>
        <v>0</v>
      </c>
      <c r="AO138" s="2">
        <f t="shared" ca="1" si="22"/>
        <v>0</v>
      </c>
      <c r="AP138" s="2">
        <f t="shared" ca="1" si="22"/>
        <v>0</v>
      </c>
      <c r="AQ138" s="2">
        <f t="shared" ca="1" si="22"/>
        <v>0</v>
      </c>
      <c r="AR138" s="2">
        <f t="shared" ca="1" si="22"/>
        <v>0</v>
      </c>
      <c r="AS138" s="2">
        <f t="shared" ca="1" si="25"/>
        <v>0</v>
      </c>
      <c r="AT138" s="2">
        <f t="shared" ca="1" si="25"/>
        <v>0</v>
      </c>
      <c r="AU138" s="2">
        <f t="shared" ca="1" si="25"/>
        <v>0</v>
      </c>
      <c r="AV138" s="2">
        <f t="shared" ca="1" si="25"/>
        <v>0</v>
      </c>
      <c r="AW138" s="2">
        <f t="shared" ca="1" si="25"/>
        <v>0</v>
      </c>
      <c r="AX138" s="2">
        <f t="shared" ca="1" si="25"/>
        <v>0</v>
      </c>
      <c r="AY138" s="2">
        <f t="shared" ca="1" si="25"/>
        <v>0</v>
      </c>
      <c r="AZ138" s="2">
        <f t="shared" ca="1" si="25"/>
        <v>0</v>
      </c>
      <c r="BA138" s="2">
        <f t="shared" ca="1" si="25"/>
        <v>0</v>
      </c>
      <c r="BB138" s="2">
        <f t="shared" ca="1" si="25"/>
        <v>0</v>
      </c>
      <c r="BC138" s="2">
        <f t="shared" ca="1" si="25"/>
        <v>0</v>
      </c>
      <c r="BD138" s="2">
        <f t="shared" ca="1" si="25"/>
        <v>0</v>
      </c>
      <c r="BE138" s="2">
        <f t="shared" ca="1" si="25"/>
        <v>0</v>
      </c>
      <c r="BF138" s="2">
        <f t="shared" ca="1" si="25"/>
        <v>0</v>
      </c>
      <c r="BG138" s="2">
        <f t="shared" ca="1" si="25"/>
        <v>0</v>
      </c>
      <c r="BH138" s="2">
        <f t="shared" ca="1" si="25"/>
        <v>0</v>
      </c>
      <c r="BI138" s="2">
        <f t="shared" ca="1" si="25"/>
        <v>0</v>
      </c>
    </row>
    <row r="139" spans="1:61" hidden="1" x14ac:dyDescent="0.25">
      <c r="A139" s="185"/>
      <c r="B139" s="171"/>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1">
        <v>22</v>
      </c>
      <c r="AC139" s="2">
        <f t="shared" ca="1" si="22"/>
        <v>0</v>
      </c>
      <c r="AD139" s="2">
        <f t="shared" ca="1" si="22"/>
        <v>0</v>
      </c>
      <c r="AE139" s="2">
        <f t="shared" ca="1" si="22"/>
        <v>0</v>
      </c>
      <c r="AF139" s="2">
        <f t="shared" ca="1" si="22"/>
        <v>0</v>
      </c>
      <c r="AG139" s="2">
        <f t="shared" ca="1" si="22"/>
        <v>0</v>
      </c>
      <c r="AH139" s="2">
        <f t="shared" ca="1" si="22"/>
        <v>0</v>
      </c>
      <c r="AI139" s="2">
        <f t="shared" ca="1" si="22"/>
        <v>0</v>
      </c>
      <c r="AJ139" s="2">
        <f t="shared" ca="1" si="22"/>
        <v>0</v>
      </c>
      <c r="AK139" s="2">
        <f t="shared" ca="1" si="22"/>
        <v>0</v>
      </c>
      <c r="AL139" s="2">
        <f t="shared" ca="1" si="22"/>
        <v>0</v>
      </c>
      <c r="AM139" s="2">
        <f t="shared" ca="1" si="22"/>
        <v>0</v>
      </c>
      <c r="AN139" s="2">
        <f t="shared" ca="1" si="22"/>
        <v>0</v>
      </c>
      <c r="AO139" s="2">
        <f t="shared" ca="1" si="22"/>
        <v>0</v>
      </c>
      <c r="AP139" s="2">
        <f t="shared" ca="1" si="22"/>
        <v>0</v>
      </c>
      <c r="AQ139" s="2">
        <f t="shared" ca="1" si="22"/>
        <v>0</v>
      </c>
      <c r="AR139" s="2">
        <f t="shared" ca="1" si="22"/>
        <v>0</v>
      </c>
      <c r="AS139" s="2">
        <f t="shared" ca="1" si="25"/>
        <v>0</v>
      </c>
      <c r="AT139" s="2">
        <f t="shared" ca="1" si="25"/>
        <v>0</v>
      </c>
      <c r="AU139" s="2">
        <f t="shared" ca="1" si="25"/>
        <v>0</v>
      </c>
      <c r="AV139" s="2">
        <f t="shared" ca="1" si="25"/>
        <v>0</v>
      </c>
      <c r="AW139" s="2">
        <f t="shared" ca="1" si="25"/>
        <v>0</v>
      </c>
      <c r="AX139" s="2">
        <f t="shared" ca="1" si="25"/>
        <v>0</v>
      </c>
      <c r="AY139" s="2">
        <f t="shared" ca="1" si="25"/>
        <v>0</v>
      </c>
      <c r="AZ139" s="2">
        <f t="shared" ca="1" si="25"/>
        <v>0</v>
      </c>
      <c r="BA139" s="2">
        <f t="shared" ca="1" si="25"/>
        <v>0</v>
      </c>
      <c r="BB139" s="2">
        <f t="shared" ca="1" si="25"/>
        <v>0</v>
      </c>
      <c r="BC139" s="2">
        <f t="shared" ca="1" si="25"/>
        <v>0</v>
      </c>
      <c r="BD139" s="2">
        <f t="shared" ca="1" si="25"/>
        <v>0</v>
      </c>
      <c r="BE139" s="2">
        <f t="shared" ca="1" si="25"/>
        <v>0</v>
      </c>
      <c r="BF139" s="2">
        <f t="shared" ca="1" si="25"/>
        <v>0</v>
      </c>
      <c r="BG139" s="2">
        <f t="shared" ca="1" si="25"/>
        <v>0</v>
      </c>
      <c r="BH139" s="2">
        <f t="shared" ca="1" si="25"/>
        <v>0</v>
      </c>
      <c r="BI139" s="2">
        <f t="shared" ca="1" si="25"/>
        <v>0</v>
      </c>
    </row>
    <row r="140" spans="1:61" hidden="1" x14ac:dyDescent="0.25">
      <c r="A140" s="185"/>
      <c r="B140" s="171"/>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1">
        <v>23</v>
      </c>
      <c r="AC140" s="2">
        <f t="shared" ca="1" si="22"/>
        <v>0</v>
      </c>
      <c r="AD140" s="2">
        <f t="shared" ca="1" si="22"/>
        <v>0</v>
      </c>
      <c r="AE140" s="2">
        <f t="shared" ca="1" si="22"/>
        <v>0</v>
      </c>
      <c r="AF140" s="2">
        <f t="shared" ca="1" si="22"/>
        <v>0</v>
      </c>
      <c r="AG140" s="2">
        <f t="shared" ca="1" si="22"/>
        <v>0</v>
      </c>
      <c r="AH140" s="2">
        <f t="shared" ca="1" si="22"/>
        <v>0</v>
      </c>
      <c r="AI140" s="2">
        <f t="shared" ca="1" si="22"/>
        <v>0</v>
      </c>
      <c r="AJ140" s="2">
        <f t="shared" ca="1" si="22"/>
        <v>0</v>
      </c>
      <c r="AK140" s="2">
        <f t="shared" ca="1" si="22"/>
        <v>0</v>
      </c>
      <c r="AL140" s="2">
        <f t="shared" ca="1" si="22"/>
        <v>0</v>
      </c>
      <c r="AM140" s="2">
        <f t="shared" ca="1" si="22"/>
        <v>0</v>
      </c>
      <c r="AN140" s="2">
        <f t="shared" ca="1" si="22"/>
        <v>0</v>
      </c>
      <c r="AO140" s="2">
        <f t="shared" ca="1" si="22"/>
        <v>0</v>
      </c>
      <c r="AP140" s="2">
        <f t="shared" ca="1" si="22"/>
        <v>0</v>
      </c>
      <c r="AQ140" s="2">
        <f t="shared" ca="1" si="22"/>
        <v>0</v>
      </c>
      <c r="AR140" s="2">
        <f t="shared" ca="1" si="22"/>
        <v>0</v>
      </c>
      <c r="AS140" s="2">
        <f t="shared" ca="1" si="25"/>
        <v>0</v>
      </c>
      <c r="AT140" s="2">
        <f t="shared" ca="1" si="25"/>
        <v>0</v>
      </c>
      <c r="AU140" s="2">
        <f t="shared" ca="1" si="25"/>
        <v>0</v>
      </c>
      <c r="AV140" s="2">
        <f t="shared" ca="1" si="25"/>
        <v>0</v>
      </c>
      <c r="AW140" s="2">
        <f t="shared" ca="1" si="25"/>
        <v>0</v>
      </c>
      <c r="AX140" s="2">
        <f t="shared" ca="1" si="25"/>
        <v>0</v>
      </c>
      <c r="AY140" s="2">
        <f t="shared" ca="1" si="25"/>
        <v>0</v>
      </c>
      <c r="AZ140" s="2">
        <f t="shared" ca="1" si="25"/>
        <v>0</v>
      </c>
      <c r="BA140" s="2">
        <f t="shared" ca="1" si="25"/>
        <v>0</v>
      </c>
      <c r="BB140" s="2">
        <f t="shared" ca="1" si="25"/>
        <v>0</v>
      </c>
      <c r="BC140" s="2">
        <f t="shared" ca="1" si="25"/>
        <v>0</v>
      </c>
      <c r="BD140" s="2">
        <f t="shared" ca="1" si="25"/>
        <v>0</v>
      </c>
      <c r="BE140" s="2">
        <f t="shared" ca="1" si="25"/>
        <v>0</v>
      </c>
      <c r="BF140" s="2">
        <f t="shared" ca="1" si="25"/>
        <v>0</v>
      </c>
      <c r="BG140" s="2">
        <f t="shared" ca="1" si="25"/>
        <v>0</v>
      </c>
      <c r="BH140" s="2">
        <f t="shared" ca="1" si="25"/>
        <v>0</v>
      </c>
      <c r="BI140" s="2">
        <f t="shared" ca="1" si="25"/>
        <v>0</v>
      </c>
    </row>
    <row r="141" spans="1:61" hidden="1" x14ac:dyDescent="0.25">
      <c r="A141" s="185"/>
      <c r="B141" s="171"/>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1">
        <v>24</v>
      </c>
      <c r="AC141" s="2">
        <f t="shared" ca="1" si="22"/>
        <v>0</v>
      </c>
      <c r="AD141" s="2">
        <f t="shared" ca="1" si="22"/>
        <v>0</v>
      </c>
      <c r="AE141" s="2">
        <f t="shared" ca="1" si="22"/>
        <v>0</v>
      </c>
      <c r="AF141" s="2">
        <f t="shared" ca="1" si="22"/>
        <v>0</v>
      </c>
      <c r="AG141" s="2">
        <f t="shared" ca="1" si="22"/>
        <v>0</v>
      </c>
      <c r="AH141" s="2">
        <f t="shared" ca="1" si="22"/>
        <v>0</v>
      </c>
      <c r="AI141" s="2">
        <f t="shared" ca="1" si="22"/>
        <v>0</v>
      </c>
      <c r="AJ141" s="2">
        <f t="shared" ca="1" si="22"/>
        <v>0</v>
      </c>
      <c r="AK141" s="2">
        <f t="shared" ref="AK141:AR141" ca="1" si="26">IF(ISNA(OR(MATCH(AK$51,OFFSET($D141,1-$AB141,0,6),0),MATCH($AB141,OFFSET($D141,1-$AB141,0,6),0))),0,INDEX(OFFSET($D141,1-$AB141,18,6,6),MATCH(AK$51,OFFSET($D141,1-$AB141,0,6),0),MATCH($AB141,OFFSET($D141,1-$AB141,0,6),0)))</f>
        <v>0</v>
      </c>
      <c r="AL141" s="2">
        <f t="shared" ca="1" si="26"/>
        <v>0</v>
      </c>
      <c r="AM141" s="2">
        <f t="shared" ca="1" si="26"/>
        <v>0</v>
      </c>
      <c r="AN141" s="2">
        <f t="shared" ca="1" si="26"/>
        <v>0</v>
      </c>
      <c r="AO141" s="2">
        <f t="shared" ca="1" si="26"/>
        <v>0</v>
      </c>
      <c r="AP141" s="2">
        <f t="shared" ca="1" si="26"/>
        <v>0</v>
      </c>
      <c r="AQ141" s="2">
        <f t="shared" ca="1" si="26"/>
        <v>0</v>
      </c>
      <c r="AR141" s="2">
        <f t="shared" ca="1" si="26"/>
        <v>0</v>
      </c>
      <c r="AS141" s="2">
        <f t="shared" ca="1" si="25"/>
        <v>0</v>
      </c>
      <c r="AT141" s="2">
        <f t="shared" ca="1" si="25"/>
        <v>0</v>
      </c>
      <c r="AU141" s="2">
        <f t="shared" ca="1" si="25"/>
        <v>0</v>
      </c>
      <c r="AV141" s="2">
        <f t="shared" ca="1" si="25"/>
        <v>0</v>
      </c>
      <c r="AW141" s="2">
        <f t="shared" ca="1" si="25"/>
        <v>0</v>
      </c>
      <c r="AX141" s="2">
        <f t="shared" ca="1" si="25"/>
        <v>0</v>
      </c>
      <c r="AY141" s="2">
        <f t="shared" ca="1" si="25"/>
        <v>0</v>
      </c>
      <c r="AZ141" s="2">
        <f t="shared" ca="1" si="25"/>
        <v>0</v>
      </c>
      <c r="BA141" s="2">
        <f t="shared" ca="1" si="25"/>
        <v>0</v>
      </c>
      <c r="BB141" s="2">
        <f t="shared" ca="1" si="25"/>
        <v>0</v>
      </c>
      <c r="BC141" s="2">
        <f t="shared" ca="1" si="25"/>
        <v>0</v>
      </c>
      <c r="BD141" s="2">
        <f t="shared" ca="1" si="25"/>
        <v>0</v>
      </c>
      <c r="BE141" s="2">
        <f t="shared" ca="1" si="25"/>
        <v>0</v>
      </c>
      <c r="BF141" s="2">
        <f t="shared" ca="1" si="25"/>
        <v>0</v>
      </c>
      <c r="BG141" s="2">
        <f t="shared" ca="1" si="25"/>
        <v>0</v>
      </c>
      <c r="BH141" s="2">
        <f t="shared" ca="1" si="25"/>
        <v>0</v>
      </c>
      <c r="BI141" s="2">
        <f t="shared" ca="1" si="25"/>
        <v>0</v>
      </c>
    </row>
    <row r="142" spans="1:61" hidden="1" x14ac:dyDescent="0.25">
      <c r="A142" s="185"/>
      <c r="B142" s="171"/>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1">
        <v>25</v>
      </c>
      <c r="AC142" s="2">
        <f t="shared" ref="AC142:AR158" ca="1" si="27">IF(ISNA(OR(MATCH(AC$51,OFFSET($D142,1-$AB142,0,6),0),MATCH($AB142,OFFSET($D142,1-$AB142,0,6),0))),0,INDEX(OFFSET($D142,1-$AB142,18,6,6),MATCH(AC$51,OFFSET($D142,1-$AB142,0,6),0),MATCH($AB142,OFFSET($D142,1-$AB142,0,6),0)))</f>
        <v>0</v>
      </c>
      <c r="AD142" s="2">
        <f t="shared" ca="1" si="27"/>
        <v>0</v>
      </c>
      <c r="AE142" s="2">
        <f t="shared" ca="1" si="27"/>
        <v>0</v>
      </c>
      <c r="AF142" s="2">
        <f t="shared" ca="1" si="27"/>
        <v>0</v>
      </c>
      <c r="AG142" s="2">
        <f t="shared" ca="1" si="27"/>
        <v>0</v>
      </c>
      <c r="AH142" s="2">
        <f t="shared" ca="1" si="27"/>
        <v>0</v>
      </c>
      <c r="AI142" s="2">
        <f t="shared" ca="1" si="27"/>
        <v>0</v>
      </c>
      <c r="AJ142" s="2">
        <f t="shared" ca="1" si="27"/>
        <v>0</v>
      </c>
      <c r="AK142" s="2">
        <f t="shared" ca="1" si="27"/>
        <v>0</v>
      </c>
      <c r="AL142" s="2">
        <f t="shared" ca="1" si="27"/>
        <v>0</v>
      </c>
      <c r="AM142" s="2">
        <f t="shared" ca="1" si="27"/>
        <v>0</v>
      </c>
      <c r="AN142" s="2">
        <f t="shared" ca="1" si="27"/>
        <v>0</v>
      </c>
      <c r="AO142" s="2">
        <f t="shared" ca="1" si="27"/>
        <v>0</v>
      </c>
      <c r="AP142" s="2">
        <f t="shared" ca="1" si="27"/>
        <v>0</v>
      </c>
      <c r="AQ142" s="2">
        <f t="shared" ca="1" si="27"/>
        <v>0</v>
      </c>
      <c r="AR142" s="2">
        <f t="shared" ca="1" si="27"/>
        <v>0</v>
      </c>
      <c r="AS142" s="2">
        <f t="shared" ca="1" si="25"/>
        <v>0</v>
      </c>
      <c r="AT142" s="2">
        <f t="shared" ca="1" si="25"/>
        <v>0</v>
      </c>
      <c r="AU142" s="2">
        <f t="shared" ca="1" si="25"/>
        <v>0</v>
      </c>
      <c r="AV142" s="2">
        <f t="shared" ca="1" si="25"/>
        <v>0</v>
      </c>
      <c r="AW142" s="2">
        <f t="shared" ca="1" si="25"/>
        <v>0</v>
      </c>
      <c r="AX142" s="2">
        <f t="shared" ca="1" si="25"/>
        <v>0</v>
      </c>
      <c r="AY142" s="2">
        <f t="shared" ca="1" si="25"/>
        <v>0</v>
      </c>
      <c r="AZ142" s="2">
        <f t="shared" ca="1" si="25"/>
        <v>0</v>
      </c>
      <c r="BA142" s="2">
        <f t="shared" ca="1" si="25"/>
        <v>0</v>
      </c>
      <c r="BB142" s="2">
        <f t="shared" ca="1" si="25"/>
        <v>0</v>
      </c>
      <c r="BC142" s="2">
        <f t="shared" ca="1" si="25"/>
        <v>0</v>
      </c>
      <c r="BD142" s="2">
        <f t="shared" ca="1" si="25"/>
        <v>0</v>
      </c>
      <c r="BE142" s="2">
        <f t="shared" ca="1" si="25"/>
        <v>0</v>
      </c>
      <c r="BF142" s="2">
        <f t="shared" ca="1" si="25"/>
        <v>0</v>
      </c>
      <c r="BG142" s="2">
        <f t="shared" ca="1" si="25"/>
        <v>0</v>
      </c>
      <c r="BH142" s="2">
        <f t="shared" ca="1" si="25"/>
        <v>0</v>
      </c>
      <c r="BI142" s="2">
        <f t="shared" ca="1" si="25"/>
        <v>0</v>
      </c>
    </row>
    <row r="143" spans="1:61" hidden="1" x14ac:dyDescent="0.25">
      <c r="A143" s="185"/>
      <c r="B143" s="171"/>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1">
        <v>26</v>
      </c>
      <c r="AC143" s="2">
        <f t="shared" ca="1" si="27"/>
        <v>0</v>
      </c>
      <c r="AD143" s="2">
        <f t="shared" ca="1" si="27"/>
        <v>0</v>
      </c>
      <c r="AE143" s="2">
        <f t="shared" ca="1" si="27"/>
        <v>0</v>
      </c>
      <c r="AF143" s="2">
        <f t="shared" ca="1" si="27"/>
        <v>0</v>
      </c>
      <c r="AG143" s="2">
        <f t="shared" ca="1" si="27"/>
        <v>0</v>
      </c>
      <c r="AH143" s="2">
        <f t="shared" ca="1" si="27"/>
        <v>0</v>
      </c>
      <c r="AI143" s="2">
        <f t="shared" ca="1" si="27"/>
        <v>0</v>
      </c>
      <c r="AJ143" s="2">
        <f t="shared" ca="1" si="27"/>
        <v>0</v>
      </c>
      <c r="AK143" s="2">
        <f t="shared" ca="1" si="27"/>
        <v>0</v>
      </c>
      <c r="AL143" s="2">
        <f t="shared" ca="1" si="27"/>
        <v>0</v>
      </c>
      <c r="AM143" s="2">
        <f t="shared" ca="1" si="27"/>
        <v>0</v>
      </c>
      <c r="AN143" s="2">
        <f t="shared" ca="1" si="27"/>
        <v>0</v>
      </c>
      <c r="AO143" s="2">
        <f t="shared" ca="1" si="27"/>
        <v>0</v>
      </c>
      <c r="AP143" s="2">
        <f t="shared" ca="1" si="27"/>
        <v>0</v>
      </c>
      <c r="AQ143" s="2">
        <f t="shared" ca="1" si="27"/>
        <v>0</v>
      </c>
      <c r="AR143" s="2">
        <f t="shared" ca="1" si="27"/>
        <v>0</v>
      </c>
      <c r="AS143" s="2">
        <f t="shared" ca="1" si="25"/>
        <v>0</v>
      </c>
      <c r="AT143" s="2">
        <f t="shared" ca="1" si="25"/>
        <v>0</v>
      </c>
      <c r="AU143" s="2">
        <f t="shared" ca="1" si="25"/>
        <v>0</v>
      </c>
      <c r="AV143" s="2">
        <f t="shared" ca="1" si="25"/>
        <v>0</v>
      </c>
      <c r="AW143" s="2">
        <f t="shared" ca="1" si="25"/>
        <v>0</v>
      </c>
      <c r="AX143" s="2">
        <f t="shared" ca="1" si="25"/>
        <v>0</v>
      </c>
      <c r="AY143" s="2">
        <f t="shared" ca="1" si="25"/>
        <v>0</v>
      </c>
      <c r="AZ143" s="2">
        <f t="shared" ca="1" si="25"/>
        <v>0</v>
      </c>
      <c r="BA143" s="2">
        <f t="shared" ca="1" si="25"/>
        <v>0</v>
      </c>
      <c r="BB143" s="2">
        <f t="shared" ca="1" si="25"/>
        <v>0</v>
      </c>
      <c r="BC143" s="2">
        <f t="shared" ca="1" si="25"/>
        <v>0</v>
      </c>
      <c r="BD143" s="2">
        <f t="shared" ca="1" si="25"/>
        <v>0</v>
      </c>
      <c r="BE143" s="2">
        <f t="shared" ca="1" si="25"/>
        <v>0</v>
      </c>
      <c r="BF143" s="2">
        <f t="shared" ca="1" si="25"/>
        <v>0</v>
      </c>
      <c r="BG143" s="2">
        <f t="shared" ca="1" si="25"/>
        <v>0</v>
      </c>
      <c r="BH143" s="2">
        <f t="shared" ca="1" si="25"/>
        <v>0</v>
      </c>
      <c r="BI143" s="2">
        <f t="shared" ca="1" si="25"/>
        <v>0</v>
      </c>
    </row>
    <row r="144" spans="1:61" hidden="1" x14ac:dyDescent="0.25">
      <c r="A144" s="185"/>
      <c r="B144" s="171"/>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1">
        <v>27</v>
      </c>
      <c r="AC144" s="2">
        <f t="shared" ca="1" si="27"/>
        <v>0</v>
      </c>
      <c r="AD144" s="2">
        <f t="shared" ca="1" si="27"/>
        <v>0</v>
      </c>
      <c r="AE144" s="2">
        <f t="shared" ca="1" si="27"/>
        <v>0</v>
      </c>
      <c r="AF144" s="2">
        <f t="shared" ca="1" si="27"/>
        <v>0</v>
      </c>
      <c r="AG144" s="2">
        <f t="shared" ca="1" si="27"/>
        <v>0</v>
      </c>
      <c r="AH144" s="2">
        <f t="shared" ca="1" si="27"/>
        <v>0</v>
      </c>
      <c r="AI144" s="2">
        <f t="shared" ca="1" si="27"/>
        <v>0</v>
      </c>
      <c r="AJ144" s="2">
        <f t="shared" ca="1" si="27"/>
        <v>0</v>
      </c>
      <c r="AK144" s="2">
        <f t="shared" ca="1" si="27"/>
        <v>0</v>
      </c>
      <c r="AL144" s="2">
        <f t="shared" ca="1" si="27"/>
        <v>0</v>
      </c>
      <c r="AM144" s="2">
        <f t="shared" ca="1" si="27"/>
        <v>0</v>
      </c>
      <c r="AN144" s="2">
        <f t="shared" ca="1" si="27"/>
        <v>0</v>
      </c>
      <c r="AO144" s="2">
        <f t="shared" ca="1" si="27"/>
        <v>0</v>
      </c>
      <c r="AP144" s="2">
        <f t="shared" ca="1" si="27"/>
        <v>0</v>
      </c>
      <c r="AQ144" s="2">
        <f t="shared" ca="1" si="27"/>
        <v>0</v>
      </c>
      <c r="AR144" s="2">
        <f t="shared" ca="1" si="27"/>
        <v>0</v>
      </c>
      <c r="AS144" s="2">
        <f t="shared" ca="1" si="25"/>
        <v>0</v>
      </c>
      <c r="AT144" s="2">
        <f t="shared" ca="1" si="25"/>
        <v>0</v>
      </c>
      <c r="AU144" s="2">
        <f t="shared" ca="1" si="25"/>
        <v>0</v>
      </c>
      <c r="AV144" s="2">
        <f t="shared" ca="1" si="25"/>
        <v>0</v>
      </c>
      <c r="AW144" s="2">
        <f t="shared" ca="1" si="25"/>
        <v>0</v>
      </c>
      <c r="AX144" s="2">
        <f t="shared" ca="1" si="25"/>
        <v>0</v>
      </c>
      <c r="AY144" s="2">
        <f t="shared" ca="1" si="25"/>
        <v>0</v>
      </c>
      <c r="AZ144" s="2">
        <f t="shared" ca="1" si="25"/>
        <v>0</v>
      </c>
      <c r="BA144" s="2">
        <f t="shared" ca="1" si="25"/>
        <v>0</v>
      </c>
      <c r="BB144" s="2">
        <f t="shared" ca="1" si="25"/>
        <v>0</v>
      </c>
      <c r="BC144" s="2">
        <f t="shared" ca="1" si="25"/>
        <v>0</v>
      </c>
      <c r="BD144" s="2">
        <f t="shared" ca="1" si="25"/>
        <v>0</v>
      </c>
      <c r="BE144" s="2">
        <f t="shared" ca="1" si="25"/>
        <v>0</v>
      </c>
      <c r="BF144" s="2">
        <f t="shared" ca="1" si="25"/>
        <v>0</v>
      </c>
      <c r="BG144" s="2">
        <f t="shared" ca="1" si="25"/>
        <v>0</v>
      </c>
      <c r="BH144" s="2">
        <f t="shared" ca="1" si="25"/>
        <v>0</v>
      </c>
      <c r="BI144" s="2">
        <f t="shared" ca="1" si="25"/>
        <v>0</v>
      </c>
    </row>
    <row r="145" spans="1:61" hidden="1" x14ac:dyDescent="0.25">
      <c r="A145" s="185"/>
      <c r="B145" s="171"/>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1">
        <v>28</v>
      </c>
      <c r="AC145" s="2">
        <f t="shared" ca="1" si="27"/>
        <v>0</v>
      </c>
      <c r="AD145" s="2">
        <f t="shared" ca="1" si="27"/>
        <v>0</v>
      </c>
      <c r="AE145" s="2">
        <f t="shared" ca="1" si="27"/>
        <v>0</v>
      </c>
      <c r="AF145" s="2">
        <f t="shared" ca="1" si="27"/>
        <v>0</v>
      </c>
      <c r="AG145" s="2">
        <f t="shared" ca="1" si="27"/>
        <v>0</v>
      </c>
      <c r="AH145" s="2">
        <f t="shared" ca="1" si="27"/>
        <v>0</v>
      </c>
      <c r="AI145" s="2">
        <f t="shared" ca="1" si="27"/>
        <v>0</v>
      </c>
      <c r="AJ145" s="2">
        <f t="shared" ca="1" si="27"/>
        <v>0</v>
      </c>
      <c r="AK145" s="2">
        <f t="shared" ca="1" si="27"/>
        <v>0</v>
      </c>
      <c r="AL145" s="2">
        <f t="shared" ca="1" si="27"/>
        <v>0</v>
      </c>
      <c r="AM145" s="2">
        <f t="shared" ca="1" si="27"/>
        <v>0</v>
      </c>
      <c r="AN145" s="2">
        <f t="shared" ca="1" si="27"/>
        <v>0</v>
      </c>
      <c r="AO145" s="2">
        <f t="shared" ca="1" si="27"/>
        <v>0</v>
      </c>
      <c r="AP145" s="2">
        <f t="shared" ca="1" si="27"/>
        <v>0</v>
      </c>
      <c r="AQ145" s="2">
        <f t="shared" ca="1" si="27"/>
        <v>0</v>
      </c>
      <c r="AR145" s="2">
        <f t="shared" ca="1" si="27"/>
        <v>0</v>
      </c>
      <c r="AS145" s="2">
        <f t="shared" ca="1" si="25"/>
        <v>0</v>
      </c>
      <c r="AT145" s="2">
        <f t="shared" ca="1" si="25"/>
        <v>0</v>
      </c>
      <c r="AU145" s="2">
        <f t="shared" ca="1" si="25"/>
        <v>0</v>
      </c>
      <c r="AV145" s="2">
        <f t="shared" ca="1" si="25"/>
        <v>0</v>
      </c>
      <c r="AW145" s="2">
        <f t="shared" ca="1" si="25"/>
        <v>0</v>
      </c>
      <c r="AX145" s="2">
        <f t="shared" ca="1" si="25"/>
        <v>0</v>
      </c>
      <c r="AY145" s="2">
        <f t="shared" ca="1" si="25"/>
        <v>0</v>
      </c>
      <c r="AZ145" s="2">
        <f t="shared" ca="1" si="25"/>
        <v>0</v>
      </c>
      <c r="BA145" s="2">
        <f t="shared" ca="1" si="25"/>
        <v>0</v>
      </c>
      <c r="BB145" s="2">
        <f t="shared" ca="1" si="25"/>
        <v>0</v>
      </c>
      <c r="BC145" s="2">
        <f t="shared" ca="1" si="25"/>
        <v>0</v>
      </c>
      <c r="BD145" s="2">
        <f t="shared" ca="1" si="25"/>
        <v>0</v>
      </c>
      <c r="BE145" s="2">
        <f t="shared" ca="1" si="25"/>
        <v>0</v>
      </c>
      <c r="BF145" s="2">
        <f t="shared" ca="1" si="25"/>
        <v>0</v>
      </c>
      <c r="BG145" s="2">
        <f t="shared" ca="1" si="25"/>
        <v>0</v>
      </c>
      <c r="BH145" s="2">
        <f t="shared" ca="1" si="25"/>
        <v>0</v>
      </c>
      <c r="BI145" s="2">
        <f t="shared" ca="1" si="25"/>
        <v>0</v>
      </c>
    </row>
    <row r="146" spans="1:61" hidden="1" x14ac:dyDescent="0.25">
      <c r="A146" s="185"/>
      <c r="B146" s="171"/>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1">
        <v>29</v>
      </c>
      <c r="AC146" s="2">
        <f t="shared" ca="1" si="27"/>
        <v>0</v>
      </c>
      <c r="AD146" s="2">
        <f t="shared" ca="1" si="27"/>
        <v>0</v>
      </c>
      <c r="AE146" s="2">
        <f t="shared" ca="1" si="27"/>
        <v>0</v>
      </c>
      <c r="AF146" s="2">
        <f t="shared" ca="1" si="27"/>
        <v>0</v>
      </c>
      <c r="AG146" s="2">
        <f t="shared" ca="1" si="27"/>
        <v>0</v>
      </c>
      <c r="AH146" s="2">
        <f t="shared" ca="1" si="27"/>
        <v>0</v>
      </c>
      <c r="AI146" s="2">
        <f t="shared" ca="1" si="27"/>
        <v>0</v>
      </c>
      <c r="AJ146" s="2">
        <f t="shared" ca="1" si="27"/>
        <v>0</v>
      </c>
      <c r="AK146" s="2">
        <f t="shared" ca="1" si="27"/>
        <v>0</v>
      </c>
      <c r="AL146" s="2">
        <f t="shared" ca="1" si="27"/>
        <v>0</v>
      </c>
      <c r="AM146" s="2">
        <f t="shared" ca="1" si="27"/>
        <v>0</v>
      </c>
      <c r="AN146" s="2">
        <f t="shared" ca="1" si="27"/>
        <v>0</v>
      </c>
      <c r="AO146" s="2">
        <f t="shared" ca="1" si="27"/>
        <v>0</v>
      </c>
      <c r="AP146" s="2">
        <f t="shared" ca="1" si="27"/>
        <v>0</v>
      </c>
      <c r="AQ146" s="2">
        <f t="shared" ca="1" si="27"/>
        <v>0</v>
      </c>
      <c r="AR146" s="2">
        <f t="shared" ca="1" si="27"/>
        <v>0</v>
      </c>
      <c r="AS146" s="2">
        <f t="shared" ca="1" si="25"/>
        <v>0</v>
      </c>
      <c r="AT146" s="2">
        <f t="shared" ca="1" si="25"/>
        <v>0</v>
      </c>
      <c r="AU146" s="2">
        <f t="shared" ca="1" si="25"/>
        <v>0</v>
      </c>
      <c r="AV146" s="2">
        <f t="shared" ca="1" si="25"/>
        <v>0</v>
      </c>
      <c r="AW146" s="2">
        <f t="shared" ca="1" si="25"/>
        <v>0</v>
      </c>
      <c r="AX146" s="2">
        <f t="shared" ca="1" si="25"/>
        <v>0</v>
      </c>
      <c r="AY146" s="2">
        <f t="shared" ca="1" si="25"/>
        <v>0</v>
      </c>
      <c r="AZ146" s="2">
        <f t="shared" ca="1" si="25"/>
        <v>0</v>
      </c>
      <c r="BA146" s="2">
        <f t="shared" ca="1" si="25"/>
        <v>0</v>
      </c>
      <c r="BB146" s="2">
        <f t="shared" ca="1" si="25"/>
        <v>0</v>
      </c>
      <c r="BC146" s="2">
        <f t="shared" ca="1" si="25"/>
        <v>0</v>
      </c>
      <c r="BD146" s="2">
        <f t="shared" ca="1" si="25"/>
        <v>0</v>
      </c>
      <c r="BE146" s="2">
        <f t="shared" ca="1" si="25"/>
        <v>0</v>
      </c>
      <c r="BF146" s="2">
        <f t="shared" ca="1" si="25"/>
        <v>0</v>
      </c>
      <c r="BG146" s="2">
        <f t="shared" ca="1" si="25"/>
        <v>0</v>
      </c>
      <c r="BH146" s="2">
        <f t="shared" ca="1" si="25"/>
        <v>0</v>
      </c>
      <c r="BI146" s="2">
        <f t="shared" ca="1" si="25"/>
        <v>0</v>
      </c>
    </row>
    <row r="147" spans="1:61" hidden="1" x14ac:dyDescent="0.25">
      <c r="A147" s="185"/>
      <c r="B147" s="171"/>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1">
        <v>30</v>
      </c>
      <c r="AC147" s="2">
        <f t="shared" ca="1" si="27"/>
        <v>0</v>
      </c>
      <c r="AD147" s="2">
        <f t="shared" ca="1" si="27"/>
        <v>0</v>
      </c>
      <c r="AE147" s="2">
        <f t="shared" ca="1" si="27"/>
        <v>0</v>
      </c>
      <c r="AF147" s="2">
        <f t="shared" ca="1" si="27"/>
        <v>0</v>
      </c>
      <c r="AG147" s="2">
        <f t="shared" ca="1" si="27"/>
        <v>0</v>
      </c>
      <c r="AH147" s="2">
        <f t="shared" ca="1" si="27"/>
        <v>0</v>
      </c>
      <c r="AI147" s="2">
        <f t="shared" ca="1" si="27"/>
        <v>0</v>
      </c>
      <c r="AJ147" s="2">
        <f t="shared" ca="1" si="27"/>
        <v>0</v>
      </c>
      <c r="AK147" s="2">
        <f t="shared" ca="1" si="27"/>
        <v>0</v>
      </c>
      <c r="AL147" s="2">
        <f t="shared" ca="1" si="27"/>
        <v>0</v>
      </c>
      <c r="AM147" s="2">
        <f t="shared" ca="1" si="27"/>
        <v>0</v>
      </c>
      <c r="AN147" s="2">
        <f t="shared" ca="1" si="27"/>
        <v>0</v>
      </c>
      <c r="AO147" s="2">
        <f t="shared" ca="1" si="27"/>
        <v>0</v>
      </c>
      <c r="AP147" s="2">
        <f t="shared" ca="1" si="27"/>
        <v>0</v>
      </c>
      <c r="AQ147" s="2">
        <f t="shared" ca="1" si="27"/>
        <v>0</v>
      </c>
      <c r="AR147" s="2">
        <f t="shared" ca="1" si="27"/>
        <v>0</v>
      </c>
      <c r="AS147" s="2">
        <f t="shared" ca="1" si="25"/>
        <v>0</v>
      </c>
      <c r="AT147" s="2">
        <f t="shared" ca="1" si="25"/>
        <v>0</v>
      </c>
      <c r="AU147" s="2">
        <f t="shared" ca="1" si="25"/>
        <v>0</v>
      </c>
      <c r="AV147" s="2">
        <f t="shared" ca="1" si="25"/>
        <v>0</v>
      </c>
      <c r="AW147" s="2">
        <f t="shared" ca="1" si="25"/>
        <v>0</v>
      </c>
      <c r="AX147" s="2">
        <f t="shared" ca="1" si="25"/>
        <v>0</v>
      </c>
      <c r="AY147" s="2">
        <f t="shared" ca="1" si="25"/>
        <v>0</v>
      </c>
      <c r="AZ147" s="2">
        <f t="shared" ca="1" si="25"/>
        <v>0</v>
      </c>
      <c r="BA147" s="2">
        <f t="shared" ca="1" si="25"/>
        <v>0</v>
      </c>
      <c r="BB147" s="2">
        <f t="shared" ca="1" si="25"/>
        <v>0</v>
      </c>
      <c r="BC147" s="2">
        <f t="shared" ca="1" si="25"/>
        <v>0</v>
      </c>
      <c r="BD147" s="2">
        <f t="shared" ca="1" si="25"/>
        <v>0</v>
      </c>
      <c r="BE147" s="2">
        <f t="shared" ca="1" si="25"/>
        <v>0</v>
      </c>
      <c r="BF147" s="2">
        <f t="shared" ca="1" si="25"/>
        <v>0</v>
      </c>
      <c r="BG147" s="2">
        <f t="shared" ca="1" si="25"/>
        <v>0</v>
      </c>
      <c r="BH147" s="2">
        <f t="shared" ca="1" si="25"/>
        <v>0</v>
      </c>
      <c r="BI147" s="2">
        <f t="shared" ca="1" si="25"/>
        <v>0</v>
      </c>
    </row>
    <row r="148" spans="1:61" hidden="1" x14ac:dyDescent="0.25">
      <c r="A148" s="185"/>
      <c r="B148" s="171"/>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1">
        <v>31</v>
      </c>
      <c r="AC148" s="2">
        <f t="shared" ca="1" si="27"/>
        <v>0</v>
      </c>
      <c r="AD148" s="2">
        <f t="shared" ca="1" si="27"/>
        <v>0</v>
      </c>
      <c r="AE148" s="2">
        <f t="shared" ca="1" si="27"/>
        <v>0</v>
      </c>
      <c r="AF148" s="2">
        <f t="shared" ca="1" si="27"/>
        <v>0</v>
      </c>
      <c r="AG148" s="2">
        <f t="shared" ca="1" si="27"/>
        <v>0</v>
      </c>
      <c r="AH148" s="2">
        <f t="shared" ca="1" si="27"/>
        <v>0</v>
      </c>
      <c r="AI148" s="2">
        <f t="shared" ca="1" si="27"/>
        <v>0</v>
      </c>
      <c r="AJ148" s="2">
        <f t="shared" ca="1" si="27"/>
        <v>0</v>
      </c>
      <c r="AK148" s="2">
        <f t="shared" ca="1" si="27"/>
        <v>0</v>
      </c>
      <c r="AL148" s="2">
        <f t="shared" ca="1" si="27"/>
        <v>0</v>
      </c>
      <c r="AM148" s="2">
        <f t="shared" ca="1" si="27"/>
        <v>0</v>
      </c>
      <c r="AN148" s="2">
        <f t="shared" ca="1" si="27"/>
        <v>0</v>
      </c>
      <c r="AO148" s="2">
        <f t="shared" ca="1" si="27"/>
        <v>0</v>
      </c>
      <c r="AP148" s="2">
        <f t="shared" ca="1" si="27"/>
        <v>0</v>
      </c>
      <c r="AQ148" s="2">
        <f t="shared" ca="1" si="27"/>
        <v>0</v>
      </c>
      <c r="AR148" s="2">
        <f t="shared" ca="1" si="27"/>
        <v>0</v>
      </c>
      <c r="AS148" s="2">
        <f t="shared" ca="1" si="25"/>
        <v>0</v>
      </c>
      <c r="AT148" s="2">
        <f t="shared" ca="1" si="25"/>
        <v>0</v>
      </c>
      <c r="AU148" s="2">
        <f t="shared" ca="1" si="25"/>
        <v>0</v>
      </c>
      <c r="AV148" s="2">
        <f t="shared" ca="1" si="25"/>
        <v>0</v>
      </c>
      <c r="AW148" s="2">
        <f t="shared" ca="1" si="25"/>
        <v>0</v>
      </c>
      <c r="AX148" s="2">
        <f t="shared" ca="1" si="25"/>
        <v>0</v>
      </c>
      <c r="AY148" s="2">
        <f t="shared" ca="1" si="25"/>
        <v>0</v>
      </c>
      <c r="AZ148" s="2">
        <f t="shared" ca="1" si="25"/>
        <v>0</v>
      </c>
      <c r="BA148" s="2">
        <f t="shared" ca="1" si="25"/>
        <v>0</v>
      </c>
      <c r="BB148" s="2">
        <f t="shared" ca="1" si="25"/>
        <v>0</v>
      </c>
      <c r="BC148" s="2">
        <f t="shared" ca="1" si="25"/>
        <v>0</v>
      </c>
      <c r="BD148" s="2">
        <f t="shared" ca="1" si="25"/>
        <v>0</v>
      </c>
      <c r="BE148" s="2">
        <f t="shared" ca="1" si="25"/>
        <v>0</v>
      </c>
      <c r="BF148" s="2">
        <f t="shared" ca="1" si="25"/>
        <v>0</v>
      </c>
      <c r="BG148" s="2">
        <f t="shared" ca="1" si="25"/>
        <v>0</v>
      </c>
      <c r="BH148" s="2">
        <f t="shared" ca="1" si="25"/>
        <v>0</v>
      </c>
      <c r="BI148" s="2">
        <f t="shared" ca="1" si="25"/>
        <v>0</v>
      </c>
    </row>
    <row r="149" spans="1:61" hidden="1" x14ac:dyDescent="0.25">
      <c r="A149" s="185"/>
      <c r="B149" s="171"/>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1">
        <v>32</v>
      </c>
      <c r="AC149" s="2">
        <f t="shared" ca="1" si="27"/>
        <v>0</v>
      </c>
      <c r="AD149" s="2">
        <f t="shared" ca="1" si="27"/>
        <v>0</v>
      </c>
      <c r="AE149" s="2">
        <f t="shared" ca="1" si="27"/>
        <v>0</v>
      </c>
      <c r="AF149" s="2">
        <f t="shared" ca="1" si="27"/>
        <v>0</v>
      </c>
      <c r="AG149" s="2">
        <f t="shared" ca="1" si="27"/>
        <v>0</v>
      </c>
      <c r="AH149" s="2">
        <f t="shared" ca="1" si="27"/>
        <v>0</v>
      </c>
      <c r="AI149" s="2">
        <f t="shared" ca="1" si="27"/>
        <v>0</v>
      </c>
      <c r="AJ149" s="2">
        <f t="shared" ca="1" si="27"/>
        <v>0</v>
      </c>
      <c r="AK149" s="2">
        <f t="shared" ca="1" si="27"/>
        <v>0</v>
      </c>
      <c r="AL149" s="2">
        <f t="shared" ca="1" si="27"/>
        <v>0</v>
      </c>
      <c r="AM149" s="2">
        <f t="shared" ca="1" si="27"/>
        <v>0</v>
      </c>
      <c r="AN149" s="2">
        <f t="shared" ca="1" si="27"/>
        <v>0</v>
      </c>
      <c r="AO149" s="2">
        <f t="shared" ca="1" si="27"/>
        <v>0</v>
      </c>
      <c r="AP149" s="2">
        <f t="shared" ca="1" si="27"/>
        <v>0</v>
      </c>
      <c r="AQ149" s="2">
        <f t="shared" ca="1" si="27"/>
        <v>0</v>
      </c>
      <c r="AR149" s="2">
        <f t="shared" ca="1" si="27"/>
        <v>0</v>
      </c>
      <c r="AS149" s="2">
        <f t="shared" ca="1" si="25"/>
        <v>0</v>
      </c>
      <c r="AT149" s="2">
        <f t="shared" ca="1" si="25"/>
        <v>0</v>
      </c>
      <c r="AU149" s="2">
        <f t="shared" ca="1" si="25"/>
        <v>0</v>
      </c>
      <c r="AV149" s="2">
        <f t="shared" ca="1" si="25"/>
        <v>0</v>
      </c>
      <c r="AW149" s="2">
        <f t="shared" ca="1" si="25"/>
        <v>0</v>
      </c>
      <c r="AX149" s="2">
        <f t="shared" ca="1" si="25"/>
        <v>0</v>
      </c>
      <c r="AY149" s="2">
        <f t="shared" ca="1" si="25"/>
        <v>0</v>
      </c>
      <c r="AZ149" s="2">
        <f t="shared" ca="1" si="25"/>
        <v>0</v>
      </c>
      <c r="BA149" s="2">
        <f t="shared" ca="1" si="25"/>
        <v>0</v>
      </c>
      <c r="BB149" s="2">
        <f t="shared" ca="1" si="25"/>
        <v>0</v>
      </c>
      <c r="BC149" s="2">
        <f t="shared" ca="1" si="25"/>
        <v>0</v>
      </c>
      <c r="BD149" s="2">
        <f t="shared" ca="1" si="25"/>
        <v>0</v>
      </c>
      <c r="BE149" s="2">
        <f t="shared" ca="1" si="25"/>
        <v>0</v>
      </c>
      <c r="BF149" s="2">
        <f t="shared" ca="1" si="25"/>
        <v>0</v>
      </c>
      <c r="BG149" s="2">
        <f t="shared" ca="1" si="25"/>
        <v>0</v>
      </c>
      <c r="BH149" s="2">
        <f t="shared" ca="1" si="25"/>
        <v>0</v>
      </c>
      <c r="BI149" s="2">
        <f t="shared" ca="1" si="25"/>
        <v>0</v>
      </c>
    </row>
    <row r="150" spans="1:61" hidden="1" x14ac:dyDescent="0.25">
      <c r="A150" s="185"/>
      <c r="B150" s="172"/>
      <c r="C150" s="68"/>
      <c r="D150" s="68"/>
      <c r="E150" s="68"/>
      <c r="F150" s="68"/>
      <c r="G150" s="68"/>
      <c r="H150" s="68"/>
      <c r="I150" s="68"/>
      <c r="J150" s="68"/>
      <c r="K150" s="68"/>
      <c r="L150" s="68"/>
      <c r="M150" s="68"/>
      <c r="N150" s="68"/>
      <c r="O150" s="68"/>
      <c r="P150" s="68"/>
      <c r="Q150" s="68"/>
      <c r="R150" s="68"/>
      <c r="S150" s="68"/>
      <c r="T150" s="68"/>
      <c r="U150" s="68"/>
      <c r="V150" s="68"/>
      <c r="W150" s="68"/>
      <c r="X150" s="68"/>
      <c r="Y150" s="68"/>
      <c r="Z150" s="68"/>
      <c r="AA150" s="68"/>
      <c r="AB150" s="65">
        <v>33</v>
      </c>
      <c r="AC150" s="67">
        <f t="shared" ca="1" si="27"/>
        <v>0</v>
      </c>
      <c r="AD150" s="67">
        <f t="shared" ca="1" si="27"/>
        <v>0</v>
      </c>
      <c r="AE150" s="67">
        <f t="shared" ca="1" si="27"/>
        <v>0</v>
      </c>
      <c r="AF150" s="67">
        <f t="shared" ca="1" si="27"/>
        <v>0</v>
      </c>
      <c r="AG150" s="67">
        <f t="shared" ca="1" si="27"/>
        <v>0</v>
      </c>
      <c r="AH150" s="67">
        <f t="shared" ca="1" si="27"/>
        <v>0</v>
      </c>
      <c r="AI150" s="67">
        <f t="shared" ca="1" si="27"/>
        <v>0</v>
      </c>
      <c r="AJ150" s="67">
        <f t="shared" ca="1" si="27"/>
        <v>0</v>
      </c>
      <c r="AK150" s="67">
        <f t="shared" ca="1" si="27"/>
        <v>0</v>
      </c>
      <c r="AL150" s="67">
        <f t="shared" ca="1" si="27"/>
        <v>0</v>
      </c>
      <c r="AM150" s="67">
        <f t="shared" ca="1" si="27"/>
        <v>0</v>
      </c>
      <c r="AN150" s="67">
        <f t="shared" ca="1" si="27"/>
        <v>0</v>
      </c>
      <c r="AO150" s="67">
        <f t="shared" ca="1" si="27"/>
        <v>0</v>
      </c>
      <c r="AP150" s="67">
        <f t="shared" ca="1" si="27"/>
        <v>0</v>
      </c>
      <c r="AQ150" s="67">
        <f t="shared" ca="1" si="27"/>
        <v>0</v>
      </c>
      <c r="AR150" s="67">
        <f t="shared" ca="1" si="27"/>
        <v>0</v>
      </c>
      <c r="AS150" s="67">
        <f t="shared" ref="AS150:BI164" ca="1" si="28">IF(ISNA(OR(MATCH(AS$51,OFFSET($D150,1-$AB150,0,6),0),MATCH($AB150,OFFSET($D150,1-$AB150,0,6),0))),0,INDEX(OFFSET($D150,1-$AB150,18,6,6),MATCH(AS$51,OFFSET($D150,1-$AB150,0,6),0),MATCH($AB150,OFFSET($D150,1-$AB150,0,6),0)))</f>
        <v>0</v>
      </c>
      <c r="AT150" s="67">
        <f t="shared" ca="1" si="28"/>
        <v>0</v>
      </c>
      <c r="AU150" s="67">
        <f t="shared" ca="1" si="28"/>
        <v>0</v>
      </c>
      <c r="AV150" s="67">
        <f t="shared" ca="1" si="28"/>
        <v>0</v>
      </c>
      <c r="AW150" s="67">
        <f t="shared" ca="1" si="28"/>
        <v>0</v>
      </c>
      <c r="AX150" s="67">
        <f t="shared" ca="1" si="28"/>
        <v>0</v>
      </c>
      <c r="AY150" s="67">
        <f t="shared" ca="1" si="28"/>
        <v>0</v>
      </c>
      <c r="AZ150" s="67">
        <f t="shared" ca="1" si="28"/>
        <v>0</v>
      </c>
      <c r="BA150" s="67">
        <f t="shared" ca="1" si="28"/>
        <v>0</v>
      </c>
      <c r="BB150" s="67">
        <f t="shared" ca="1" si="28"/>
        <v>0</v>
      </c>
      <c r="BC150" s="67">
        <f t="shared" ca="1" si="28"/>
        <v>0</v>
      </c>
      <c r="BD150" s="67">
        <f t="shared" ca="1" si="28"/>
        <v>0</v>
      </c>
      <c r="BE150" s="67">
        <f t="shared" ca="1" si="28"/>
        <v>0</v>
      </c>
      <c r="BF150" s="67">
        <f t="shared" ca="1" si="28"/>
        <v>0</v>
      </c>
      <c r="BG150" s="67">
        <f t="shared" ca="1" si="28"/>
        <v>0</v>
      </c>
      <c r="BH150" s="67">
        <f t="shared" ca="1" si="28"/>
        <v>0</v>
      </c>
      <c r="BI150" s="67">
        <f t="shared" ca="1" si="28"/>
        <v>0</v>
      </c>
    </row>
    <row r="151" spans="1:61" hidden="1" x14ac:dyDescent="0.25">
      <c r="A151" s="185"/>
      <c r="B151" s="170" t="s">
        <v>68</v>
      </c>
      <c r="C151" s="173" t="str">
        <f>INDEX(mem_Nb,MATCH(B151,MEMBERS,0))</f>
        <v>N4</v>
      </c>
      <c r="D151" s="74">
        <f>INDEX(LM,MATCH(C151,NODES,0),1)</f>
        <v>9</v>
      </c>
      <c r="E151" s="4" t="e">
        <f t="array" aca="1" ref="E151:E156" ca="1">d_m(D151:D156,P151:U156,Du,Dk)</f>
        <v>#VALUE!</v>
      </c>
      <c r="F151" s="4" t="e">
        <f t="array" ref="F151:F156">qf_m(B151)</f>
        <v>#VALUE!</v>
      </c>
      <c r="G151" s="4" t="e">
        <f t="array" ref="G151:G156">MMULT(TRANSPOSE(P151:U156),F151:F156)</f>
        <v>#VALUE!</v>
      </c>
      <c r="H151" s="4" t="e">
        <f t="array" ref="H151:H156">MMULT(J151:O156,E151:E156)+F151:F156</f>
        <v>#VALUE!</v>
      </c>
      <c r="I151" s="4" t="e">
        <f t="array" ref="I151:I156">MMULT(TRANSPOSE(P151:U156),H151:H156)</f>
        <v>#VALUE!</v>
      </c>
      <c r="J151" s="14" t="e">
        <f t="array" ref="J151:O156">kp_m(B151)</f>
        <v>#VALUE!</v>
      </c>
      <c r="K151" s="4" t="e">
        <v>#VALUE!</v>
      </c>
      <c r="L151" s="4" t="e">
        <v>#VALUE!</v>
      </c>
      <c r="M151" s="4" t="e">
        <v>#VALUE!</v>
      </c>
      <c r="N151" s="4" t="e">
        <v>#VALUE!</v>
      </c>
      <c r="O151" s="15" t="e">
        <v>#VALUE!</v>
      </c>
      <c r="P151" s="14" t="e">
        <f t="array" ref="P151:U156">T_m(B151)</f>
        <v>#VALUE!</v>
      </c>
      <c r="Q151" s="4" t="e">
        <v>#VALUE!</v>
      </c>
      <c r="R151" s="4" t="e">
        <v>#VALUE!</v>
      </c>
      <c r="S151" s="4" t="e">
        <v>#VALUE!</v>
      </c>
      <c r="T151" s="4" t="e">
        <v>#VALUE!</v>
      </c>
      <c r="U151" s="15" t="e">
        <v>#VALUE!</v>
      </c>
      <c r="V151" s="14" t="e">
        <f t="array" ref="V151:AA156">k_m(P151:U156,J151:O156)</f>
        <v>#VALUE!</v>
      </c>
      <c r="W151" s="4" t="e">
        <v>#VALUE!</v>
      </c>
      <c r="X151" s="4" t="e">
        <v>#VALUE!</v>
      </c>
      <c r="Y151" s="4" t="e">
        <v>#VALUE!</v>
      </c>
      <c r="Z151" s="4" t="e">
        <v>#VALUE!</v>
      </c>
      <c r="AA151" s="15" t="e">
        <v>#VALUE!</v>
      </c>
      <c r="AB151" s="5">
        <v>1</v>
      </c>
      <c r="AC151" s="4">
        <f ca="1">IF(ISNA(OR(MATCH(AC$51,OFFSET($D151,1-$AB151,0,6),0),MATCH($AB151,OFFSET($D151,1-$AB151,0,6),0))),0,INDEX(OFFSET($D151,1-$AB151,18,6,6),MATCH(AC$51,OFFSET($D151,1-$AB151,0,6),0),MATCH($AB151,OFFSET($D151,1-$AB151,0,6),0)))</f>
        <v>0</v>
      </c>
      <c r="AD151" s="4">
        <f t="shared" ca="1" si="27"/>
        <v>0</v>
      </c>
      <c r="AE151" s="4">
        <f t="shared" ca="1" si="27"/>
        <v>0</v>
      </c>
      <c r="AF151" s="4">
        <f t="shared" ca="1" si="27"/>
        <v>0</v>
      </c>
      <c r="AG151" s="4">
        <f t="shared" ca="1" si="27"/>
        <v>0</v>
      </c>
      <c r="AH151" s="4">
        <f t="shared" ca="1" si="27"/>
        <v>0</v>
      </c>
      <c r="AI151" s="4">
        <f t="shared" ca="1" si="27"/>
        <v>0</v>
      </c>
      <c r="AJ151" s="4">
        <f t="shared" ca="1" si="27"/>
        <v>0</v>
      </c>
      <c r="AK151" s="4">
        <f t="shared" ca="1" si="27"/>
        <v>0</v>
      </c>
      <c r="AL151" s="4">
        <f t="shared" ca="1" si="27"/>
        <v>0</v>
      </c>
      <c r="AM151" s="4">
        <f t="shared" ca="1" si="27"/>
        <v>0</v>
      </c>
      <c r="AN151" s="4">
        <f t="shared" ca="1" si="27"/>
        <v>0</v>
      </c>
      <c r="AO151" s="4">
        <f t="shared" ca="1" si="27"/>
        <v>0</v>
      </c>
      <c r="AP151" s="4">
        <f t="shared" ca="1" si="27"/>
        <v>0</v>
      </c>
      <c r="AQ151" s="4">
        <f t="shared" ca="1" si="27"/>
        <v>0</v>
      </c>
      <c r="AR151" s="4">
        <f t="shared" ca="1" si="27"/>
        <v>0</v>
      </c>
      <c r="AS151" s="4">
        <f t="shared" ca="1" si="28"/>
        <v>0</v>
      </c>
      <c r="AT151" s="4">
        <f t="shared" ca="1" si="28"/>
        <v>0</v>
      </c>
      <c r="AU151" s="4">
        <f t="shared" ca="1" si="28"/>
        <v>0</v>
      </c>
      <c r="AV151" s="4">
        <f t="shared" ca="1" si="28"/>
        <v>0</v>
      </c>
      <c r="AW151" s="4">
        <f t="shared" ca="1" si="28"/>
        <v>0</v>
      </c>
      <c r="AX151" s="4">
        <f t="shared" ca="1" si="28"/>
        <v>0</v>
      </c>
      <c r="AY151" s="4">
        <f t="shared" ca="1" si="28"/>
        <v>0</v>
      </c>
      <c r="AZ151" s="4">
        <f t="shared" ca="1" si="28"/>
        <v>0</v>
      </c>
      <c r="BA151" s="4">
        <f t="shared" ca="1" si="28"/>
        <v>0</v>
      </c>
      <c r="BB151" s="4">
        <f t="shared" ca="1" si="28"/>
        <v>0</v>
      </c>
      <c r="BC151" s="4">
        <f t="shared" ca="1" si="28"/>
        <v>0</v>
      </c>
      <c r="BD151" s="4">
        <f t="shared" ca="1" si="28"/>
        <v>0</v>
      </c>
      <c r="BE151" s="4">
        <f t="shared" ca="1" si="28"/>
        <v>0</v>
      </c>
      <c r="BF151" s="4">
        <f t="shared" ca="1" si="28"/>
        <v>0</v>
      </c>
      <c r="BG151" s="4">
        <f t="shared" ca="1" si="28"/>
        <v>0</v>
      </c>
      <c r="BH151" s="4">
        <f t="shared" ca="1" si="28"/>
        <v>0</v>
      </c>
      <c r="BI151" s="4">
        <f t="shared" ca="1" si="28"/>
        <v>0</v>
      </c>
    </row>
    <row r="152" spans="1:61" hidden="1" x14ac:dyDescent="0.25">
      <c r="A152" s="185"/>
      <c r="B152" s="171"/>
      <c r="C152" s="174"/>
      <c r="D152" s="73">
        <f>INDEX(LM,MATCH(C151,NODES,0),2)</f>
        <v>10</v>
      </c>
      <c r="E152" s="2" t="e">
        <f ca="1"/>
        <v>#VALUE!</v>
      </c>
      <c r="F152" s="2" t="e">
        <v>#VALUE!</v>
      </c>
      <c r="G152" s="2" t="e">
        <v>#VALUE!</v>
      </c>
      <c r="H152" s="2" t="e">
        <v>#VALUE!</v>
      </c>
      <c r="I152" s="2" t="e">
        <v>#VALUE!</v>
      </c>
      <c r="J152" s="12" t="e">
        <v>#VALUE!</v>
      </c>
      <c r="K152" s="2" t="e">
        <v>#VALUE!</v>
      </c>
      <c r="L152" s="2" t="e">
        <v>#VALUE!</v>
      </c>
      <c r="M152" s="2" t="e">
        <v>#VALUE!</v>
      </c>
      <c r="N152" s="2" t="e">
        <v>#VALUE!</v>
      </c>
      <c r="O152" s="13" t="e">
        <v>#VALUE!</v>
      </c>
      <c r="P152" s="12" t="e">
        <v>#VALUE!</v>
      </c>
      <c r="Q152" s="2" t="e">
        <v>#VALUE!</v>
      </c>
      <c r="R152" s="2" t="e">
        <v>#VALUE!</v>
      </c>
      <c r="S152" s="2" t="e">
        <v>#VALUE!</v>
      </c>
      <c r="T152" s="2" t="e">
        <v>#VALUE!</v>
      </c>
      <c r="U152" s="13" t="e">
        <v>#VALUE!</v>
      </c>
      <c r="V152" s="12" t="e">
        <v>#VALUE!</v>
      </c>
      <c r="W152" s="2" t="e">
        <v>#VALUE!</v>
      </c>
      <c r="X152" s="2" t="e">
        <v>#VALUE!</v>
      </c>
      <c r="Y152" s="2" t="e">
        <v>#VALUE!</v>
      </c>
      <c r="Z152" s="2" t="e">
        <v>#VALUE!</v>
      </c>
      <c r="AA152" s="13" t="e">
        <v>#VALUE!</v>
      </c>
      <c r="AB152" s="1">
        <v>2</v>
      </c>
      <c r="AC152" s="2">
        <f t="shared" ref="AC152:AR174" ca="1" si="29">IF(ISNA(OR(MATCH(AC$51,OFFSET($D152,1-$AB152,0,6),0),MATCH($AB152,OFFSET($D152,1-$AB152,0,6),0))),0,INDEX(OFFSET($D152,1-$AB152,18,6,6),MATCH(AC$51,OFFSET($D152,1-$AB152,0,6),0),MATCH($AB152,OFFSET($D152,1-$AB152,0,6),0)))</f>
        <v>0</v>
      </c>
      <c r="AD152" s="2">
        <f t="shared" ca="1" si="27"/>
        <v>0</v>
      </c>
      <c r="AE152" s="2">
        <f t="shared" ca="1" si="27"/>
        <v>0</v>
      </c>
      <c r="AF152" s="2">
        <f t="shared" ca="1" si="27"/>
        <v>0</v>
      </c>
      <c r="AG152" s="2">
        <f t="shared" ca="1" si="27"/>
        <v>0</v>
      </c>
      <c r="AH152" s="2">
        <f t="shared" ca="1" si="27"/>
        <v>0</v>
      </c>
      <c r="AI152" s="2">
        <f t="shared" ca="1" si="27"/>
        <v>0</v>
      </c>
      <c r="AJ152" s="2">
        <f t="shared" ca="1" si="27"/>
        <v>0</v>
      </c>
      <c r="AK152" s="2">
        <f t="shared" ca="1" si="27"/>
        <v>0</v>
      </c>
      <c r="AL152" s="2">
        <f t="shared" ca="1" si="27"/>
        <v>0</v>
      </c>
      <c r="AM152" s="2">
        <f t="shared" ca="1" si="27"/>
        <v>0</v>
      </c>
      <c r="AN152" s="2">
        <f t="shared" ca="1" si="27"/>
        <v>0</v>
      </c>
      <c r="AO152" s="2">
        <f t="shared" ca="1" si="27"/>
        <v>0</v>
      </c>
      <c r="AP152" s="2">
        <f t="shared" ca="1" si="27"/>
        <v>0</v>
      </c>
      <c r="AQ152" s="2">
        <f t="shared" ca="1" si="27"/>
        <v>0</v>
      </c>
      <c r="AR152" s="2">
        <f t="shared" ca="1" si="27"/>
        <v>0</v>
      </c>
      <c r="AS152" s="2">
        <f t="shared" ca="1" si="28"/>
        <v>0</v>
      </c>
      <c r="AT152" s="2">
        <f t="shared" ca="1" si="28"/>
        <v>0</v>
      </c>
      <c r="AU152" s="2">
        <f t="shared" ca="1" si="28"/>
        <v>0</v>
      </c>
      <c r="AV152" s="2">
        <f t="shared" ca="1" si="28"/>
        <v>0</v>
      </c>
      <c r="AW152" s="2">
        <f t="shared" ca="1" si="28"/>
        <v>0</v>
      </c>
      <c r="AX152" s="2">
        <f t="shared" ca="1" si="28"/>
        <v>0</v>
      </c>
      <c r="AY152" s="2">
        <f t="shared" ca="1" si="28"/>
        <v>0</v>
      </c>
      <c r="AZ152" s="2">
        <f t="shared" ca="1" si="28"/>
        <v>0</v>
      </c>
      <c r="BA152" s="2">
        <f t="shared" ca="1" si="28"/>
        <v>0</v>
      </c>
      <c r="BB152" s="2">
        <f t="shared" ca="1" si="28"/>
        <v>0</v>
      </c>
      <c r="BC152" s="2">
        <f t="shared" ca="1" si="28"/>
        <v>0</v>
      </c>
      <c r="BD152" s="2">
        <f t="shared" ca="1" si="28"/>
        <v>0</v>
      </c>
      <c r="BE152" s="2">
        <f t="shared" ca="1" si="28"/>
        <v>0</v>
      </c>
      <c r="BF152" s="2">
        <f t="shared" ca="1" si="28"/>
        <v>0</v>
      </c>
      <c r="BG152" s="2">
        <f t="shared" ca="1" si="28"/>
        <v>0</v>
      </c>
      <c r="BH152" s="2">
        <f t="shared" ca="1" si="28"/>
        <v>0</v>
      </c>
      <c r="BI152" s="2">
        <f t="shared" ca="1" si="28"/>
        <v>0</v>
      </c>
    </row>
    <row r="153" spans="1:61" hidden="1" x14ac:dyDescent="0.25">
      <c r="A153" s="185"/>
      <c r="B153" s="171"/>
      <c r="C153" s="174"/>
      <c r="D153" s="73">
        <f>INDEX(LM,MATCH(C151,NODES,0),3)</f>
        <v>11</v>
      </c>
      <c r="E153" s="2" t="e">
        <f ca="1"/>
        <v>#VALUE!</v>
      </c>
      <c r="F153" s="2" t="e">
        <v>#VALUE!</v>
      </c>
      <c r="G153" s="2" t="e">
        <v>#VALUE!</v>
      </c>
      <c r="H153" s="2" t="e">
        <v>#VALUE!</v>
      </c>
      <c r="I153" s="2" t="e">
        <v>#VALUE!</v>
      </c>
      <c r="J153" s="12" t="e">
        <v>#VALUE!</v>
      </c>
      <c r="K153" s="2" t="e">
        <v>#VALUE!</v>
      </c>
      <c r="L153" s="2" t="e">
        <v>#VALUE!</v>
      </c>
      <c r="M153" s="2" t="e">
        <v>#VALUE!</v>
      </c>
      <c r="N153" s="2" t="e">
        <v>#VALUE!</v>
      </c>
      <c r="O153" s="13" t="e">
        <v>#VALUE!</v>
      </c>
      <c r="P153" s="12" t="e">
        <v>#VALUE!</v>
      </c>
      <c r="Q153" s="2" t="e">
        <v>#VALUE!</v>
      </c>
      <c r="R153" s="2" t="e">
        <v>#VALUE!</v>
      </c>
      <c r="S153" s="2" t="e">
        <v>#VALUE!</v>
      </c>
      <c r="T153" s="2" t="e">
        <v>#VALUE!</v>
      </c>
      <c r="U153" s="13" t="e">
        <v>#VALUE!</v>
      </c>
      <c r="V153" s="12" t="e">
        <v>#VALUE!</v>
      </c>
      <c r="W153" s="2" t="e">
        <v>#VALUE!</v>
      </c>
      <c r="X153" s="2" t="e">
        <v>#VALUE!</v>
      </c>
      <c r="Y153" s="2" t="e">
        <v>#VALUE!</v>
      </c>
      <c r="Z153" s="2" t="e">
        <v>#VALUE!</v>
      </c>
      <c r="AA153" s="13" t="e">
        <v>#VALUE!</v>
      </c>
      <c r="AB153" s="1">
        <v>3</v>
      </c>
      <c r="AC153" s="2">
        <f t="shared" ca="1" si="29"/>
        <v>0</v>
      </c>
      <c r="AD153" s="2">
        <f t="shared" ca="1" si="27"/>
        <v>0</v>
      </c>
      <c r="AE153" s="2">
        <f t="shared" ca="1" si="27"/>
        <v>0</v>
      </c>
      <c r="AF153" s="2">
        <f t="shared" ca="1" si="27"/>
        <v>0</v>
      </c>
      <c r="AG153" s="2">
        <f t="shared" ca="1" si="27"/>
        <v>0</v>
      </c>
      <c r="AH153" s="2">
        <f t="shared" ca="1" si="27"/>
        <v>0</v>
      </c>
      <c r="AI153" s="2">
        <f t="shared" ca="1" si="27"/>
        <v>0</v>
      </c>
      <c r="AJ153" s="2">
        <f t="shared" ca="1" si="27"/>
        <v>0</v>
      </c>
      <c r="AK153" s="2">
        <f t="shared" ca="1" si="27"/>
        <v>0</v>
      </c>
      <c r="AL153" s="2">
        <f t="shared" ca="1" si="27"/>
        <v>0</v>
      </c>
      <c r="AM153" s="2">
        <f t="shared" ca="1" si="27"/>
        <v>0</v>
      </c>
      <c r="AN153" s="2">
        <f t="shared" ca="1" si="27"/>
        <v>0</v>
      </c>
      <c r="AO153" s="2">
        <f t="shared" ca="1" si="27"/>
        <v>0</v>
      </c>
      <c r="AP153" s="2">
        <f t="shared" ca="1" si="27"/>
        <v>0</v>
      </c>
      <c r="AQ153" s="2">
        <f t="shared" ca="1" si="27"/>
        <v>0</v>
      </c>
      <c r="AR153" s="2">
        <f t="shared" ca="1" si="27"/>
        <v>0</v>
      </c>
      <c r="AS153" s="2">
        <f t="shared" ca="1" si="28"/>
        <v>0</v>
      </c>
      <c r="AT153" s="2">
        <f t="shared" ca="1" si="28"/>
        <v>0</v>
      </c>
      <c r="AU153" s="2">
        <f t="shared" ca="1" si="28"/>
        <v>0</v>
      </c>
      <c r="AV153" s="2">
        <f t="shared" ca="1" si="28"/>
        <v>0</v>
      </c>
      <c r="AW153" s="2">
        <f t="shared" ca="1" si="28"/>
        <v>0</v>
      </c>
      <c r="AX153" s="2">
        <f t="shared" ca="1" si="28"/>
        <v>0</v>
      </c>
      <c r="AY153" s="2">
        <f t="shared" ca="1" si="28"/>
        <v>0</v>
      </c>
      <c r="AZ153" s="2">
        <f t="shared" ca="1" si="28"/>
        <v>0</v>
      </c>
      <c r="BA153" s="2">
        <f t="shared" ca="1" si="28"/>
        <v>0</v>
      </c>
      <c r="BB153" s="2">
        <f t="shared" ca="1" si="28"/>
        <v>0</v>
      </c>
      <c r="BC153" s="2">
        <f t="shared" ca="1" si="28"/>
        <v>0</v>
      </c>
      <c r="BD153" s="2">
        <f t="shared" ca="1" si="28"/>
        <v>0</v>
      </c>
      <c r="BE153" s="2">
        <f t="shared" ca="1" si="28"/>
        <v>0</v>
      </c>
      <c r="BF153" s="2">
        <f t="shared" ca="1" si="28"/>
        <v>0</v>
      </c>
      <c r="BG153" s="2">
        <f t="shared" ca="1" si="28"/>
        <v>0</v>
      </c>
      <c r="BH153" s="2">
        <f t="shared" ca="1" si="28"/>
        <v>0</v>
      </c>
      <c r="BI153" s="2">
        <f t="shared" ca="1" si="28"/>
        <v>0</v>
      </c>
    </row>
    <row r="154" spans="1:61" hidden="1" x14ac:dyDescent="0.25">
      <c r="A154" s="185"/>
      <c r="B154" s="171"/>
      <c r="C154" s="174" t="str">
        <f>INDEX(mem_Ne,MATCH(B151,MEMBERS,0))</f>
        <v>N5</v>
      </c>
      <c r="D154" s="73">
        <f>INDEX(LM,MATCH(C154,NODES,0),1)</f>
        <v>12</v>
      </c>
      <c r="E154" s="2" t="e">
        <f ca="1"/>
        <v>#VALUE!</v>
      </c>
      <c r="F154" s="2" t="e">
        <v>#VALUE!</v>
      </c>
      <c r="G154" s="2" t="e">
        <v>#VALUE!</v>
      </c>
      <c r="H154" s="2" t="e">
        <v>#VALUE!</v>
      </c>
      <c r="I154" s="2" t="e">
        <v>#VALUE!</v>
      </c>
      <c r="J154" s="12" t="e">
        <v>#VALUE!</v>
      </c>
      <c r="K154" s="2" t="e">
        <v>#VALUE!</v>
      </c>
      <c r="L154" s="2" t="e">
        <v>#VALUE!</v>
      </c>
      <c r="M154" s="2" t="e">
        <v>#VALUE!</v>
      </c>
      <c r="N154" s="2" t="e">
        <v>#VALUE!</v>
      </c>
      <c r="O154" s="13" t="e">
        <v>#VALUE!</v>
      </c>
      <c r="P154" s="12" t="e">
        <v>#VALUE!</v>
      </c>
      <c r="Q154" s="2" t="e">
        <v>#VALUE!</v>
      </c>
      <c r="R154" s="2" t="e">
        <v>#VALUE!</v>
      </c>
      <c r="S154" s="2" t="e">
        <v>#VALUE!</v>
      </c>
      <c r="T154" s="2" t="e">
        <v>#VALUE!</v>
      </c>
      <c r="U154" s="13" t="e">
        <v>#VALUE!</v>
      </c>
      <c r="V154" s="12" t="e">
        <v>#VALUE!</v>
      </c>
      <c r="W154" s="2" t="e">
        <v>#VALUE!</v>
      </c>
      <c r="X154" s="2" t="e">
        <v>#VALUE!</v>
      </c>
      <c r="Y154" s="2" t="e">
        <v>#VALUE!</v>
      </c>
      <c r="Z154" s="2" t="e">
        <v>#VALUE!</v>
      </c>
      <c r="AA154" s="13" t="e">
        <v>#VALUE!</v>
      </c>
      <c r="AB154" s="1">
        <v>4</v>
      </c>
      <c r="AC154" s="2">
        <f t="shared" ca="1" si="29"/>
        <v>0</v>
      </c>
      <c r="AD154" s="2">
        <f t="shared" ca="1" si="27"/>
        <v>0</v>
      </c>
      <c r="AE154" s="2">
        <f t="shared" ca="1" si="27"/>
        <v>0</v>
      </c>
      <c r="AF154" s="2">
        <f t="shared" ca="1" si="27"/>
        <v>0</v>
      </c>
      <c r="AG154" s="2">
        <f t="shared" ca="1" si="27"/>
        <v>0</v>
      </c>
      <c r="AH154" s="2">
        <f t="shared" ca="1" si="27"/>
        <v>0</v>
      </c>
      <c r="AI154" s="2">
        <f t="shared" ca="1" si="27"/>
        <v>0</v>
      </c>
      <c r="AJ154" s="2">
        <f t="shared" ca="1" si="27"/>
        <v>0</v>
      </c>
      <c r="AK154" s="2">
        <f t="shared" ca="1" si="27"/>
        <v>0</v>
      </c>
      <c r="AL154" s="2">
        <f t="shared" ca="1" si="27"/>
        <v>0</v>
      </c>
      <c r="AM154" s="2">
        <f t="shared" ca="1" si="27"/>
        <v>0</v>
      </c>
      <c r="AN154" s="2">
        <f t="shared" ca="1" si="27"/>
        <v>0</v>
      </c>
      <c r="AO154" s="2">
        <f t="shared" ca="1" si="27"/>
        <v>0</v>
      </c>
      <c r="AP154" s="2">
        <f t="shared" ca="1" si="27"/>
        <v>0</v>
      </c>
      <c r="AQ154" s="2">
        <f t="shared" ca="1" si="27"/>
        <v>0</v>
      </c>
      <c r="AR154" s="2">
        <f t="shared" ca="1" si="27"/>
        <v>0</v>
      </c>
      <c r="AS154" s="2">
        <f t="shared" ca="1" si="28"/>
        <v>0</v>
      </c>
      <c r="AT154" s="2">
        <f t="shared" ca="1" si="28"/>
        <v>0</v>
      </c>
      <c r="AU154" s="2">
        <f t="shared" ca="1" si="28"/>
        <v>0</v>
      </c>
      <c r="AV154" s="2">
        <f t="shared" ca="1" si="28"/>
        <v>0</v>
      </c>
      <c r="AW154" s="2">
        <f t="shared" ca="1" si="28"/>
        <v>0</v>
      </c>
      <c r="AX154" s="2">
        <f t="shared" ca="1" si="28"/>
        <v>0</v>
      </c>
      <c r="AY154" s="2">
        <f t="shared" ca="1" si="28"/>
        <v>0</v>
      </c>
      <c r="AZ154" s="2">
        <f t="shared" ca="1" si="28"/>
        <v>0</v>
      </c>
      <c r="BA154" s="2">
        <f t="shared" ca="1" si="28"/>
        <v>0</v>
      </c>
      <c r="BB154" s="2">
        <f t="shared" ca="1" si="28"/>
        <v>0</v>
      </c>
      <c r="BC154" s="2">
        <f t="shared" ca="1" si="28"/>
        <v>0</v>
      </c>
      <c r="BD154" s="2">
        <f t="shared" ca="1" si="28"/>
        <v>0</v>
      </c>
      <c r="BE154" s="2">
        <f t="shared" ca="1" si="28"/>
        <v>0</v>
      </c>
      <c r="BF154" s="2">
        <f t="shared" ca="1" si="28"/>
        <v>0</v>
      </c>
      <c r="BG154" s="2">
        <f t="shared" ca="1" si="28"/>
        <v>0</v>
      </c>
      <c r="BH154" s="2">
        <f t="shared" ca="1" si="28"/>
        <v>0</v>
      </c>
      <c r="BI154" s="2">
        <f t="shared" ca="1" si="28"/>
        <v>0</v>
      </c>
    </row>
    <row r="155" spans="1:61" hidden="1" x14ac:dyDescent="0.25">
      <c r="A155" s="185"/>
      <c r="B155" s="171"/>
      <c r="C155" s="174"/>
      <c r="D155" s="73">
        <f>INDEX(LM,MATCH(C154,NODES,0),2)</f>
        <v>13</v>
      </c>
      <c r="E155" s="2" t="e">
        <f ca="1"/>
        <v>#VALUE!</v>
      </c>
      <c r="F155" s="2" t="e">
        <v>#VALUE!</v>
      </c>
      <c r="G155" s="2" t="e">
        <v>#VALUE!</v>
      </c>
      <c r="H155" s="2" t="e">
        <v>#VALUE!</v>
      </c>
      <c r="I155" s="2" t="e">
        <v>#VALUE!</v>
      </c>
      <c r="J155" s="12" t="e">
        <v>#VALUE!</v>
      </c>
      <c r="K155" s="2" t="e">
        <v>#VALUE!</v>
      </c>
      <c r="L155" s="2" t="e">
        <v>#VALUE!</v>
      </c>
      <c r="M155" s="2" t="e">
        <v>#VALUE!</v>
      </c>
      <c r="N155" s="2" t="e">
        <v>#VALUE!</v>
      </c>
      <c r="O155" s="13" t="e">
        <v>#VALUE!</v>
      </c>
      <c r="P155" s="12" t="e">
        <v>#VALUE!</v>
      </c>
      <c r="Q155" s="2" t="e">
        <v>#VALUE!</v>
      </c>
      <c r="R155" s="2" t="e">
        <v>#VALUE!</v>
      </c>
      <c r="S155" s="2" t="e">
        <v>#VALUE!</v>
      </c>
      <c r="T155" s="2" t="e">
        <v>#VALUE!</v>
      </c>
      <c r="U155" s="13" t="e">
        <v>#VALUE!</v>
      </c>
      <c r="V155" s="12" t="e">
        <v>#VALUE!</v>
      </c>
      <c r="W155" s="2" t="e">
        <v>#VALUE!</v>
      </c>
      <c r="X155" s="2" t="e">
        <v>#VALUE!</v>
      </c>
      <c r="Y155" s="2" t="e">
        <v>#VALUE!</v>
      </c>
      <c r="Z155" s="2" t="e">
        <v>#VALUE!</v>
      </c>
      <c r="AA155" s="13" t="e">
        <v>#VALUE!</v>
      </c>
      <c r="AB155" s="1">
        <v>5</v>
      </c>
      <c r="AC155" s="2">
        <f t="shared" ca="1" si="29"/>
        <v>0</v>
      </c>
      <c r="AD155" s="2">
        <f t="shared" ca="1" si="27"/>
        <v>0</v>
      </c>
      <c r="AE155" s="2">
        <f t="shared" ca="1" si="27"/>
        <v>0</v>
      </c>
      <c r="AF155" s="2">
        <f t="shared" ca="1" si="27"/>
        <v>0</v>
      </c>
      <c r="AG155" s="2">
        <f t="shared" ca="1" si="27"/>
        <v>0</v>
      </c>
      <c r="AH155" s="2">
        <f t="shared" ca="1" si="27"/>
        <v>0</v>
      </c>
      <c r="AI155" s="2">
        <f t="shared" ca="1" si="27"/>
        <v>0</v>
      </c>
      <c r="AJ155" s="2">
        <f t="shared" ca="1" si="27"/>
        <v>0</v>
      </c>
      <c r="AK155" s="2">
        <f t="shared" ca="1" si="27"/>
        <v>0</v>
      </c>
      <c r="AL155" s="2">
        <f t="shared" ca="1" si="27"/>
        <v>0</v>
      </c>
      <c r="AM155" s="2">
        <f t="shared" ca="1" si="27"/>
        <v>0</v>
      </c>
      <c r="AN155" s="2">
        <f t="shared" ca="1" si="27"/>
        <v>0</v>
      </c>
      <c r="AO155" s="2">
        <f t="shared" ca="1" si="27"/>
        <v>0</v>
      </c>
      <c r="AP155" s="2">
        <f t="shared" ca="1" si="27"/>
        <v>0</v>
      </c>
      <c r="AQ155" s="2">
        <f t="shared" ca="1" si="27"/>
        <v>0</v>
      </c>
      <c r="AR155" s="2">
        <f t="shared" ca="1" si="27"/>
        <v>0</v>
      </c>
      <c r="AS155" s="2">
        <f t="shared" ca="1" si="28"/>
        <v>0</v>
      </c>
      <c r="AT155" s="2">
        <f t="shared" ca="1" si="28"/>
        <v>0</v>
      </c>
      <c r="AU155" s="2">
        <f t="shared" ca="1" si="28"/>
        <v>0</v>
      </c>
      <c r="AV155" s="2">
        <f t="shared" ca="1" si="28"/>
        <v>0</v>
      </c>
      <c r="AW155" s="2">
        <f t="shared" ca="1" si="28"/>
        <v>0</v>
      </c>
      <c r="AX155" s="2">
        <f t="shared" ca="1" si="28"/>
        <v>0</v>
      </c>
      <c r="AY155" s="2">
        <f t="shared" ca="1" si="28"/>
        <v>0</v>
      </c>
      <c r="AZ155" s="2">
        <f t="shared" ca="1" si="28"/>
        <v>0</v>
      </c>
      <c r="BA155" s="2">
        <f t="shared" ca="1" si="28"/>
        <v>0</v>
      </c>
      <c r="BB155" s="2">
        <f t="shared" ca="1" si="28"/>
        <v>0</v>
      </c>
      <c r="BC155" s="2">
        <f t="shared" ca="1" si="28"/>
        <v>0</v>
      </c>
      <c r="BD155" s="2">
        <f t="shared" ca="1" si="28"/>
        <v>0</v>
      </c>
      <c r="BE155" s="2">
        <f t="shared" ca="1" si="28"/>
        <v>0</v>
      </c>
      <c r="BF155" s="2">
        <f t="shared" ca="1" si="28"/>
        <v>0</v>
      </c>
      <c r="BG155" s="2">
        <f t="shared" ca="1" si="28"/>
        <v>0</v>
      </c>
      <c r="BH155" s="2">
        <f t="shared" ca="1" si="28"/>
        <v>0</v>
      </c>
      <c r="BI155" s="2">
        <f t="shared" ca="1" si="28"/>
        <v>0</v>
      </c>
    </row>
    <row r="156" spans="1:61" hidden="1" x14ac:dyDescent="0.25">
      <c r="A156" s="185"/>
      <c r="B156" s="171"/>
      <c r="C156" s="174"/>
      <c r="D156" s="73">
        <f>INDEX(LM,MATCH(C154,NODES,0),3)</f>
        <v>14</v>
      </c>
      <c r="E156" s="2" t="e">
        <f ca="1"/>
        <v>#VALUE!</v>
      </c>
      <c r="F156" s="2" t="e">
        <v>#VALUE!</v>
      </c>
      <c r="G156" s="2" t="e">
        <v>#VALUE!</v>
      </c>
      <c r="H156" s="2" t="e">
        <v>#VALUE!</v>
      </c>
      <c r="I156" s="2" t="e">
        <v>#VALUE!</v>
      </c>
      <c r="J156" s="12" t="e">
        <v>#VALUE!</v>
      </c>
      <c r="K156" s="2" t="e">
        <v>#VALUE!</v>
      </c>
      <c r="L156" s="2" t="e">
        <v>#VALUE!</v>
      </c>
      <c r="M156" s="2" t="e">
        <v>#VALUE!</v>
      </c>
      <c r="N156" s="2" t="e">
        <v>#VALUE!</v>
      </c>
      <c r="O156" s="13" t="e">
        <v>#VALUE!</v>
      </c>
      <c r="P156" s="12" t="e">
        <v>#VALUE!</v>
      </c>
      <c r="Q156" s="2" t="e">
        <v>#VALUE!</v>
      </c>
      <c r="R156" s="2" t="e">
        <v>#VALUE!</v>
      </c>
      <c r="S156" s="2" t="e">
        <v>#VALUE!</v>
      </c>
      <c r="T156" s="2" t="e">
        <v>#VALUE!</v>
      </c>
      <c r="U156" s="13" t="e">
        <v>#VALUE!</v>
      </c>
      <c r="V156" s="12" t="e">
        <v>#VALUE!</v>
      </c>
      <c r="W156" s="2" t="e">
        <v>#VALUE!</v>
      </c>
      <c r="X156" s="2" t="e">
        <v>#VALUE!</v>
      </c>
      <c r="Y156" s="2" t="e">
        <v>#VALUE!</v>
      </c>
      <c r="Z156" s="2" t="e">
        <v>#VALUE!</v>
      </c>
      <c r="AA156" s="13" t="e">
        <v>#VALUE!</v>
      </c>
      <c r="AB156" s="1">
        <v>6</v>
      </c>
      <c r="AC156" s="2">
        <f t="shared" ca="1" si="29"/>
        <v>0</v>
      </c>
      <c r="AD156" s="2">
        <f t="shared" ca="1" si="27"/>
        <v>0</v>
      </c>
      <c r="AE156" s="2">
        <f t="shared" ca="1" si="27"/>
        <v>0</v>
      </c>
      <c r="AF156" s="2">
        <f t="shared" ca="1" si="27"/>
        <v>0</v>
      </c>
      <c r="AG156" s="2">
        <f t="shared" ca="1" si="27"/>
        <v>0</v>
      </c>
      <c r="AH156" s="2">
        <f t="shared" ca="1" si="27"/>
        <v>0</v>
      </c>
      <c r="AI156" s="2">
        <f t="shared" ca="1" si="27"/>
        <v>0</v>
      </c>
      <c r="AJ156" s="2">
        <f t="shared" ca="1" si="27"/>
        <v>0</v>
      </c>
      <c r="AK156" s="2">
        <f t="shared" ca="1" si="27"/>
        <v>0</v>
      </c>
      <c r="AL156" s="2">
        <f t="shared" ca="1" si="27"/>
        <v>0</v>
      </c>
      <c r="AM156" s="2">
        <f t="shared" ca="1" si="27"/>
        <v>0</v>
      </c>
      <c r="AN156" s="2">
        <f t="shared" ca="1" si="27"/>
        <v>0</v>
      </c>
      <c r="AO156" s="2">
        <f t="shared" ca="1" si="27"/>
        <v>0</v>
      </c>
      <c r="AP156" s="2">
        <f t="shared" ca="1" si="27"/>
        <v>0</v>
      </c>
      <c r="AQ156" s="2">
        <f t="shared" ca="1" si="27"/>
        <v>0</v>
      </c>
      <c r="AR156" s="2">
        <f t="shared" ca="1" si="27"/>
        <v>0</v>
      </c>
      <c r="AS156" s="2">
        <f t="shared" ca="1" si="28"/>
        <v>0</v>
      </c>
      <c r="AT156" s="2">
        <f t="shared" ca="1" si="28"/>
        <v>0</v>
      </c>
      <c r="AU156" s="2">
        <f t="shared" ca="1" si="28"/>
        <v>0</v>
      </c>
      <c r="AV156" s="2">
        <f t="shared" ca="1" si="28"/>
        <v>0</v>
      </c>
      <c r="AW156" s="2">
        <f t="shared" ca="1" si="28"/>
        <v>0</v>
      </c>
      <c r="AX156" s="2">
        <f t="shared" ca="1" si="28"/>
        <v>0</v>
      </c>
      <c r="AY156" s="2">
        <f t="shared" ca="1" si="28"/>
        <v>0</v>
      </c>
      <c r="AZ156" s="2">
        <f t="shared" ca="1" si="28"/>
        <v>0</v>
      </c>
      <c r="BA156" s="2">
        <f t="shared" ca="1" si="28"/>
        <v>0</v>
      </c>
      <c r="BB156" s="2">
        <f t="shared" ca="1" si="28"/>
        <v>0</v>
      </c>
      <c r="BC156" s="2">
        <f t="shared" ca="1" si="28"/>
        <v>0</v>
      </c>
      <c r="BD156" s="2">
        <f t="shared" ca="1" si="28"/>
        <v>0</v>
      </c>
      <c r="BE156" s="2">
        <f t="shared" ca="1" si="28"/>
        <v>0</v>
      </c>
      <c r="BF156" s="2">
        <f t="shared" ca="1" si="28"/>
        <v>0</v>
      </c>
      <c r="BG156" s="2">
        <f t="shared" ca="1" si="28"/>
        <v>0</v>
      </c>
      <c r="BH156" s="2">
        <f t="shared" ca="1" si="28"/>
        <v>0</v>
      </c>
      <c r="BI156" s="2">
        <f t="shared" ca="1" si="28"/>
        <v>0</v>
      </c>
    </row>
    <row r="157" spans="1:61" hidden="1" x14ac:dyDescent="0.25">
      <c r="A157" s="185"/>
      <c r="B157" s="171"/>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1">
        <v>7</v>
      </c>
      <c r="AC157" s="2">
        <f t="shared" ca="1" si="29"/>
        <v>0</v>
      </c>
      <c r="AD157" s="2">
        <f t="shared" ca="1" si="27"/>
        <v>0</v>
      </c>
      <c r="AE157" s="2">
        <f t="shared" ca="1" si="27"/>
        <v>0</v>
      </c>
      <c r="AF157" s="2">
        <f t="shared" ca="1" si="27"/>
        <v>0</v>
      </c>
      <c r="AG157" s="2">
        <f t="shared" ca="1" si="27"/>
        <v>0</v>
      </c>
      <c r="AH157" s="2">
        <f t="shared" ca="1" si="27"/>
        <v>0</v>
      </c>
      <c r="AI157" s="2">
        <f t="shared" ca="1" si="27"/>
        <v>0</v>
      </c>
      <c r="AJ157" s="2">
        <f t="shared" ca="1" si="27"/>
        <v>0</v>
      </c>
      <c r="AK157" s="2">
        <f t="shared" ca="1" si="27"/>
        <v>0</v>
      </c>
      <c r="AL157" s="2">
        <f t="shared" ca="1" si="27"/>
        <v>0</v>
      </c>
      <c r="AM157" s="2">
        <f t="shared" ca="1" si="27"/>
        <v>0</v>
      </c>
      <c r="AN157" s="2">
        <f t="shared" ca="1" si="27"/>
        <v>0</v>
      </c>
      <c r="AO157" s="2">
        <f t="shared" ca="1" si="27"/>
        <v>0</v>
      </c>
      <c r="AP157" s="2">
        <f t="shared" ca="1" si="27"/>
        <v>0</v>
      </c>
      <c r="AQ157" s="2">
        <f t="shared" ca="1" si="27"/>
        <v>0</v>
      </c>
      <c r="AR157" s="2">
        <f t="shared" ca="1" si="27"/>
        <v>0</v>
      </c>
      <c r="AS157" s="2">
        <f t="shared" ca="1" si="28"/>
        <v>0</v>
      </c>
      <c r="AT157" s="2">
        <f t="shared" ca="1" si="28"/>
        <v>0</v>
      </c>
      <c r="AU157" s="2">
        <f t="shared" ca="1" si="28"/>
        <v>0</v>
      </c>
      <c r="AV157" s="2">
        <f t="shared" ca="1" si="28"/>
        <v>0</v>
      </c>
      <c r="AW157" s="2">
        <f t="shared" ca="1" si="28"/>
        <v>0</v>
      </c>
      <c r="AX157" s="2">
        <f t="shared" ca="1" si="28"/>
        <v>0</v>
      </c>
      <c r="AY157" s="2">
        <f t="shared" ca="1" si="28"/>
        <v>0</v>
      </c>
      <c r="AZ157" s="2">
        <f t="shared" ca="1" si="28"/>
        <v>0</v>
      </c>
      <c r="BA157" s="2">
        <f t="shared" ca="1" si="28"/>
        <v>0</v>
      </c>
      <c r="BB157" s="2">
        <f t="shared" ca="1" si="28"/>
        <v>0</v>
      </c>
      <c r="BC157" s="2">
        <f t="shared" ca="1" si="28"/>
        <v>0</v>
      </c>
      <c r="BD157" s="2">
        <f t="shared" ca="1" si="28"/>
        <v>0</v>
      </c>
      <c r="BE157" s="2">
        <f t="shared" ca="1" si="28"/>
        <v>0</v>
      </c>
      <c r="BF157" s="2">
        <f t="shared" ca="1" si="28"/>
        <v>0</v>
      </c>
      <c r="BG157" s="2">
        <f t="shared" ca="1" si="28"/>
        <v>0</v>
      </c>
      <c r="BH157" s="2">
        <f t="shared" ca="1" si="28"/>
        <v>0</v>
      </c>
      <c r="BI157" s="2">
        <f t="shared" ca="1" si="28"/>
        <v>0</v>
      </c>
    </row>
    <row r="158" spans="1:61" hidden="1" x14ac:dyDescent="0.25">
      <c r="A158" s="185"/>
      <c r="B158" s="171"/>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1">
        <v>8</v>
      </c>
      <c r="AC158" s="2">
        <f t="shared" ca="1" si="29"/>
        <v>0</v>
      </c>
      <c r="AD158" s="2">
        <f t="shared" ca="1" si="27"/>
        <v>0</v>
      </c>
      <c r="AE158" s="2">
        <f t="shared" ca="1" si="27"/>
        <v>0</v>
      </c>
      <c r="AF158" s="2">
        <f t="shared" ca="1" si="27"/>
        <v>0</v>
      </c>
      <c r="AG158" s="2">
        <f t="shared" ca="1" si="27"/>
        <v>0</v>
      </c>
      <c r="AH158" s="2">
        <f t="shared" ca="1" si="27"/>
        <v>0</v>
      </c>
      <c r="AI158" s="2">
        <f t="shared" ca="1" si="27"/>
        <v>0</v>
      </c>
      <c r="AJ158" s="2">
        <f t="shared" ref="AJ158:AR158" ca="1" si="30">IF(ISNA(OR(MATCH(AJ$51,OFFSET($D158,1-$AB158,0,6),0),MATCH($AB158,OFFSET($D158,1-$AB158,0,6),0))),0,INDEX(OFFSET($D158,1-$AB158,18,6,6),MATCH(AJ$51,OFFSET($D158,1-$AB158,0,6),0),MATCH($AB158,OFFSET($D158,1-$AB158,0,6),0)))</f>
        <v>0</v>
      </c>
      <c r="AK158" s="2">
        <f t="shared" ca="1" si="30"/>
        <v>0</v>
      </c>
      <c r="AL158" s="2">
        <f t="shared" ca="1" si="30"/>
        <v>0</v>
      </c>
      <c r="AM158" s="2">
        <f t="shared" ca="1" si="30"/>
        <v>0</v>
      </c>
      <c r="AN158" s="2">
        <f t="shared" ca="1" si="30"/>
        <v>0</v>
      </c>
      <c r="AO158" s="2">
        <f t="shared" ca="1" si="30"/>
        <v>0</v>
      </c>
      <c r="AP158" s="2">
        <f t="shared" ca="1" si="30"/>
        <v>0</v>
      </c>
      <c r="AQ158" s="2">
        <f t="shared" ca="1" si="30"/>
        <v>0</v>
      </c>
      <c r="AR158" s="2">
        <f t="shared" ca="1" si="30"/>
        <v>0</v>
      </c>
      <c r="AS158" s="2">
        <f t="shared" ca="1" si="28"/>
        <v>0</v>
      </c>
      <c r="AT158" s="2">
        <f t="shared" ca="1" si="28"/>
        <v>0</v>
      </c>
      <c r="AU158" s="2">
        <f t="shared" ca="1" si="28"/>
        <v>0</v>
      </c>
      <c r="AV158" s="2">
        <f t="shared" ca="1" si="28"/>
        <v>0</v>
      </c>
      <c r="AW158" s="2">
        <f t="shared" ca="1" si="28"/>
        <v>0</v>
      </c>
      <c r="AX158" s="2">
        <f t="shared" ca="1" si="28"/>
        <v>0</v>
      </c>
      <c r="AY158" s="2">
        <f t="shared" ca="1" si="28"/>
        <v>0</v>
      </c>
      <c r="AZ158" s="2">
        <f t="shared" ca="1" si="28"/>
        <v>0</v>
      </c>
      <c r="BA158" s="2">
        <f t="shared" ca="1" si="28"/>
        <v>0</v>
      </c>
      <c r="BB158" s="2">
        <f t="shared" ca="1" si="28"/>
        <v>0</v>
      </c>
      <c r="BC158" s="2">
        <f t="shared" ca="1" si="28"/>
        <v>0</v>
      </c>
      <c r="BD158" s="2">
        <f t="shared" ca="1" si="28"/>
        <v>0</v>
      </c>
      <c r="BE158" s="2">
        <f t="shared" ca="1" si="28"/>
        <v>0</v>
      </c>
      <c r="BF158" s="2">
        <f t="shared" ca="1" si="28"/>
        <v>0</v>
      </c>
      <c r="BG158" s="2">
        <f t="shared" ca="1" si="28"/>
        <v>0</v>
      </c>
      <c r="BH158" s="2">
        <f t="shared" ca="1" si="28"/>
        <v>0</v>
      </c>
      <c r="BI158" s="2">
        <f t="shared" ca="1" si="28"/>
        <v>0</v>
      </c>
    </row>
    <row r="159" spans="1:61" hidden="1" x14ac:dyDescent="0.25">
      <c r="A159" s="185"/>
      <c r="B159" s="171"/>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1">
        <v>9</v>
      </c>
      <c r="AC159" s="2">
        <f t="shared" ca="1" si="29"/>
        <v>0</v>
      </c>
      <c r="AD159" s="2">
        <f t="shared" ca="1" si="29"/>
        <v>0</v>
      </c>
      <c r="AE159" s="2">
        <f t="shared" ca="1" si="29"/>
        <v>0</v>
      </c>
      <c r="AF159" s="2">
        <f t="shared" ca="1" si="29"/>
        <v>0</v>
      </c>
      <c r="AG159" s="2">
        <f t="shared" ca="1" si="29"/>
        <v>0</v>
      </c>
      <c r="AH159" s="2">
        <f t="shared" ca="1" si="29"/>
        <v>0</v>
      </c>
      <c r="AI159" s="2">
        <f t="shared" ca="1" si="29"/>
        <v>0</v>
      </c>
      <c r="AJ159" s="2">
        <f t="shared" ca="1" si="29"/>
        <v>0</v>
      </c>
      <c r="AK159" s="2" t="e">
        <f t="shared" ca="1" si="29"/>
        <v>#VALUE!</v>
      </c>
      <c r="AL159" s="2" t="e">
        <f t="shared" ca="1" si="29"/>
        <v>#VALUE!</v>
      </c>
      <c r="AM159" s="2" t="e">
        <f t="shared" ca="1" si="29"/>
        <v>#VALUE!</v>
      </c>
      <c r="AN159" s="2" t="e">
        <f t="shared" ca="1" si="29"/>
        <v>#VALUE!</v>
      </c>
      <c r="AO159" s="2" t="e">
        <f t="shared" ca="1" si="29"/>
        <v>#VALUE!</v>
      </c>
      <c r="AP159" s="2" t="e">
        <f t="shared" ca="1" si="29"/>
        <v>#VALUE!</v>
      </c>
      <c r="AQ159" s="2">
        <f t="shared" ca="1" si="29"/>
        <v>0</v>
      </c>
      <c r="AR159" s="2">
        <f t="shared" ca="1" si="29"/>
        <v>0</v>
      </c>
      <c r="AS159" s="2">
        <f t="shared" ca="1" si="28"/>
        <v>0</v>
      </c>
      <c r="AT159" s="2">
        <f t="shared" ca="1" si="28"/>
        <v>0</v>
      </c>
      <c r="AU159" s="2">
        <f t="shared" ca="1" si="28"/>
        <v>0</v>
      </c>
      <c r="AV159" s="2">
        <f t="shared" ca="1" si="28"/>
        <v>0</v>
      </c>
      <c r="AW159" s="2">
        <f t="shared" ca="1" si="28"/>
        <v>0</v>
      </c>
      <c r="AX159" s="2">
        <f t="shared" ca="1" si="28"/>
        <v>0</v>
      </c>
      <c r="AY159" s="2">
        <f t="shared" ca="1" si="28"/>
        <v>0</v>
      </c>
      <c r="AZ159" s="2">
        <f t="shared" ca="1" si="28"/>
        <v>0</v>
      </c>
      <c r="BA159" s="2">
        <f t="shared" ca="1" si="28"/>
        <v>0</v>
      </c>
      <c r="BB159" s="2">
        <f t="shared" ca="1" si="28"/>
        <v>0</v>
      </c>
      <c r="BC159" s="2">
        <f t="shared" ca="1" si="28"/>
        <v>0</v>
      </c>
      <c r="BD159" s="2">
        <f t="shared" ca="1" si="28"/>
        <v>0</v>
      </c>
      <c r="BE159" s="2">
        <f t="shared" ca="1" si="28"/>
        <v>0</v>
      </c>
      <c r="BF159" s="2">
        <f t="shared" ca="1" si="28"/>
        <v>0</v>
      </c>
      <c r="BG159" s="2">
        <f t="shared" ca="1" si="28"/>
        <v>0</v>
      </c>
      <c r="BH159" s="2">
        <f t="shared" ca="1" si="28"/>
        <v>0</v>
      </c>
      <c r="BI159" s="2">
        <f t="shared" ca="1" si="28"/>
        <v>0</v>
      </c>
    </row>
    <row r="160" spans="1:61" hidden="1" x14ac:dyDescent="0.25">
      <c r="A160" s="185"/>
      <c r="B160" s="171"/>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1">
        <v>10</v>
      </c>
      <c r="AC160" s="2">
        <f t="shared" ca="1" si="29"/>
        <v>0</v>
      </c>
      <c r="AD160" s="2">
        <f t="shared" ca="1" si="29"/>
        <v>0</v>
      </c>
      <c r="AE160" s="2">
        <f t="shared" ca="1" si="29"/>
        <v>0</v>
      </c>
      <c r="AF160" s="2">
        <f t="shared" ca="1" si="29"/>
        <v>0</v>
      </c>
      <c r="AG160" s="2">
        <f t="shared" ca="1" si="29"/>
        <v>0</v>
      </c>
      <c r="AH160" s="2">
        <f t="shared" ca="1" si="29"/>
        <v>0</v>
      </c>
      <c r="AI160" s="2">
        <f t="shared" ca="1" si="29"/>
        <v>0</v>
      </c>
      <c r="AJ160" s="2">
        <f t="shared" ca="1" si="29"/>
        <v>0</v>
      </c>
      <c r="AK160" s="2" t="e">
        <f t="shared" ca="1" si="29"/>
        <v>#VALUE!</v>
      </c>
      <c r="AL160" s="2" t="e">
        <f t="shared" ca="1" si="29"/>
        <v>#VALUE!</v>
      </c>
      <c r="AM160" s="2" t="e">
        <f t="shared" ca="1" si="29"/>
        <v>#VALUE!</v>
      </c>
      <c r="AN160" s="2" t="e">
        <f t="shared" ca="1" si="29"/>
        <v>#VALUE!</v>
      </c>
      <c r="AO160" s="2" t="e">
        <f t="shared" ca="1" si="29"/>
        <v>#VALUE!</v>
      </c>
      <c r="AP160" s="2" t="e">
        <f t="shared" ca="1" si="29"/>
        <v>#VALUE!</v>
      </c>
      <c r="AQ160" s="2">
        <f t="shared" ca="1" si="29"/>
        <v>0</v>
      </c>
      <c r="AR160" s="2">
        <f t="shared" ca="1" si="29"/>
        <v>0</v>
      </c>
      <c r="AS160" s="2">
        <f t="shared" ca="1" si="28"/>
        <v>0</v>
      </c>
      <c r="AT160" s="2">
        <f t="shared" ca="1" si="28"/>
        <v>0</v>
      </c>
      <c r="AU160" s="2">
        <f t="shared" ca="1" si="28"/>
        <v>0</v>
      </c>
      <c r="AV160" s="2">
        <f t="shared" ca="1" si="28"/>
        <v>0</v>
      </c>
      <c r="AW160" s="2">
        <f t="shared" ca="1" si="28"/>
        <v>0</v>
      </c>
      <c r="AX160" s="2">
        <f t="shared" ca="1" si="28"/>
        <v>0</v>
      </c>
      <c r="AY160" s="2">
        <f t="shared" ca="1" si="28"/>
        <v>0</v>
      </c>
      <c r="AZ160" s="2">
        <f t="shared" ca="1" si="28"/>
        <v>0</v>
      </c>
      <c r="BA160" s="2">
        <f t="shared" ca="1" si="28"/>
        <v>0</v>
      </c>
      <c r="BB160" s="2">
        <f t="shared" ca="1" si="28"/>
        <v>0</v>
      </c>
      <c r="BC160" s="2">
        <f t="shared" ca="1" si="28"/>
        <v>0</v>
      </c>
      <c r="BD160" s="2">
        <f t="shared" ca="1" si="28"/>
        <v>0</v>
      </c>
      <c r="BE160" s="2">
        <f t="shared" ca="1" si="28"/>
        <v>0</v>
      </c>
      <c r="BF160" s="2">
        <f t="shared" ca="1" si="28"/>
        <v>0</v>
      </c>
      <c r="BG160" s="2">
        <f t="shared" ca="1" si="28"/>
        <v>0</v>
      </c>
      <c r="BH160" s="2">
        <f t="shared" ca="1" si="28"/>
        <v>0</v>
      </c>
      <c r="BI160" s="2">
        <f t="shared" ca="1" si="28"/>
        <v>0</v>
      </c>
    </row>
    <row r="161" spans="1:61" hidden="1" x14ac:dyDescent="0.25">
      <c r="A161" s="185"/>
      <c r="B161" s="171"/>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1">
        <v>11</v>
      </c>
      <c r="AC161" s="2">
        <f t="shared" ca="1" si="29"/>
        <v>0</v>
      </c>
      <c r="AD161" s="2">
        <f t="shared" ca="1" si="29"/>
        <v>0</v>
      </c>
      <c r="AE161" s="2">
        <f t="shared" ca="1" si="29"/>
        <v>0</v>
      </c>
      <c r="AF161" s="2">
        <f t="shared" ca="1" si="29"/>
        <v>0</v>
      </c>
      <c r="AG161" s="2">
        <f t="shared" ca="1" si="29"/>
        <v>0</v>
      </c>
      <c r="AH161" s="2">
        <f t="shared" ca="1" si="29"/>
        <v>0</v>
      </c>
      <c r="AI161" s="2">
        <f t="shared" ca="1" si="29"/>
        <v>0</v>
      </c>
      <c r="AJ161" s="2">
        <f t="shared" ca="1" si="29"/>
        <v>0</v>
      </c>
      <c r="AK161" s="2" t="e">
        <f t="shared" ca="1" si="29"/>
        <v>#VALUE!</v>
      </c>
      <c r="AL161" s="2" t="e">
        <f t="shared" ca="1" si="29"/>
        <v>#VALUE!</v>
      </c>
      <c r="AM161" s="2" t="e">
        <f t="shared" ca="1" si="29"/>
        <v>#VALUE!</v>
      </c>
      <c r="AN161" s="2" t="e">
        <f t="shared" ca="1" si="29"/>
        <v>#VALUE!</v>
      </c>
      <c r="AO161" s="2" t="e">
        <f t="shared" ca="1" si="29"/>
        <v>#VALUE!</v>
      </c>
      <c r="AP161" s="2" t="e">
        <f t="shared" ca="1" si="29"/>
        <v>#VALUE!</v>
      </c>
      <c r="AQ161" s="2">
        <f t="shared" ca="1" si="29"/>
        <v>0</v>
      </c>
      <c r="AR161" s="2">
        <f t="shared" ca="1" si="29"/>
        <v>0</v>
      </c>
      <c r="AS161" s="2">
        <f t="shared" ca="1" si="28"/>
        <v>0</v>
      </c>
      <c r="AT161" s="2">
        <f t="shared" ca="1" si="28"/>
        <v>0</v>
      </c>
      <c r="AU161" s="2">
        <f t="shared" ca="1" si="28"/>
        <v>0</v>
      </c>
      <c r="AV161" s="2">
        <f t="shared" ca="1" si="28"/>
        <v>0</v>
      </c>
      <c r="AW161" s="2">
        <f t="shared" ca="1" si="28"/>
        <v>0</v>
      </c>
      <c r="AX161" s="2">
        <f t="shared" ca="1" si="28"/>
        <v>0</v>
      </c>
      <c r="AY161" s="2">
        <f t="shared" ca="1" si="28"/>
        <v>0</v>
      </c>
      <c r="AZ161" s="2">
        <f t="shared" ca="1" si="28"/>
        <v>0</v>
      </c>
      <c r="BA161" s="2">
        <f t="shared" ca="1" si="28"/>
        <v>0</v>
      </c>
      <c r="BB161" s="2">
        <f t="shared" ca="1" si="28"/>
        <v>0</v>
      </c>
      <c r="BC161" s="2">
        <f t="shared" ca="1" si="28"/>
        <v>0</v>
      </c>
      <c r="BD161" s="2">
        <f t="shared" ca="1" si="28"/>
        <v>0</v>
      </c>
      <c r="BE161" s="2">
        <f t="shared" ca="1" si="28"/>
        <v>0</v>
      </c>
      <c r="BF161" s="2">
        <f t="shared" ca="1" si="28"/>
        <v>0</v>
      </c>
      <c r="BG161" s="2">
        <f t="shared" ca="1" si="28"/>
        <v>0</v>
      </c>
      <c r="BH161" s="2">
        <f t="shared" ca="1" si="28"/>
        <v>0</v>
      </c>
      <c r="BI161" s="2">
        <f t="shared" ca="1" si="28"/>
        <v>0</v>
      </c>
    </row>
    <row r="162" spans="1:61" hidden="1" x14ac:dyDescent="0.25">
      <c r="A162" s="185"/>
      <c r="B162" s="171"/>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1">
        <v>12</v>
      </c>
      <c r="AC162" s="2">
        <f t="shared" ca="1" si="29"/>
        <v>0</v>
      </c>
      <c r="AD162" s="2">
        <f t="shared" ca="1" si="29"/>
        <v>0</v>
      </c>
      <c r="AE162" s="2">
        <f t="shared" ca="1" si="29"/>
        <v>0</v>
      </c>
      <c r="AF162" s="2">
        <f t="shared" ca="1" si="29"/>
        <v>0</v>
      </c>
      <c r="AG162" s="2">
        <f t="shared" ca="1" si="29"/>
        <v>0</v>
      </c>
      <c r="AH162" s="2">
        <f t="shared" ca="1" si="29"/>
        <v>0</v>
      </c>
      <c r="AI162" s="2">
        <f t="shared" ca="1" si="29"/>
        <v>0</v>
      </c>
      <c r="AJ162" s="2">
        <f t="shared" ca="1" si="29"/>
        <v>0</v>
      </c>
      <c r="AK162" s="2" t="e">
        <f t="shared" ca="1" si="29"/>
        <v>#VALUE!</v>
      </c>
      <c r="AL162" s="2" t="e">
        <f t="shared" ca="1" si="29"/>
        <v>#VALUE!</v>
      </c>
      <c r="AM162" s="2" t="e">
        <f t="shared" ca="1" si="29"/>
        <v>#VALUE!</v>
      </c>
      <c r="AN162" s="2" t="e">
        <f t="shared" ca="1" si="29"/>
        <v>#VALUE!</v>
      </c>
      <c r="AO162" s="2" t="e">
        <f t="shared" ca="1" si="29"/>
        <v>#VALUE!</v>
      </c>
      <c r="AP162" s="2" t="e">
        <f t="shared" ca="1" si="29"/>
        <v>#VALUE!</v>
      </c>
      <c r="AQ162" s="2">
        <f t="shared" ca="1" si="29"/>
        <v>0</v>
      </c>
      <c r="AR162" s="2">
        <f t="shared" ca="1" si="29"/>
        <v>0</v>
      </c>
      <c r="AS162" s="2">
        <f t="shared" ca="1" si="28"/>
        <v>0</v>
      </c>
      <c r="AT162" s="2">
        <f t="shared" ca="1" si="28"/>
        <v>0</v>
      </c>
      <c r="AU162" s="2">
        <f t="shared" ca="1" si="28"/>
        <v>0</v>
      </c>
      <c r="AV162" s="2">
        <f t="shared" ca="1" si="28"/>
        <v>0</v>
      </c>
      <c r="AW162" s="2">
        <f t="shared" ca="1" si="28"/>
        <v>0</v>
      </c>
      <c r="AX162" s="2">
        <f t="shared" ca="1" si="28"/>
        <v>0</v>
      </c>
      <c r="AY162" s="2">
        <f t="shared" ca="1" si="28"/>
        <v>0</v>
      </c>
      <c r="AZ162" s="2">
        <f t="shared" ca="1" si="28"/>
        <v>0</v>
      </c>
      <c r="BA162" s="2">
        <f t="shared" ca="1" si="28"/>
        <v>0</v>
      </c>
      <c r="BB162" s="2">
        <f t="shared" ca="1" si="28"/>
        <v>0</v>
      </c>
      <c r="BC162" s="2">
        <f t="shared" ca="1" si="28"/>
        <v>0</v>
      </c>
      <c r="BD162" s="2">
        <f t="shared" ca="1" si="28"/>
        <v>0</v>
      </c>
      <c r="BE162" s="2">
        <f t="shared" ca="1" si="28"/>
        <v>0</v>
      </c>
      <c r="BF162" s="2">
        <f t="shared" ca="1" si="28"/>
        <v>0</v>
      </c>
      <c r="BG162" s="2">
        <f t="shared" ca="1" si="28"/>
        <v>0</v>
      </c>
      <c r="BH162" s="2">
        <f t="shared" ca="1" si="28"/>
        <v>0</v>
      </c>
      <c r="BI162" s="2">
        <f t="shared" ca="1" si="28"/>
        <v>0</v>
      </c>
    </row>
    <row r="163" spans="1:61" hidden="1" x14ac:dyDescent="0.25">
      <c r="A163" s="185"/>
      <c r="B163" s="171"/>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1">
        <v>13</v>
      </c>
      <c r="AC163" s="2">
        <f t="shared" ca="1" si="29"/>
        <v>0</v>
      </c>
      <c r="AD163" s="2">
        <f t="shared" ca="1" si="29"/>
        <v>0</v>
      </c>
      <c r="AE163" s="2">
        <f t="shared" ca="1" si="29"/>
        <v>0</v>
      </c>
      <c r="AF163" s="2">
        <f t="shared" ca="1" si="29"/>
        <v>0</v>
      </c>
      <c r="AG163" s="2">
        <f t="shared" ca="1" si="29"/>
        <v>0</v>
      </c>
      <c r="AH163" s="2">
        <f t="shared" ca="1" si="29"/>
        <v>0</v>
      </c>
      <c r="AI163" s="2">
        <f t="shared" ca="1" si="29"/>
        <v>0</v>
      </c>
      <c r="AJ163" s="2">
        <f t="shared" ca="1" si="29"/>
        <v>0</v>
      </c>
      <c r="AK163" s="2" t="e">
        <f t="shared" ca="1" si="29"/>
        <v>#VALUE!</v>
      </c>
      <c r="AL163" s="2" t="e">
        <f t="shared" ca="1" si="29"/>
        <v>#VALUE!</v>
      </c>
      <c r="AM163" s="2" t="e">
        <f t="shared" ca="1" si="29"/>
        <v>#VALUE!</v>
      </c>
      <c r="AN163" s="2" t="e">
        <f t="shared" ca="1" si="29"/>
        <v>#VALUE!</v>
      </c>
      <c r="AO163" s="2" t="e">
        <f t="shared" ca="1" si="29"/>
        <v>#VALUE!</v>
      </c>
      <c r="AP163" s="2" t="e">
        <f t="shared" ca="1" si="29"/>
        <v>#VALUE!</v>
      </c>
      <c r="AQ163" s="2">
        <f t="shared" ca="1" si="29"/>
        <v>0</v>
      </c>
      <c r="AR163" s="2">
        <f t="shared" ca="1" si="29"/>
        <v>0</v>
      </c>
      <c r="AS163" s="2">
        <f t="shared" ca="1" si="28"/>
        <v>0</v>
      </c>
      <c r="AT163" s="2">
        <f t="shared" ca="1" si="28"/>
        <v>0</v>
      </c>
      <c r="AU163" s="2">
        <f t="shared" ca="1" si="28"/>
        <v>0</v>
      </c>
      <c r="AV163" s="2">
        <f t="shared" ca="1" si="28"/>
        <v>0</v>
      </c>
      <c r="AW163" s="2">
        <f t="shared" ca="1" si="28"/>
        <v>0</v>
      </c>
      <c r="AX163" s="2">
        <f t="shared" ca="1" si="28"/>
        <v>0</v>
      </c>
      <c r="AY163" s="2">
        <f t="shared" ca="1" si="28"/>
        <v>0</v>
      </c>
      <c r="AZ163" s="2">
        <f t="shared" ca="1" si="28"/>
        <v>0</v>
      </c>
      <c r="BA163" s="2">
        <f t="shared" ca="1" si="28"/>
        <v>0</v>
      </c>
      <c r="BB163" s="2">
        <f t="shared" ca="1" si="28"/>
        <v>0</v>
      </c>
      <c r="BC163" s="2">
        <f t="shared" ca="1" si="28"/>
        <v>0</v>
      </c>
      <c r="BD163" s="2">
        <f t="shared" ca="1" si="28"/>
        <v>0</v>
      </c>
      <c r="BE163" s="2">
        <f t="shared" ca="1" si="28"/>
        <v>0</v>
      </c>
      <c r="BF163" s="2">
        <f t="shared" ca="1" si="28"/>
        <v>0</v>
      </c>
      <c r="BG163" s="2">
        <f t="shared" ca="1" si="28"/>
        <v>0</v>
      </c>
      <c r="BH163" s="2">
        <f t="shared" ca="1" si="28"/>
        <v>0</v>
      </c>
      <c r="BI163" s="2">
        <f t="shared" ca="1" si="28"/>
        <v>0</v>
      </c>
    </row>
    <row r="164" spans="1:61" hidden="1" x14ac:dyDescent="0.25">
      <c r="A164" s="185"/>
      <c r="B164" s="171"/>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1">
        <v>14</v>
      </c>
      <c r="AC164" s="2">
        <f t="shared" ca="1" si="29"/>
        <v>0</v>
      </c>
      <c r="AD164" s="2">
        <f t="shared" ca="1" si="29"/>
        <v>0</v>
      </c>
      <c r="AE164" s="2">
        <f t="shared" ca="1" si="29"/>
        <v>0</v>
      </c>
      <c r="AF164" s="2">
        <f t="shared" ca="1" si="29"/>
        <v>0</v>
      </c>
      <c r="AG164" s="2">
        <f t="shared" ca="1" si="29"/>
        <v>0</v>
      </c>
      <c r="AH164" s="2">
        <f t="shared" ca="1" si="29"/>
        <v>0</v>
      </c>
      <c r="AI164" s="2">
        <f t="shared" ca="1" si="29"/>
        <v>0</v>
      </c>
      <c r="AJ164" s="2">
        <f t="shared" ca="1" si="29"/>
        <v>0</v>
      </c>
      <c r="AK164" s="2" t="e">
        <f t="shared" ca="1" si="29"/>
        <v>#VALUE!</v>
      </c>
      <c r="AL164" s="2" t="e">
        <f t="shared" ca="1" si="29"/>
        <v>#VALUE!</v>
      </c>
      <c r="AM164" s="2" t="e">
        <f t="shared" ca="1" si="29"/>
        <v>#VALUE!</v>
      </c>
      <c r="AN164" s="2" t="e">
        <f t="shared" ca="1" si="29"/>
        <v>#VALUE!</v>
      </c>
      <c r="AO164" s="2" t="e">
        <f t="shared" ca="1" si="29"/>
        <v>#VALUE!</v>
      </c>
      <c r="AP164" s="2" t="e">
        <f t="shared" ca="1" si="29"/>
        <v>#VALUE!</v>
      </c>
      <c r="AQ164" s="2">
        <f t="shared" ca="1" si="29"/>
        <v>0</v>
      </c>
      <c r="AR164" s="2">
        <f t="shared" ca="1" si="29"/>
        <v>0</v>
      </c>
      <c r="AS164" s="2">
        <f t="shared" ca="1" si="28"/>
        <v>0</v>
      </c>
      <c r="AT164" s="2">
        <f t="shared" ca="1" si="28"/>
        <v>0</v>
      </c>
      <c r="AU164" s="2">
        <f t="shared" ca="1" si="28"/>
        <v>0</v>
      </c>
      <c r="AV164" s="2">
        <f t="shared" ca="1" si="28"/>
        <v>0</v>
      </c>
      <c r="AW164" s="2">
        <f t="shared" ca="1" si="28"/>
        <v>0</v>
      </c>
      <c r="AX164" s="2">
        <f t="shared" ca="1" si="28"/>
        <v>0</v>
      </c>
      <c r="AY164" s="2">
        <f t="shared" ca="1" si="28"/>
        <v>0</v>
      </c>
      <c r="AZ164" s="2">
        <f t="shared" ca="1" si="28"/>
        <v>0</v>
      </c>
      <c r="BA164" s="2">
        <f t="shared" ca="1" si="28"/>
        <v>0</v>
      </c>
      <c r="BB164" s="2">
        <f t="shared" ca="1" si="28"/>
        <v>0</v>
      </c>
      <c r="BC164" s="2">
        <f t="shared" ca="1" si="28"/>
        <v>0</v>
      </c>
      <c r="BD164" s="2">
        <f t="shared" ca="1" si="28"/>
        <v>0</v>
      </c>
      <c r="BE164" s="2">
        <f t="shared" ca="1" si="28"/>
        <v>0</v>
      </c>
      <c r="BF164" s="2">
        <f t="shared" ca="1" si="28"/>
        <v>0</v>
      </c>
      <c r="BG164" s="2">
        <f t="shared" ca="1" si="28"/>
        <v>0</v>
      </c>
      <c r="BH164" s="2">
        <f t="shared" ca="1" si="28"/>
        <v>0</v>
      </c>
      <c r="BI164" s="2">
        <f t="shared" ca="1" si="28"/>
        <v>0</v>
      </c>
    </row>
    <row r="165" spans="1:61" hidden="1" x14ac:dyDescent="0.25">
      <c r="A165" s="185"/>
      <c r="B165" s="171"/>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1">
        <v>15</v>
      </c>
      <c r="AC165" s="2">
        <f t="shared" ca="1" si="29"/>
        <v>0</v>
      </c>
      <c r="AD165" s="2">
        <f t="shared" ca="1" si="29"/>
        <v>0</v>
      </c>
      <c r="AE165" s="2">
        <f t="shared" ca="1" si="29"/>
        <v>0</v>
      </c>
      <c r="AF165" s="2">
        <f t="shared" ca="1" si="29"/>
        <v>0</v>
      </c>
      <c r="AG165" s="2">
        <f t="shared" ca="1" si="29"/>
        <v>0</v>
      </c>
      <c r="AH165" s="2">
        <f t="shared" ca="1" si="29"/>
        <v>0</v>
      </c>
      <c r="AI165" s="2">
        <f t="shared" ca="1" si="29"/>
        <v>0</v>
      </c>
      <c r="AJ165" s="2">
        <f t="shared" ca="1" si="29"/>
        <v>0</v>
      </c>
      <c r="AK165" s="2">
        <f t="shared" ca="1" si="29"/>
        <v>0</v>
      </c>
      <c r="AL165" s="2">
        <f t="shared" ca="1" si="29"/>
        <v>0</v>
      </c>
      <c r="AM165" s="2">
        <f t="shared" ca="1" si="29"/>
        <v>0</v>
      </c>
      <c r="AN165" s="2">
        <f t="shared" ca="1" si="29"/>
        <v>0</v>
      </c>
      <c r="AO165" s="2">
        <f t="shared" ca="1" si="29"/>
        <v>0</v>
      </c>
      <c r="AP165" s="2">
        <f t="shared" ca="1" si="29"/>
        <v>0</v>
      </c>
      <c r="AQ165" s="2">
        <f t="shared" ca="1" si="29"/>
        <v>0</v>
      </c>
      <c r="AR165" s="2">
        <f t="shared" ca="1" si="29"/>
        <v>0</v>
      </c>
      <c r="AS165" s="2">
        <f t="shared" ref="AS165:BI179" ca="1" si="31">IF(ISNA(OR(MATCH(AS$51,OFFSET($D165,1-$AB165,0,6),0),MATCH($AB165,OFFSET($D165,1-$AB165,0,6),0))),0,INDEX(OFFSET($D165,1-$AB165,18,6,6),MATCH(AS$51,OFFSET($D165,1-$AB165,0,6),0),MATCH($AB165,OFFSET($D165,1-$AB165,0,6),0)))</f>
        <v>0</v>
      </c>
      <c r="AT165" s="2">
        <f t="shared" ca="1" si="31"/>
        <v>0</v>
      </c>
      <c r="AU165" s="2">
        <f t="shared" ca="1" si="31"/>
        <v>0</v>
      </c>
      <c r="AV165" s="2">
        <f t="shared" ca="1" si="31"/>
        <v>0</v>
      </c>
      <c r="AW165" s="2">
        <f t="shared" ca="1" si="31"/>
        <v>0</v>
      </c>
      <c r="AX165" s="2">
        <f t="shared" ca="1" si="31"/>
        <v>0</v>
      </c>
      <c r="AY165" s="2">
        <f t="shared" ca="1" si="31"/>
        <v>0</v>
      </c>
      <c r="AZ165" s="2">
        <f t="shared" ca="1" si="31"/>
        <v>0</v>
      </c>
      <c r="BA165" s="2">
        <f t="shared" ca="1" si="31"/>
        <v>0</v>
      </c>
      <c r="BB165" s="2">
        <f t="shared" ca="1" si="31"/>
        <v>0</v>
      </c>
      <c r="BC165" s="2">
        <f t="shared" ca="1" si="31"/>
        <v>0</v>
      </c>
      <c r="BD165" s="2">
        <f t="shared" ca="1" si="31"/>
        <v>0</v>
      </c>
      <c r="BE165" s="2">
        <f t="shared" ca="1" si="31"/>
        <v>0</v>
      </c>
      <c r="BF165" s="2">
        <f t="shared" ca="1" si="31"/>
        <v>0</v>
      </c>
      <c r="BG165" s="2">
        <f t="shared" ca="1" si="31"/>
        <v>0</v>
      </c>
      <c r="BH165" s="2">
        <f t="shared" ca="1" si="31"/>
        <v>0</v>
      </c>
      <c r="BI165" s="2">
        <f t="shared" ca="1" si="31"/>
        <v>0</v>
      </c>
    </row>
    <row r="166" spans="1:61" hidden="1" x14ac:dyDescent="0.25">
      <c r="A166" s="185"/>
      <c r="B166" s="171"/>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1">
        <v>16</v>
      </c>
      <c r="AC166" s="2">
        <f t="shared" ca="1" si="29"/>
        <v>0</v>
      </c>
      <c r="AD166" s="2">
        <f t="shared" ca="1" si="29"/>
        <v>0</v>
      </c>
      <c r="AE166" s="2">
        <f t="shared" ca="1" si="29"/>
        <v>0</v>
      </c>
      <c r="AF166" s="2">
        <f t="shared" ca="1" si="29"/>
        <v>0</v>
      </c>
      <c r="AG166" s="2">
        <f t="shared" ca="1" si="29"/>
        <v>0</v>
      </c>
      <c r="AH166" s="2">
        <f t="shared" ca="1" si="29"/>
        <v>0</v>
      </c>
      <c r="AI166" s="2">
        <f t="shared" ca="1" si="29"/>
        <v>0</v>
      </c>
      <c r="AJ166" s="2">
        <f t="shared" ca="1" si="29"/>
        <v>0</v>
      </c>
      <c r="AK166" s="2">
        <f t="shared" ca="1" si="29"/>
        <v>0</v>
      </c>
      <c r="AL166" s="2">
        <f t="shared" ca="1" si="29"/>
        <v>0</v>
      </c>
      <c r="AM166" s="2">
        <f t="shared" ca="1" si="29"/>
        <v>0</v>
      </c>
      <c r="AN166" s="2">
        <f t="shared" ca="1" si="29"/>
        <v>0</v>
      </c>
      <c r="AO166" s="2">
        <f t="shared" ca="1" si="29"/>
        <v>0</v>
      </c>
      <c r="AP166" s="2">
        <f t="shared" ca="1" si="29"/>
        <v>0</v>
      </c>
      <c r="AQ166" s="2">
        <f t="shared" ca="1" si="29"/>
        <v>0</v>
      </c>
      <c r="AR166" s="2">
        <f t="shared" ca="1" si="29"/>
        <v>0</v>
      </c>
      <c r="AS166" s="2">
        <f t="shared" ca="1" si="31"/>
        <v>0</v>
      </c>
      <c r="AT166" s="2">
        <f t="shared" ca="1" si="31"/>
        <v>0</v>
      </c>
      <c r="AU166" s="2">
        <f t="shared" ca="1" si="31"/>
        <v>0</v>
      </c>
      <c r="AV166" s="2">
        <f t="shared" ca="1" si="31"/>
        <v>0</v>
      </c>
      <c r="AW166" s="2">
        <f t="shared" ca="1" si="31"/>
        <v>0</v>
      </c>
      <c r="AX166" s="2">
        <f t="shared" ca="1" si="31"/>
        <v>0</v>
      </c>
      <c r="AY166" s="2">
        <f t="shared" ca="1" si="31"/>
        <v>0</v>
      </c>
      <c r="AZ166" s="2">
        <f t="shared" ca="1" si="31"/>
        <v>0</v>
      </c>
      <c r="BA166" s="2">
        <f t="shared" ca="1" si="31"/>
        <v>0</v>
      </c>
      <c r="BB166" s="2">
        <f t="shared" ca="1" si="31"/>
        <v>0</v>
      </c>
      <c r="BC166" s="2">
        <f t="shared" ca="1" si="31"/>
        <v>0</v>
      </c>
      <c r="BD166" s="2">
        <f t="shared" ca="1" si="31"/>
        <v>0</v>
      </c>
      <c r="BE166" s="2">
        <f t="shared" ca="1" si="31"/>
        <v>0</v>
      </c>
      <c r="BF166" s="2">
        <f t="shared" ca="1" si="31"/>
        <v>0</v>
      </c>
      <c r="BG166" s="2">
        <f t="shared" ca="1" si="31"/>
        <v>0</v>
      </c>
      <c r="BH166" s="2">
        <f t="shared" ca="1" si="31"/>
        <v>0</v>
      </c>
      <c r="BI166" s="2">
        <f t="shared" ca="1" si="31"/>
        <v>0</v>
      </c>
    </row>
    <row r="167" spans="1:61" hidden="1" x14ac:dyDescent="0.25">
      <c r="A167" s="185"/>
      <c r="B167" s="171"/>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1">
        <v>17</v>
      </c>
      <c r="AC167" s="2">
        <f t="shared" ca="1" si="29"/>
        <v>0</v>
      </c>
      <c r="AD167" s="2">
        <f t="shared" ca="1" si="29"/>
        <v>0</v>
      </c>
      <c r="AE167" s="2">
        <f t="shared" ca="1" si="29"/>
        <v>0</v>
      </c>
      <c r="AF167" s="2">
        <f t="shared" ca="1" si="29"/>
        <v>0</v>
      </c>
      <c r="AG167" s="2">
        <f t="shared" ca="1" si="29"/>
        <v>0</v>
      </c>
      <c r="AH167" s="2">
        <f t="shared" ca="1" si="29"/>
        <v>0</v>
      </c>
      <c r="AI167" s="2">
        <f t="shared" ca="1" si="29"/>
        <v>0</v>
      </c>
      <c r="AJ167" s="2">
        <f t="shared" ca="1" si="29"/>
        <v>0</v>
      </c>
      <c r="AK167" s="2">
        <f t="shared" ca="1" si="29"/>
        <v>0</v>
      </c>
      <c r="AL167" s="2">
        <f t="shared" ca="1" si="29"/>
        <v>0</v>
      </c>
      <c r="AM167" s="2">
        <f t="shared" ca="1" si="29"/>
        <v>0</v>
      </c>
      <c r="AN167" s="2">
        <f t="shared" ca="1" si="29"/>
        <v>0</v>
      </c>
      <c r="AO167" s="2">
        <f t="shared" ca="1" si="29"/>
        <v>0</v>
      </c>
      <c r="AP167" s="2">
        <f t="shared" ca="1" si="29"/>
        <v>0</v>
      </c>
      <c r="AQ167" s="2">
        <f t="shared" ca="1" si="29"/>
        <v>0</v>
      </c>
      <c r="AR167" s="2">
        <f t="shared" ca="1" si="29"/>
        <v>0</v>
      </c>
      <c r="AS167" s="2">
        <f t="shared" ca="1" si="31"/>
        <v>0</v>
      </c>
      <c r="AT167" s="2">
        <f t="shared" ca="1" si="31"/>
        <v>0</v>
      </c>
      <c r="AU167" s="2">
        <f t="shared" ca="1" si="31"/>
        <v>0</v>
      </c>
      <c r="AV167" s="2">
        <f t="shared" ca="1" si="31"/>
        <v>0</v>
      </c>
      <c r="AW167" s="2">
        <f t="shared" ca="1" si="31"/>
        <v>0</v>
      </c>
      <c r="AX167" s="2">
        <f t="shared" ca="1" si="31"/>
        <v>0</v>
      </c>
      <c r="AY167" s="2">
        <f t="shared" ca="1" si="31"/>
        <v>0</v>
      </c>
      <c r="AZ167" s="2">
        <f t="shared" ca="1" si="31"/>
        <v>0</v>
      </c>
      <c r="BA167" s="2">
        <f t="shared" ca="1" si="31"/>
        <v>0</v>
      </c>
      <c r="BB167" s="2">
        <f t="shared" ca="1" si="31"/>
        <v>0</v>
      </c>
      <c r="BC167" s="2">
        <f t="shared" ca="1" si="31"/>
        <v>0</v>
      </c>
      <c r="BD167" s="2">
        <f t="shared" ca="1" si="31"/>
        <v>0</v>
      </c>
      <c r="BE167" s="2">
        <f t="shared" ca="1" si="31"/>
        <v>0</v>
      </c>
      <c r="BF167" s="2">
        <f t="shared" ca="1" si="31"/>
        <v>0</v>
      </c>
      <c r="BG167" s="2">
        <f t="shared" ca="1" si="31"/>
        <v>0</v>
      </c>
      <c r="BH167" s="2">
        <f t="shared" ca="1" si="31"/>
        <v>0</v>
      </c>
      <c r="BI167" s="2">
        <f t="shared" ca="1" si="31"/>
        <v>0</v>
      </c>
    </row>
    <row r="168" spans="1:61" hidden="1" x14ac:dyDescent="0.25">
      <c r="A168" s="185"/>
      <c r="B168" s="171"/>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1">
        <v>18</v>
      </c>
      <c r="AC168" s="2">
        <f t="shared" ca="1" si="29"/>
        <v>0</v>
      </c>
      <c r="AD168" s="2">
        <f t="shared" ca="1" si="29"/>
        <v>0</v>
      </c>
      <c r="AE168" s="2">
        <f t="shared" ca="1" si="29"/>
        <v>0</v>
      </c>
      <c r="AF168" s="2">
        <f t="shared" ca="1" si="29"/>
        <v>0</v>
      </c>
      <c r="AG168" s="2">
        <f t="shared" ca="1" si="29"/>
        <v>0</v>
      </c>
      <c r="AH168" s="2">
        <f t="shared" ca="1" si="29"/>
        <v>0</v>
      </c>
      <c r="AI168" s="2">
        <f t="shared" ca="1" si="29"/>
        <v>0</v>
      </c>
      <c r="AJ168" s="2">
        <f t="shared" ca="1" si="29"/>
        <v>0</v>
      </c>
      <c r="AK168" s="2">
        <f t="shared" ca="1" si="29"/>
        <v>0</v>
      </c>
      <c r="AL168" s="2">
        <f t="shared" ca="1" si="29"/>
        <v>0</v>
      </c>
      <c r="AM168" s="2">
        <f t="shared" ca="1" si="29"/>
        <v>0</v>
      </c>
      <c r="AN168" s="2">
        <f t="shared" ca="1" si="29"/>
        <v>0</v>
      </c>
      <c r="AO168" s="2">
        <f t="shared" ca="1" si="29"/>
        <v>0</v>
      </c>
      <c r="AP168" s="2">
        <f t="shared" ca="1" si="29"/>
        <v>0</v>
      </c>
      <c r="AQ168" s="2">
        <f t="shared" ca="1" si="29"/>
        <v>0</v>
      </c>
      <c r="AR168" s="2">
        <f t="shared" ca="1" si="29"/>
        <v>0</v>
      </c>
      <c r="AS168" s="2">
        <f t="shared" ca="1" si="31"/>
        <v>0</v>
      </c>
      <c r="AT168" s="2">
        <f t="shared" ca="1" si="31"/>
        <v>0</v>
      </c>
      <c r="AU168" s="2">
        <f t="shared" ca="1" si="31"/>
        <v>0</v>
      </c>
      <c r="AV168" s="2">
        <f t="shared" ca="1" si="31"/>
        <v>0</v>
      </c>
      <c r="AW168" s="2">
        <f t="shared" ca="1" si="31"/>
        <v>0</v>
      </c>
      <c r="AX168" s="2">
        <f t="shared" ca="1" si="31"/>
        <v>0</v>
      </c>
      <c r="AY168" s="2">
        <f t="shared" ca="1" si="31"/>
        <v>0</v>
      </c>
      <c r="AZ168" s="2">
        <f t="shared" ca="1" si="31"/>
        <v>0</v>
      </c>
      <c r="BA168" s="2">
        <f t="shared" ca="1" si="31"/>
        <v>0</v>
      </c>
      <c r="BB168" s="2">
        <f t="shared" ca="1" si="31"/>
        <v>0</v>
      </c>
      <c r="BC168" s="2">
        <f t="shared" ca="1" si="31"/>
        <v>0</v>
      </c>
      <c r="BD168" s="2">
        <f t="shared" ca="1" si="31"/>
        <v>0</v>
      </c>
      <c r="BE168" s="2">
        <f t="shared" ca="1" si="31"/>
        <v>0</v>
      </c>
      <c r="BF168" s="2">
        <f t="shared" ca="1" si="31"/>
        <v>0</v>
      </c>
      <c r="BG168" s="2">
        <f t="shared" ca="1" si="31"/>
        <v>0</v>
      </c>
      <c r="BH168" s="2">
        <f t="shared" ca="1" si="31"/>
        <v>0</v>
      </c>
      <c r="BI168" s="2">
        <f t="shared" ca="1" si="31"/>
        <v>0</v>
      </c>
    </row>
    <row r="169" spans="1:61" hidden="1" x14ac:dyDescent="0.25">
      <c r="A169" s="185"/>
      <c r="B169" s="171"/>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1">
        <v>19</v>
      </c>
      <c r="AC169" s="2">
        <f t="shared" ca="1" si="29"/>
        <v>0</v>
      </c>
      <c r="AD169" s="2">
        <f t="shared" ca="1" si="29"/>
        <v>0</v>
      </c>
      <c r="AE169" s="2">
        <f t="shared" ca="1" si="29"/>
        <v>0</v>
      </c>
      <c r="AF169" s="2">
        <f t="shared" ca="1" si="29"/>
        <v>0</v>
      </c>
      <c r="AG169" s="2">
        <f t="shared" ca="1" si="29"/>
        <v>0</v>
      </c>
      <c r="AH169" s="2">
        <f t="shared" ca="1" si="29"/>
        <v>0</v>
      </c>
      <c r="AI169" s="2">
        <f t="shared" ca="1" si="29"/>
        <v>0</v>
      </c>
      <c r="AJ169" s="2">
        <f t="shared" ca="1" si="29"/>
        <v>0</v>
      </c>
      <c r="AK169" s="2">
        <f t="shared" ca="1" si="29"/>
        <v>0</v>
      </c>
      <c r="AL169" s="2">
        <f t="shared" ca="1" si="29"/>
        <v>0</v>
      </c>
      <c r="AM169" s="2">
        <f t="shared" ca="1" si="29"/>
        <v>0</v>
      </c>
      <c r="AN169" s="2">
        <f t="shared" ca="1" si="29"/>
        <v>0</v>
      </c>
      <c r="AO169" s="2">
        <f t="shared" ca="1" si="29"/>
        <v>0</v>
      </c>
      <c r="AP169" s="2">
        <f t="shared" ca="1" si="29"/>
        <v>0</v>
      </c>
      <c r="AQ169" s="2">
        <f t="shared" ca="1" si="29"/>
        <v>0</v>
      </c>
      <c r="AR169" s="2">
        <f t="shared" ca="1" si="29"/>
        <v>0</v>
      </c>
      <c r="AS169" s="2">
        <f t="shared" ca="1" si="31"/>
        <v>0</v>
      </c>
      <c r="AT169" s="2">
        <f t="shared" ca="1" si="31"/>
        <v>0</v>
      </c>
      <c r="AU169" s="2">
        <f t="shared" ca="1" si="31"/>
        <v>0</v>
      </c>
      <c r="AV169" s="2">
        <f t="shared" ca="1" si="31"/>
        <v>0</v>
      </c>
      <c r="AW169" s="2">
        <f t="shared" ca="1" si="31"/>
        <v>0</v>
      </c>
      <c r="AX169" s="2">
        <f t="shared" ca="1" si="31"/>
        <v>0</v>
      </c>
      <c r="AY169" s="2">
        <f t="shared" ca="1" si="31"/>
        <v>0</v>
      </c>
      <c r="AZ169" s="2">
        <f t="shared" ca="1" si="31"/>
        <v>0</v>
      </c>
      <c r="BA169" s="2">
        <f t="shared" ca="1" si="31"/>
        <v>0</v>
      </c>
      <c r="BB169" s="2">
        <f t="shared" ca="1" si="31"/>
        <v>0</v>
      </c>
      <c r="BC169" s="2">
        <f t="shared" ca="1" si="31"/>
        <v>0</v>
      </c>
      <c r="BD169" s="2">
        <f t="shared" ca="1" si="31"/>
        <v>0</v>
      </c>
      <c r="BE169" s="2">
        <f t="shared" ca="1" si="31"/>
        <v>0</v>
      </c>
      <c r="BF169" s="2">
        <f t="shared" ca="1" si="31"/>
        <v>0</v>
      </c>
      <c r="BG169" s="2">
        <f t="shared" ca="1" si="31"/>
        <v>0</v>
      </c>
      <c r="BH169" s="2">
        <f t="shared" ca="1" si="31"/>
        <v>0</v>
      </c>
      <c r="BI169" s="2">
        <f t="shared" ca="1" si="31"/>
        <v>0</v>
      </c>
    </row>
    <row r="170" spans="1:61" hidden="1" x14ac:dyDescent="0.25">
      <c r="A170" s="185"/>
      <c r="B170" s="171"/>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1">
        <v>20</v>
      </c>
      <c r="AC170" s="2">
        <f t="shared" ca="1" si="29"/>
        <v>0</v>
      </c>
      <c r="AD170" s="2">
        <f t="shared" ca="1" si="29"/>
        <v>0</v>
      </c>
      <c r="AE170" s="2">
        <f t="shared" ca="1" si="29"/>
        <v>0</v>
      </c>
      <c r="AF170" s="2">
        <f t="shared" ca="1" si="29"/>
        <v>0</v>
      </c>
      <c r="AG170" s="2">
        <f t="shared" ca="1" si="29"/>
        <v>0</v>
      </c>
      <c r="AH170" s="2">
        <f t="shared" ca="1" si="29"/>
        <v>0</v>
      </c>
      <c r="AI170" s="2">
        <f t="shared" ca="1" si="29"/>
        <v>0</v>
      </c>
      <c r="AJ170" s="2">
        <f t="shared" ca="1" si="29"/>
        <v>0</v>
      </c>
      <c r="AK170" s="2">
        <f t="shared" ca="1" si="29"/>
        <v>0</v>
      </c>
      <c r="AL170" s="2">
        <f t="shared" ca="1" si="29"/>
        <v>0</v>
      </c>
      <c r="AM170" s="2">
        <f t="shared" ca="1" si="29"/>
        <v>0</v>
      </c>
      <c r="AN170" s="2">
        <f t="shared" ca="1" si="29"/>
        <v>0</v>
      </c>
      <c r="AO170" s="2">
        <f t="shared" ca="1" si="29"/>
        <v>0</v>
      </c>
      <c r="AP170" s="2">
        <f t="shared" ca="1" si="29"/>
        <v>0</v>
      </c>
      <c r="AQ170" s="2">
        <f t="shared" ca="1" si="29"/>
        <v>0</v>
      </c>
      <c r="AR170" s="2">
        <f t="shared" ca="1" si="29"/>
        <v>0</v>
      </c>
      <c r="AS170" s="2">
        <f t="shared" ca="1" si="31"/>
        <v>0</v>
      </c>
      <c r="AT170" s="2">
        <f t="shared" ca="1" si="31"/>
        <v>0</v>
      </c>
      <c r="AU170" s="2">
        <f t="shared" ca="1" si="31"/>
        <v>0</v>
      </c>
      <c r="AV170" s="2">
        <f t="shared" ca="1" si="31"/>
        <v>0</v>
      </c>
      <c r="AW170" s="2">
        <f t="shared" ca="1" si="31"/>
        <v>0</v>
      </c>
      <c r="AX170" s="2">
        <f t="shared" ca="1" si="31"/>
        <v>0</v>
      </c>
      <c r="AY170" s="2">
        <f t="shared" ca="1" si="31"/>
        <v>0</v>
      </c>
      <c r="AZ170" s="2">
        <f t="shared" ca="1" si="31"/>
        <v>0</v>
      </c>
      <c r="BA170" s="2">
        <f t="shared" ca="1" si="31"/>
        <v>0</v>
      </c>
      <c r="BB170" s="2">
        <f t="shared" ca="1" si="31"/>
        <v>0</v>
      </c>
      <c r="BC170" s="2">
        <f t="shared" ca="1" si="31"/>
        <v>0</v>
      </c>
      <c r="BD170" s="2">
        <f t="shared" ca="1" si="31"/>
        <v>0</v>
      </c>
      <c r="BE170" s="2">
        <f t="shared" ca="1" si="31"/>
        <v>0</v>
      </c>
      <c r="BF170" s="2">
        <f t="shared" ca="1" si="31"/>
        <v>0</v>
      </c>
      <c r="BG170" s="2">
        <f t="shared" ca="1" si="31"/>
        <v>0</v>
      </c>
      <c r="BH170" s="2">
        <f t="shared" ca="1" si="31"/>
        <v>0</v>
      </c>
      <c r="BI170" s="2">
        <f t="shared" ca="1" si="31"/>
        <v>0</v>
      </c>
    </row>
    <row r="171" spans="1:61" hidden="1" x14ac:dyDescent="0.25">
      <c r="A171" s="185"/>
      <c r="B171" s="171"/>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1">
        <v>21</v>
      </c>
      <c r="AC171" s="2">
        <f t="shared" ca="1" si="29"/>
        <v>0</v>
      </c>
      <c r="AD171" s="2">
        <f t="shared" ca="1" si="29"/>
        <v>0</v>
      </c>
      <c r="AE171" s="2">
        <f t="shared" ca="1" si="29"/>
        <v>0</v>
      </c>
      <c r="AF171" s="2">
        <f t="shared" ca="1" si="29"/>
        <v>0</v>
      </c>
      <c r="AG171" s="2">
        <f t="shared" ca="1" si="29"/>
        <v>0</v>
      </c>
      <c r="AH171" s="2">
        <f t="shared" ca="1" si="29"/>
        <v>0</v>
      </c>
      <c r="AI171" s="2">
        <f t="shared" ca="1" si="29"/>
        <v>0</v>
      </c>
      <c r="AJ171" s="2">
        <f t="shared" ca="1" si="29"/>
        <v>0</v>
      </c>
      <c r="AK171" s="2">
        <f t="shared" ca="1" si="29"/>
        <v>0</v>
      </c>
      <c r="AL171" s="2">
        <f t="shared" ca="1" si="29"/>
        <v>0</v>
      </c>
      <c r="AM171" s="2">
        <f t="shared" ca="1" si="29"/>
        <v>0</v>
      </c>
      <c r="AN171" s="2">
        <f t="shared" ca="1" si="29"/>
        <v>0</v>
      </c>
      <c r="AO171" s="2">
        <f t="shared" ca="1" si="29"/>
        <v>0</v>
      </c>
      <c r="AP171" s="2">
        <f t="shared" ca="1" si="29"/>
        <v>0</v>
      </c>
      <c r="AQ171" s="2">
        <f t="shared" ca="1" si="29"/>
        <v>0</v>
      </c>
      <c r="AR171" s="2">
        <f t="shared" ca="1" si="29"/>
        <v>0</v>
      </c>
      <c r="AS171" s="2">
        <f t="shared" ca="1" si="31"/>
        <v>0</v>
      </c>
      <c r="AT171" s="2">
        <f t="shared" ca="1" si="31"/>
        <v>0</v>
      </c>
      <c r="AU171" s="2">
        <f t="shared" ca="1" si="31"/>
        <v>0</v>
      </c>
      <c r="AV171" s="2">
        <f t="shared" ca="1" si="31"/>
        <v>0</v>
      </c>
      <c r="AW171" s="2">
        <f t="shared" ca="1" si="31"/>
        <v>0</v>
      </c>
      <c r="AX171" s="2">
        <f t="shared" ca="1" si="31"/>
        <v>0</v>
      </c>
      <c r="AY171" s="2">
        <f t="shared" ca="1" si="31"/>
        <v>0</v>
      </c>
      <c r="AZ171" s="2">
        <f t="shared" ca="1" si="31"/>
        <v>0</v>
      </c>
      <c r="BA171" s="2">
        <f t="shared" ca="1" si="31"/>
        <v>0</v>
      </c>
      <c r="BB171" s="2">
        <f t="shared" ca="1" si="31"/>
        <v>0</v>
      </c>
      <c r="BC171" s="2">
        <f t="shared" ca="1" si="31"/>
        <v>0</v>
      </c>
      <c r="BD171" s="2">
        <f t="shared" ca="1" si="31"/>
        <v>0</v>
      </c>
      <c r="BE171" s="2">
        <f t="shared" ca="1" si="31"/>
        <v>0</v>
      </c>
      <c r="BF171" s="2">
        <f t="shared" ca="1" si="31"/>
        <v>0</v>
      </c>
      <c r="BG171" s="2">
        <f t="shared" ca="1" si="31"/>
        <v>0</v>
      </c>
      <c r="BH171" s="2">
        <f t="shared" ca="1" si="31"/>
        <v>0</v>
      </c>
      <c r="BI171" s="2">
        <f t="shared" ca="1" si="31"/>
        <v>0</v>
      </c>
    </row>
    <row r="172" spans="1:61" hidden="1" x14ac:dyDescent="0.25">
      <c r="A172" s="185"/>
      <c r="B172" s="171"/>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1">
        <v>22</v>
      </c>
      <c r="AC172" s="2">
        <f t="shared" ca="1" si="29"/>
        <v>0</v>
      </c>
      <c r="AD172" s="2">
        <f t="shared" ca="1" si="29"/>
        <v>0</v>
      </c>
      <c r="AE172" s="2">
        <f t="shared" ca="1" si="29"/>
        <v>0</v>
      </c>
      <c r="AF172" s="2">
        <f t="shared" ca="1" si="29"/>
        <v>0</v>
      </c>
      <c r="AG172" s="2">
        <f t="shared" ca="1" si="29"/>
        <v>0</v>
      </c>
      <c r="AH172" s="2">
        <f t="shared" ca="1" si="29"/>
        <v>0</v>
      </c>
      <c r="AI172" s="2">
        <f t="shared" ca="1" si="29"/>
        <v>0</v>
      </c>
      <c r="AJ172" s="2">
        <f t="shared" ca="1" si="29"/>
        <v>0</v>
      </c>
      <c r="AK172" s="2">
        <f t="shared" ca="1" si="29"/>
        <v>0</v>
      </c>
      <c r="AL172" s="2">
        <f t="shared" ca="1" si="29"/>
        <v>0</v>
      </c>
      <c r="AM172" s="2">
        <f t="shared" ca="1" si="29"/>
        <v>0</v>
      </c>
      <c r="AN172" s="2">
        <f t="shared" ca="1" si="29"/>
        <v>0</v>
      </c>
      <c r="AO172" s="2">
        <f t="shared" ca="1" si="29"/>
        <v>0</v>
      </c>
      <c r="AP172" s="2">
        <f t="shared" ca="1" si="29"/>
        <v>0</v>
      </c>
      <c r="AQ172" s="2">
        <f t="shared" ca="1" si="29"/>
        <v>0</v>
      </c>
      <c r="AR172" s="2">
        <f t="shared" ca="1" si="29"/>
        <v>0</v>
      </c>
      <c r="AS172" s="2">
        <f t="shared" ca="1" si="31"/>
        <v>0</v>
      </c>
      <c r="AT172" s="2">
        <f t="shared" ca="1" si="31"/>
        <v>0</v>
      </c>
      <c r="AU172" s="2">
        <f t="shared" ca="1" si="31"/>
        <v>0</v>
      </c>
      <c r="AV172" s="2">
        <f t="shared" ca="1" si="31"/>
        <v>0</v>
      </c>
      <c r="AW172" s="2">
        <f t="shared" ca="1" si="31"/>
        <v>0</v>
      </c>
      <c r="AX172" s="2">
        <f t="shared" ca="1" si="31"/>
        <v>0</v>
      </c>
      <c r="AY172" s="2">
        <f t="shared" ca="1" si="31"/>
        <v>0</v>
      </c>
      <c r="AZ172" s="2">
        <f t="shared" ca="1" si="31"/>
        <v>0</v>
      </c>
      <c r="BA172" s="2">
        <f t="shared" ca="1" si="31"/>
        <v>0</v>
      </c>
      <c r="BB172" s="2">
        <f t="shared" ca="1" si="31"/>
        <v>0</v>
      </c>
      <c r="BC172" s="2">
        <f t="shared" ca="1" si="31"/>
        <v>0</v>
      </c>
      <c r="BD172" s="2">
        <f t="shared" ca="1" si="31"/>
        <v>0</v>
      </c>
      <c r="BE172" s="2">
        <f t="shared" ca="1" si="31"/>
        <v>0</v>
      </c>
      <c r="BF172" s="2">
        <f t="shared" ca="1" si="31"/>
        <v>0</v>
      </c>
      <c r="BG172" s="2">
        <f t="shared" ca="1" si="31"/>
        <v>0</v>
      </c>
      <c r="BH172" s="2">
        <f t="shared" ca="1" si="31"/>
        <v>0</v>
      </c>
      <c r="BI172" s="2">
        <f t="shared" ca="1" si="31"/>
        <v>0</v>
      </c>
    </row>
    <row r="173" spans="1:61" hidden="1" x14ac:dyDescent="0.25">
      <c r="A173" s="185"/>
      <c r="B173" s="171"/>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1">
        <v>23</v>
      </c>
      <c r="AC173" s="2">
        <f t="shared" ca="1" si="29"/>
        <v>0</v>
      </c>
      <c r="AD173" s="2">
        <f t="shared" ca="1" si="29"/>
        <v>0</v>
      </c>
      <c r="AE173" s="2">
        <f t="shared" ca="1" si="29"/>
        <v>0</v>
      </c>
      <c r="AF173" s="2">
        <f t="shared" ca="1" si="29"/>
        <v>0</v>
      </c>
      <c r="AG173" s="2">
        <f t="shared" ca="1" si="29"/>
        <v>0</v>
      </c>
      <c r="AH173" s="2">
        <f t="shared" ca="1" si="29"/>
        <v>0</v>
      </c>
      <c r="AI173" s="2">
        <f t="shared" ca="1" si="29"/>
        <v>0</v>
      </c>
      <c r="AJ173" s="2">
        <f t="shared" ca="1" si="29"/>
        <v>0</v>
      </c>
      <c r="AK173" s="2">
        <f t="shared" ca="1" si="29"/>
        <v>0</v>
      </c>
      <c r="AL173" s="2">
        <f t="shared" ca="1" si="29"/>
        <v>0</v>
      </c>
      <c r="AM173" s="2">
        <f t="shared" ca="1" si="29"/>
        <v>0</v>
      </c>
      <c r="AN173" s="2">
        <f t="shared" ca="1" si="29"/>
        <v>0</v>
      </c>
      <c r="AO173" s="2">
        <f t="shared" ca="1" si="29"/>
        <v>0</v>
      </c>
      <c r="AP173" s="2">
        <f t="shared" ca="1" si="29"/>
        <v>0</v>
      </c>
      <c r="AQ173" s="2">
        <f t="shared" ca="1" si="29"/>
        <v>0</v>
      </c>
      <c r="AR173" s="2">
        <f t="shared" ca="1" si="29"/>
        <v>0</v>
      </c>
      <c r="AS173" s="2">
        <f t="shared" ca="1" si="31"/>
        <v>0</v>
      </c>
      <c r="AT173" s="2">
        <f t="shared" ca="1" si="31"/>
        <v>0</v>
      </c>
      <c r="AU173" s="2">
        <f t="shared" ca="1" si="31"/>
        <v>0</v>
      </c>
      <c r="AV173" s="2">
        <f t="shared" ca="1" si="31"/>
        <v>0</v>
      </c>
      <c r="AW173" s="2">
        <f t="shared" ca="1" si="31"/>
        <v>0</v>
      </c>
      <c r="AX173" s="2">
        <f t="shared" ca="1" si="31"/>
        <v>0</v>
      </c>
      <c r="AY173" s="2">
        <f t="shared" ca="1" si="31"/>
        <v>0</v>
      </c>
      <c r="AZ173" s="2">
        <f t="shared" ca="1" si="31"/>
        <v>0</v>
      </c>
      <c r="BA173" s="2">
        <f t="shared" ca="1" si="31"/>
        <v>0</v>
      </c>
      <c r="BB173" s="2">
        <f t="shared" ca="1" si="31"/>
        <v>0</v>
      </c>
      <c r="BC173" s="2">
        <f t="shared" ca="1" si="31"/>
        <v>0</v>
      </c>
      <c r="BD173" s="2">
        <f t="shared" ca="1" si="31"/>
        <v>0</v>
      </c>
      <c r="BE173" s="2">
        <f t="shared" ca="1" si="31"/>
        <v>0</v>
      </c>
      <c r="BF173" s="2">
        <f t="shared" ca="1" si="31"/>
        <v>0</v>
      </c>
      <c r="BG173" s="2">
        <f t="shared" ca="1" si="31"/>
        <v>0</v>
      </c>
      <c r="BH173" s="2">
        <f t="shared" ca="1" si="31"/>
        <v>0</v>
      </c>
      <c r="BI173" s="2">
        <f t="shared" ca="1" si="31"/>
        <v>0</v>
      </c>
    </row>
    <row r="174" spans="1:61" hidden="1" x14ac:dyDescent="0.25">
      <c r="A174" s="185"/>
      <c r="B174" s="171"/>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1">
        <v>24</v>
      </c>
      <c r="AC174" s="2">
        <f t="shared" ca="1" si="29"/>
        <v>0</v>
      </c>
      <c r="AD174" s="2">
        <f t="shared" ca="1" si="29"/>
        <v>0</v>
      </c>
      <c r="AE174" s="2">
        <f t="shared" ca="1" si="29"/>
        <v>0</v>
      </c>
      <c r="AF174" s="2">
        <f t="shared" ca="1" si="29"/>
        <v>0</v>
      </c>
      <c r="AG174" s="2">
        <f t="shared" ca="1" si="29"/>
        <v>0</v>
      </c>
      <c r="AH174" s="2">
        <f t="shared" ca="1" si="29"/>
        <v>0</v>
      </c>
      <c r="AI174" s="2">
        <f t="shared" ca="1" si="29"/>
        <v>0</v>
      </c>
      <c r="AJ174" s="2">
        <f t="shared" ca="1" si="29"/>
        <v>0</v>
      </c>
      <c r="AK174" s="2">
        <f t="shared" ref="AK174:AR174" ca="1" si="32">IF(ISNA(OR(MATCH(AK$51,OFFSET($D174,1-$AB174,0,6),0),MATCH($AB174,OFFSET($D174,1-$AB174,0,6),0))),0,INDEX(OFFSET($D174,1-$AB174,18,6,6),MATCH(AK$51,OFFSET($D174,1-$AB174,0,6),0),MATCH($AB174,OFFSET($D174,1-$AB174,0,6),0)))</f>
        <v>0</v>
      </c>
      <c r="AL174" s="2">
        <f t="shared" ca="1" si="32"/>
        <v>0</v>
      </c>
      <c r="AM174" s="2">
        <f t="shared" ca="1" si="32"/>
        <v>0</v>
      </c>
      <c r="AN174" s="2">
        <f t="shared" ca="1" si="32"/>
        <v>0</v>
      </c>
      <c r="AO174" s="2">
        <f t="shared" ca="1" si="32"/>
        <v>0</v>
      </c>
      <c r="AP174" s="2">
        <f t="shared" ca="1" si="32"/>
        <v>0</v>
      </c>
      <c r="AQ174" s="2">
        <f t="shared" ca="1" si="32"/>
        <v>0</v>
      </c>
      <c r="AR174" s="2">
        <f t="shared" ca="1" si="32"/>
        <v>0</v>
      </c>
      <c r="AS174" s="2">
        <f t="shared" ca="1" si="31"/>
        <v>0</v>
      </c>
      <c r="AT174" s="2">
        <f t="shared" ca="1" si="31"/>
        <v>0</v>
      </c>
      <c r="AU174" s="2">
        <f t="shared" ca="1" si="31"/>
        <v>0</v>
      </c>
      <c r="AV174" s="2">
        <f t="shared" ca="1" si="31"/>
        <v>0</v>
      </c>
      <c r="AW174" s="2">
        <f t="shared" ca="1" si="31"/>
        <v>0</v>
      </c>
      <c r="AX174" s="2">
        <f t="shared" ca="1" si="31"/>
        <v>0</v>
      </c>
      <c r="AY174" s="2">
        <f t="shared" ca="1" si="31"/>
        <v>0</v>
      </c>
      <c r="AZ174" s="2">
        <f t="shared" ca="1" si="31"/>
        <v>0</v>
      </c>
      <c r="BA174" s="2">
        <f t="shared" ca="1" si="31"/>
        <v>0</v>
      </c>
      <c r="BB174" s="2">
        <f t="shared" ca="1" si="31"/>
        <v>0</v>
      </c>
      <c r="BC174" s="2">
        <f t="shared" ca="1" si="31"/>
        <v>0</v>
      </c>
      <c r="BD174" s="2">
        <f t="shared" ca="1" si="31"/>
        <v>0</v>
      </c>
      <c r="BE174" s="2">
        <f t="shared" ca="1" si="31"/>
        <v>0</v>
      </c>
      <c r="BF174" s="2">
        <f t="shared" ca="1" si="31"/>
        <v>0</v>
      </c>
      <c r="BG174" s="2">
        <f t="shared" ca="1" si="31"/>
        <v>0</v>
      </c>
      <c r="BH174" s="2">
        <f t="shared" ca="1" si="31"/>
        <v>0</v>
      </c>
      <c r="BI174" s="2">
        <f t="shared" ca="1" si="31"/>
        <v>0</v>
      </c>
    </row>
    <row r="175" spans="1:61" hidden="1" x14ac:dyDescent="0.25">
      <c r="A175" s="185"/>
      <c r="B175" s="171"/>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1">
        <v>25</v>
      </c>
      <c r="AC175" s="2">
        <f t="shared" ref="AC175:AR191" ca="1" si="33">IF(ISNA(OR(MATCH(AC$51,OFFSET($D175,1-$AB175,0,6),0),MATCH($AB175,OFFSET($D175,1-$AB175,0,6),0))),0,INDEX(OFFSET($D175,1-$AB175,18,6,6),MATCH(AC$51,OFFSET($D175,1-$AB175,0,6),0),MATCH($AB175,OFFSET($D175,1-$AB175,0,6),0)))</f>
        <v>0</v>
      </c>
      <c r="AD175" s="2">
        <f t="shared" ca="1" si="33"/>
        <v>0</v>
      </c>
      <c r="AE175" s="2">
        <f t="shared" ca="1" si="33"/>
        <v>0</v>
      </c>
      <c r="AF175" s="2">
        <f t="shared" ca="1" si="33"/>
        <v>0</v>
      </c>
      <c r="AG175" s="2">
        <f t="shared" ca="1" si="33"/>
        <v>0</v>
      </c>
      <c r="AH175" s="2">
        <f t="shared" ca="1" si="33"/>
        <v>0</v>
      </c>
      <c r="AI175" s="2">
        <f t="shared" ca="1" si="33"/>
        <v>0</v>
      </c>
      <c r="AJ175" s="2">
        <f t="shared" ca="1" si="33"/>
        <v>0</v>
      </c>
      <c r="AK175" s="2">
        <f t="shared" ca="1" si="33"/>
        <v>0</v>
      </c>
      <c r="AL175" s="2">
        <f t="shared" ca="1" si="33"/>
        <v>0</v>
      </c>
      <c r="AM175" s="2">
        <f t="shared" ca="1" si="33"/>
        <v>0</v>
      </c>
      <c r="AN175" s="2">
        <f t="shared" ca="1" si="33"/>
        <v>0</v>
      </c>
      <c r="AO175" s="2">
        <f t="shared" ca="1" si="33"/>
        <v>0</v>
      </c>
      <c r="AP175" s="2">
        <f t="shared" ca="1" si="33"/>
        <v>0</v>
      </c>
      <c r="AQ175" s="2">
        <f t="shared" ca="1" si="33"/>
        <v>0</v>
      </c>
      <c r="AR175" s="2">
        <f t="shared" ca="1" si="33"/>
        <v>0</v>
      </c>
      <c r="AS175" s="2">
        <f t="shared" ca="1" si="31"/>
        <v>0</v>
      </c>
      <c r="AT175" s="2">
        <f t="shared" ca="1" si="31"/>
        <v>0</v>
      </c>
      <c r="AU175" s="2">
        <f t="shared" ca="1" si="31"/>
        <v>0</v>
      </c>
      <c r="AV175" s="2">
        <f t="shared" ca="1" si="31"/>
        <v>0</v>
      </c>
      <c r="AW175" s="2">
        <f t="shared" ca="1" si="31"/>
        <v>0</v>
      </c>
      <c r="AX175" s="2">
        <f t="shared" ca="1" si="31"/>
        <v>0</v>
      </c>
      <c r="AY175" s="2">
        <f t="shared" ca="1" si="31"/>
        <v>0</v>
      </c>
      <c r="AZ175" s="2">
        <f t="shared" ca="1" si="31"/>
        <v>0</v>
      </c>
      <c r="BA175" s="2">
        <f t="shared" ca="1" si="31"/>
        <v>0</v>
      </c>
      <c r="BB175" s="2">
        <f t="shared" ca="1" si="31"/>
        <v>0</v>
      </c>
      <c r="BC175" s="2">
        <f t="shared" ca="1" si="31"/>
        <v>0</v>
      </c>
      <c r="BD175" s="2">
        <f t="shared" ca="1" si="31"/>
        <v>0</v>
      </c>
      <c r="BE175" s="2">
        <f t="shared" ca="1" si="31"/>
        <v>0</v>
      </c>
      <c r="BF175" s="2">
        <f t="shared" ca="1" si="31"/>
        <v>0</v>
      </c>
      <c r="BG175" s="2">
        <f t="shared" ca="1" si="31"/>
        <v>0</v>
      </c>
      <c r="BH175" s="2">
        <f t="shared" ca="1" si="31"/>
        <v>0</v>
      </c>
      <c r="BI175" s="2">
        <f t="shared" ca="1" si="31"/>
        <v>0</v>
      </c>
    </row>
    <row r="176" spans="1:61" hidden="1" x14ac:dyDescent="0.25">
      <c r="A176" s="185"/>
      <c r="B176" s="171"/>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1">
        <v>26</v>
      </c>
      <c r="AC176" s="2">
        <f t="shared" ca="1" si="33"/>
        <v>0</v>
      </c>
      <c r="AD176" s="2">
        <f t="shared" ca="1" si="33"/>
        <v>0</v>
      </c>
      <c r="AE176" s="2">
        <f t="shared" ca="1" si="33"/>
        <v>0</v>
      </c>
      <c r="AF176" s="2">
        <f t="shared" ca="1" si="33"/>
        <v>0</v>
      </c>
      <c r="AG176" s="2">
        <f t="shared" ca="1" si="33"/>
        <v>0</v>
      </c>
      <c r="AH176" s="2">
        <f t="shared" ca="1" si="33"/>
        <v>0</v>
      </c>
      <c r="AI176" s="2">
        <f t="shared" ca="1" si="33"/>
        <v>0</v>
      </c>
      <c r="AJ176" s="2">
        <f t="shared" ca="1" si="33"/>
        <v>0</v>
      </c>
      <c r="AK176" s="2">
        <f t="shared" ca="1" si="33"/>
        <v>0</v>
      </c>
      <c r="AL176" s="2">
        <f t="shared" ca="1" si="33"/>
        <v>0</v>
      </c>
      <c r="AM176" s="2">
        <f t="shared" ca="1" si="33"/>
        <v>0</v>
      </c>
      <c r="AN176" s="2">
        <f t="shared" ca="1" si="33"/>
        <v>0</v>
      </c>
      <c r="AO176" s="2">
        <f t="shared" ca="1" si="33"/>
        <v>0</v>
      </c>
      <c r="AP176" s="2">
        <f t="shared" ca="1" si="33"/>
        <v>0</v>
      </c>
      <c r="AQ176" s="2">
        <f t="shared" ca="1" si="33"/>
        <v>0</v>
      </c>
      <c r="AR176" s="2">
        <f t="shared" ca="1" si="33"/>
        <v>0</v>
      </c>
      <c r="AS176" s="2">
        <f t="shared" ca="1" si="31"/>
        <v>0</v>
      </c>
      <c r="AT176" s="2">
        <f t="shared" ca="1" si="31"/>
        <v>0</v>
      </c>
      <c r="AU176" s="2">
        <f t="shared" ca="1" si="31"/>
        <v>0</v>
      </c>
      <c r="AV176" s="2">
        <f t="shared" ca="1" si="31"/>
        <v>0</v>
      </c>
      <c r="AW176" s="2">
        <f t="shared" ca="1" si="31"/>
        <v>0</v>
      </c>
      <c r="AX176" s="2">
        <f t="shared" ca="1" si="31"/>
        <v>0</v>
      </c>
      <c r="AY176" s="2">
        <f t="shared" ca="1" si="31"/>
        <v>0</v>
      </c>
      <c r="AZ176" s="2">
        <f t="shared" ca="1" si="31"/>
        <v>0</v>
      </c>
      <c r="BA176" s="2">
        <f t="shared" ca="1" si="31"/>
        <v>0</v>
      </c>
      <c r="BB176" s="2">
        <f t="shared" ca="1" si="31"/>
        <v>0</v>
      </c>
      <c r="BC176" s="2">
        <f t="shared" ca="1" si="31"/>
        <v>0</v>
      </c>
      <c r="BD176" s="2">
        <f t="shared" ca="1" si="31"/>
        <v>0</v>
      </c>
      <c r="BE176" s="2">
        <f t="shared" ca="1" si="31"/>
        <v>0</v>
      </c>
      <c r="BF176" s="2">
        <f t="shared" ca="1" si="31"/>
        <v>0</v>
      </c>
      <c r="BG176" s="2">
        <f t="shared" ca="1" si="31"/>
        <v>0</v>
      </c>
      <c r="BH176" s="2">
        <f t="shared" ca="1" si="31"/>
        <v>0</v>
      </c>
      <c r="BI176" s="2">
        <f t="shared" ca="1" si="31"/>
        <v>0</v>
      </c>
    </row>
    <row r="177" spans="1:61" hidden="1" x14ac:dyDescent="0.25">
      <c r="A177" s="185"/>
      <c r="B177" s="171"/>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1">
        <v>27</v>
      </c>
      <c r="AC177" s="2">
        <f t="shared" ca="1" si="33"/>
        <v>0</v>
      </c>
      <c r="AD177" s="2">
        <f t="shared" ca="1" si="33"/>
        <v>0</v>
      </c>
      <c r="AE177" s="2">
        <f t="shared" ca="1" si="33"/>
        <v>0</v>
      </c>
      <c r="AF177" s="2">
        <f t="shared" ca="1" si="33"/>
        <v>0</v>
      </c>
      <c r="AG177" s="2">
        <f t="shared" ca="1" si="33"/>
        <v>0</v>
      </c>
      <c r="AH177" s="2">
        <f t="shared" ca="1" si="33"/>
        <v>0</v>
      </c>
      <c r="AI177" s="2">
        <f t="shared" ca="1" si="33"/>
        <v>0</v>
      </c>
      <c r="AJ177" s="2">
        <f t="shared" ca="1" si="33"/>
        <v>0</v>
      </c>
      <c r="AK177" s="2">
        <f t="shared" ca="1" si="33"/>
        <v>0</v>
      </c>
      <c r="AL177" s="2">
        <f t="shared" ca="1" si="33"/>
        <v>0</v>
      </c>
      <c r="AM177" s="2">
        <f t="shared" ca="1" si="33"/>
        <v>0</v>
      </c>
      <c r="AN177" s="2">
        <f t="shared" ca="1" si="33"/>
        <v>0</v>
      </c>
      <c r="AO177" s="2">
        <f t="shared" ca="1" si="33"/>
        <v>0</v>
      </c>
      <c r="AP177" s="2">
        <f t="shared" ca="1" si="33"/>
        <v>0</v>
      </c>
      <c r="AQ177" s="2">
        <f t="shared" ca="1" si="33"/>
        <v>0</v>
      </c>
      <c r="AR177" s="2">
        <f t="shared" ca="1" si="33"/>
        <v>0</v>
      </c>
      <c r="AS177" s="2">
        <f t="shared" ca="1" si="31"/>
        <v>0</v>
      </c>
      <c r="AT177" s="2">
        <f t="shared" ca="1" si="31"/>
        <v>0</v>
      </c>
      <c r="AU177" s="2">
        <f t="shared" ca="1" si="31"/>
        <v>0</v>
      </c>
      <c r="AV177" s="2">
        <f t="shared" ca="1" si="31"/>
        <v>0</v>
      </c>
      <c r="AW177" s="2">
        <f t="shared" ca="1" si="31"/>
        <v>0</v>
      </c>
      <c r="AX177" s="2">
        <f t="shared" ca="1" si="31"/>
        <v>0</v>
      </c>
      <c r="AY177" s="2">
        <f t="shared" ca="1" si="31"/>
        <v>0</v>
      </c>
      <c r="AZ177" s="2">
        <f t="shared" ca="1" si="31"/>
        <v>0</v>
      </c>
      <c r="BA177" s="2">
        <f t="shared" ca="1" si="31"/>
        <v>0</v>
      </c>
      <c r="BB177" s="2">
        <f t="shared" ca="1" si="31"/>
        <v>0</v>
      </c>
      <c r="BC177" s="2">
        <f t="shared" ca="1" si="31"/>
        <v>0</v>
      </c>
      <c r="BD177" s="2">
        <f t="shared" ca="1" si="31"/>
        <v>0</v>
      </c>
      <c r="BE177" s="2">
        <f t="shared" ca="1" si="31"/>
        <v>0</v>
      </c>
      <c r="BF177" s="2">
        <f t="shared" ca="1" si="31"/>
        <v>0</v>
      </c>
      <c r="BG177" s="2">
        <f t="shared" ca="1" si="31"/>
        <v>0</v>
      </c>
      <c r="BH177" s="2">
        <f t="shared" ca="1" si="31"/>
        <v>0</v>
      </c>
      <c r="BI177" s="2">
        <f t="shared" ca="1" si="31"/>
        <v>0</v>
      </c>
    </row>
    <row r="178" spans="1:61" hidden="1" x14ac:dyDescent="0.25">
      <c r="A178" s="185"/>
      <c r="B178" s="171"/>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1">
        <v>28</v>
      </c>
      <c r="AC178" s="2">
        <f t="shared" ca="1" si="33"/>
        <v>0</v>
      </c>
      <c r="AD178" s="2">
        <f t="shared" ca="1" si="33"/>
        <v>0</v>
      </c>
      <c r="AE178" s="2">
        <f t="shared" ca="1" si="33"/>
        <v>0</v>
      </c>
      <c r="AF178" s="2">
        <f t="shared" ca="1" si="33"/>
        <v>0</v>
      </c>
      <c r="AG178" s="2">
        <f t="shared" ca="1" si="33"/>
        <v>0</v>
      </c>
      <c r="AH178" s="2">
        <f t="shared" ca="1" si="33"/>
        <v>0</v>
      </c>
      <c r="AI178" s="2">
        <f t="shared" ca="1" si="33"/>
        <v>0</v>
      </c>
      <c r="AJ178" s="2">
        <f t="shared" ca="1" si="33"/>
        <v>0</v>
      </c>
      <c r="AK178" s="2">
        <f t="shared" ca="1" si="33"/>
        <v>0</v>
      </c>
      <c r="AL178" s="2">
        <f t="shared" ca="1" si="33"/>
        <v>0</v>
      </c>
      <c r="AM178" s="2">
        <f t="shared" ca="1" si="33"/>
        <v>0</v>
      </c>
      <c r="AN178" s="2">
        <f t="shared" ca="1" si="33"/>
        <v>0</v>
      </c>
      <c r="AO178" s="2">
        <f t="shared" ca="1" si="33"/>
        <v>0</v>
      </c>
      <c r="AP178" s="2">
        <f t="shared" ca="1" si="33"/>
        <v>0</v>
      </c>
      <c r="AQ178" s="2">
        <f t="shared" ca="1" si="33"/>
        <v>0</v>
      </c>
      <c r="AR178" s="2">
        <f t="shared" ca="1" si="33"/>
        <v>0</v>
      </c>
      <c r="AS178" s="2">
        <f t="shared" ca="1" si="31"/>
        <v>0</v>
      </c>
      <c r="AT178" s="2">
        <f t="shared" ca="1" si="31"/>
        <v>0</v>
      </c>
      <c r="AU178" s="2">
        <f t="shared" ca="1" si="31"/>
        <v>0</v>
      </c>
      <c r="AV178" s="2">
        <f t="shared" ca="1" si="31"/>
        <v>0</v>
      </c>
      <c r="AW178" s="2">
        <f t="shared" ca="1" si="31"/>
        <v>0</v>
      </c>
      <c r="AX178" s="2">
        <f t="shared" ca="1" si="31"/>
        <v>0</v>
      </c>
      <c r="AY178" s="2">
        <f t="shared" ca="1" si="31"/>
        <v>0</v>
      </c>
      <c r="AZ178" s="2">
        <f t="shared" ca="1" si="31"/>
        <v>0</v>
      </c>
      <c r="BA178" s="2">
        <f t="shared" ca="1" si="31"/>
        <v>0</v>
      </c>
      <c r="BB178" s="2">
        <f t="shared" ca="1" si="31"/>
        <v>0</v>
      </c>
      <c r="BC178" s="2">
        <f t="shared" ca="1" si="31"/>
        <v>0</v>
      </c>
      <c r="BD178" s="2">
        <f t="shared" ca="1" si="31"/>
        <v>0</v>
      </c>
      <c r="BE178" s="2">
        <f t="shared" ca="1" si="31"/>
        <v>0</v>
      </c>
      <c r="BF178" s="2">
        <f t="shared" ca="1" si="31"/>
        <v>0</v>
      </c>
      <c r="BG178" s="2">
        <f t="shared" ca="1" si="31"/>
        <v>0</v>
      </c>
      <c r="BH178" s="2">
        <f t="shared" ca="1" si="31"/>
        <v>0</v>
      </c>
      <c r="BI178" s="2">
        <f t="shared" ca="1" si="31"/>
        <v>0</v>
      </c>
    </row>
    <row r="179" spans="1:61" hidden="1" x14ac:dyDescent="0.25">
      <c r="A179" s="185"/>
      <c r="B179" s="171"/>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1">
        <v>29</v>
      </c>
      <c r="AC179" s="2">
        <f t="shared" ca="1" si="33"/>
        <v>0</v>
      </c>
      <c r="AD179" s="2">
        <f t="shared" ca="1" si="33"/>
        <v>0</v>
      </c>
      <c r="AE179" s="2">
        <f t="shared" ca="1" si="33"/>
        <v>0</v>
      </c>
      <c r="AF179" s="2">
        <f t="shared" ca="1" si="33"/>
        <v>0</v>
      </c>
      <c r="AG179" s="2">
        <f t="shared" ca="1" si="33"/>
        <v>0</v>
      </c>
      <c r="AH179" s="2">
        <f t="shared" ca="1" si="33"/>
        <v>0</v>
      </c>
      <c r="AI179" s="2">
        <f t="shared" ca="1" si="33"/>
        <v>0</v>
      </c>
      <c r="AJ179" s="2">
        <f t="shared" ca="1" si="33"/>
        <v>0</v>
      </c>
      <c r="AK179" s="2">
        <f t="shared" ca="1" si="33"/>
        <v>0</v>
      </c>
      <c r="AL179" s="2">
        <f t="shared" ca="1" si="33"/>
        <v>0</v>
      </c>
      <c r="AM179" s="2">
        <f t="shared" ca="1" si="33"/>
        <v>0</v>
      </c>
      <c r="AN179" s="2">
        <f t="shared" ca="1" si="33"/>
        <v>0</v>
      </c>
      <c r="AO179" s="2">
        <f t="shared" ca="1" si="33"/>
        <v>0</v>
      </c>
      <c r="AP179" s="2">
        <f t="shared" ca="1" si="33"/>
        <v>0</v>
      </c>
      <c r="AQ179" s="2">
        <f t="shared" ca="1" si="33"/>
        <v>0</v>
      </c>
      <c r="AR179" s="2">
        <f t="shared" ca="1" si="33"/>
        <v>0</v>
      </c>
      <c r="AS179" s="2">
        <f t="shared" ca="1" si="31"/>
        <v>0</v>
      </c>
      <c r="AT179" s="2">
        <f t="shared" ca="1" si="31"/>
        <v>0</v>
      </c>
      <c r="AU179" s="2">
        <f t="shared" ca="1" si="31"/>
        <v>0</v>
      </c>
      <c r="AV179" s="2">
        <f t="shared" ca="1" si="31"/>
        <v>0</v>
      </c>
      <c r="AW179" s="2">
        <f t="shared" ca="1" si="31"/>
        <v>0</v>
      </c>
      <c r="AX179" s="2">
        <f t="shared" ca="1" si="31"/>
        <v>0</v>
      </c>
      <c r="AY179" s="2">
        <f t="shared" ca="1" si="31"/>
        <v>0</v>
      </c>
      <c r="AZ179" s="2">
        <f t="shared" ca="1" si="31"/>
        <v>0</v>
      </c>
      <c r="BA179" s="2">
        <f t="shared" ca="1" si="31"/>
        <v>0</v>
      </c>
      <c r="BB179" s="2">
        <f t="shared" ca="1" si="31"/>
        <v>0</v>
      </c>
      <c r="BC179" s="2">
        <f t="shared" ca="1" si="31"/>
        <v>0</v>
      </c>
      <c r="BD179" s="2">
        <f t="shared" ca="1" si="31"/>
        <v>0</v>
      </c>
      <c r="BE179" s="2">
        <f t="shared" ca="1" si="31"/>
        <v>0</v>
      </c>
      <c r="BF179" s="2">
        <f t="shared" ca="1" si="31"/>
        <v>0</v>
      </c>
      <c r="BG179" s="2">
        <f t="shared" ca="1" si="31"/>
        <v>0</v>
      </c>
      <c r="BH179" s="2">
        <f t="shared" ca="1" si="31"/>
        <v>0</v>
      </c>
      <c r="BI179" s="2">
        <f t="shared" ca="1" si="31"/>
        <v>0</v>
      </c>
    </row>
    <row r="180" spans="1:61" hidden="1" x14ac:dyDescent="0.25">
      <c r="A180" s="185"/>
      <c r="B180" s="171"/>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1">
        <v>30</v>
      </c>
      <c r="AC180" s="2">
        <f t="shared" ca="1" si="33"/>
        <v>0</v>
      </c>
      <c r="AD180" s="2">
        <f t="shared" ca="1" si="33"/>
        <v>0</v>
      </c>
      <c r="AE180" s="2">
        <f t="shared" ca="1" si="33"/>
        <v>0</v>
      </c>
      <c r="AF180" s="2">
        <f t="shared" ca="1" si="33"/>
        <v>0</v>
      </c>
      <c r="AG180" s="2">
        <f t="shared" ca="1" si="33"/>
        <v>0</v>
      </c>
      <c r="AH180" s="2">
        <f t="shared" ca="1" si="33"/>
        <v>0</v>
      </c>
      <c r="AI180" s="2">
        <f t="shared" ca="1" si="33"/>
        <v>0</v>
      </c>
      <c r="AJ180" s="2">
        <f t="shared" ca="1" si="33"/>
        <v>0</v>
      </c>
      <c r="AK180" s="2">
        <f t="shared" ca="1" si="33"/>
        <v>0</v>
      </c>
      <c r="AL180" s="2">
        <f t="shared" ca="1" si="33"/>
        <v>0</v>
      </c>
      <c r="AM180" s="2">
        <f t="shared" ca="1" si="33"/>
        <v>0</v>
      </c>
      <c r="AN180" s="2">
        <f t="shared" ca="1" si="33"/>
        <v>0</v>
      </c>
      <c r="AO180" s="2">
        <f t="shared" ca="1" si="33"/>
        <v>0</v>
      </c>
      <c r="AP180" s="2">
        <f t="shared" ca="1" si="33"/>
        <v>0</v>
      </c>
      <c r="AQ180" s="2">
        <f t="shared" ca="1" si="33"/>
        <v>0</v>
      </c>
      <c r="AR180" s="2">
        <f t="shared" ca="1" si="33"/>
        <v>0</v>
      </c>
      <c r="AS180" s="2">
        <f t="shared" ref="AS180:BI194" ca="1" si="34">IF(ISNA(OR(MATCH(AS$51,OFFSET($D180,1-$AB180,0,6),0),MATCH($AB180,OFFSET($D180,1-$AB180,0,6),0))),0,INDEX(OFFSET($D180,1-$AB180,18,6,6),MATCH(AS$51,OFFSET($D180,1-$AB180,0,6),0),MATCH($AB180,OFFSET($D180,1-$AB180,0,6),0)))</f>
        <v>0</v>
      </c>
      <c r="AT180" s="2">
        <f t="shared" ca="1" si="34"/>
        <v>0</v>
      </c>
      <c r="AU180" s="2">
        <f t="shared" ca="1" si="34"/>
        <v>0</v>
      </c>
      <c r="AV180" s="2">
        <f t="shared" ca="1" si="34"/>
        <v>0</v>
      </c>
      <c r="AW180" s="2">
        <f t="shared" ca="1" si="34"/>
        <v>0</v>
      </c>
      <c r="AX180" s="2">
        <f t="shared" ca="1" si="34"/>
        <v>0</v>
      </c>
      <c r="AY180" s="2">
        <f t="shared" ca="1" si="34"/>
        <v>0</v>
      </c>
      <c r="AZ180" s="2">
        <f t="shared" ca="1" si="34"/>
        <v>0</v>
      </c>
      <c r="BA180" s="2">
        <f t="shared" ca="1" si="34"/>
        <v>0</v>
      </c>
      <c r="BB180" s="2">
        <f t="shared" ca="1" si="34"/>
        <v>0</v>
      </c>
      <c r="BC180" s="2">
        <f t="shared" ca="1" si="34"/>
        <v>0</v>
      </c>
      <c r="BD180" s="2">
        <f t="shared" ca="1" si="34"/>
        <v>0</v>
      </c>
      <c r="BE180" s="2">
        <f t="shared" ca="1" si="34"/>
        <v>0</v>
      </c>
      <c r="BF180" s="2">
        <f t="shared" ca="1" si="34"/>
        <v>0</v>
      </c>
      <c r="BG180" s="2">
        <f t="shared" ca="1" si="34"/>
        <v>0</v>
      </c>
      <c r="BH180" s="2">
        <f t="shared" ca="1" si="34"/>
        <v>0</v>
      </c>
      <c r="BI180" s="2">
        <f t="shared" ca="1" si="34"/>
        <v>0</v>
      </c>
    </row>
    <row r="181" spans="1:61" hidden="1" x14ac:dyDescent="0.25">
      <c r="A181" s="185"/>
      <c r="B181" s="171"/>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1">
        <v>31</v>
      </c>
      <c r="AC181" s="2">
        <f t="shared" ca="1" si="33"/>
        <v>0</v>
      </c>
      <c r="AD181" s="2">
        <f t="shared" ca="1" si="33"/>
        <v>0</v>
      </c>
      <c r="AE181" s="2">
        <f t="shared" ca="1" si="33"/>
        <v>0</v>
      </c>
      <c r="AF181" s="2">
        <f t="shared" ca="1" si="33"/>
        <v>0</v>
      </c>
      <c r="AG181" s="2">
        <f t="shared" ca="1" si="33"/>
        <v>0</v>
      </c>
      <c r="AH181" s="2">
        <f t="shared" ca="1" si="33"/>
        <v>0</v>
      </c>
      <c r="AI181" s="2">
        <f t="shared" ca="1" si="33"/>
        <v>0</v>
      </c>
      <c r="AJ181" s="2">
        <f t="shared" ca="1" si="33"/>
        <v>0</v>
      </c>
      <c r="AK181" s="2">
        <f t="shared" ca="1" si="33"/>
        <v>0</v>
      </c>
      <c r="AL181" s="2">
        <f t="shared" ca="1" si="33"/>
        <v>0</v>
      </c>
      <c r="AM181" s="2">
        <f t="shared" ca="1" si="33"/>
        <v>0</v>
      </c>
      <c r="AN181" s="2">
        <f t="shared" ca="1" si="33"/>
        <v>0</v>
      </c>
      <c r="AO181" s="2">
        <f t="shared" ca="1" si="33"/>
        <v>0</v>
      </c>
      <c r="AP181" s="2">
        <f t="shared" ca="1" si="33"/>
        <v>0</v>
      </c>
      <c r="AQ181" s="2">
        <f t="shared" ca="1" si="33"/>
        <v>0</v>
      </c>
      <c r="AR181" s="2">
        <f t="shared" ca="1" si="33"/>
        <v>0</v>
      </c>
      <c r="AS181" s="2">
        <f t="shared" ca="1" si="34"/>
        <v>0</v>
      </c>
      <c r="AT181" s="2">
        <f t="shared" ca="1" si="34"/>
        <v>0</v>
      </c>
      <c r="AU181" s="2">
        <f t="shared" ca="1" si="34"/>
        <v>0</v>
      </c>
      <c r="AV181" s="2">
        <f t="shared" ca="1" si="34"/>
        <v>0</v>
      </c>
      <c r="AW181" s="2">
        <f t="shared" ca="1" si="34"/>
        <v>0</v>
      </c>
      <c r="AX181" s="2">
        <f t="shared" ca="1" si="34"/>
        <v>0</v>
      </c>
      <c r="AY181" s="2">
        <f t="shared" ca="1" si="34"/>
        <v>0</v>
      </c>
      <c r="AZ181" s="2">
        <f t="shared" ca="1" si="34"/>
        <v>0</v>
      </c>
      <c r="BA181" s="2">
        <f t="shared" ca="1" si="34"/>
        <v>0</v>
      </c>
      <c r="BB181" s="2">
        <f t="shared" ca="1" si="34"/>
        <v>0</v>
      </c>
      <c r="BC181" s="2">
        <f t="shared" ca="1" si="34"/>
        <v>0</v>
      </c>
      <c r="BD181" s="2">
        <f t="shared" ca="1" si="34"/>
        <v>0</v>
      </c>
      <c r="BE181" s="2">
        <f t="shared" ca="1" si="34"/>
        <v>0</v>
      </c>
      <c r="BF181" s="2">
        <f t="shared" ca="1" si="34"/>
        <v>0</v>
      </c>
      <c r="BG181" s="2">
        <f t="shared" ca="1" si="34"/>
        <v>0</v>
      </c>
      <c r="BH181" s="2">
        <f t="shared" ca="1" si="34"/>
        <v>0</v>
      </c>
      <c r="BI181" s="2">
        <f t="shared" ca="1" si="34"/>
        <v>0</v>
      </c>
    </row>
    <row r="182" spans="1:61" hidden="1" x14ac:dyDescent="0.25">
      <c r="A182" s="185"/>
      <c r="B182" s="171"/>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1">
        <v>32</v>
      </c>
      <c r="AC182" s="2">
        <f t="shared" ca="1" si="33"/>
        <v>0</v>
      </c>
      <c r="AD182" s="2">
        <f t="shared" ca="1" si="33"/>
        <v>0</v>
      </c>
      <c r="AE182" s="2">
        <f t="shared" ca="1" si="33"/>
        <v>0</v>
      </c>
      <c r="AF182" s="2">
        <f t="shared" ca="1" si="33"/>
        <v>0</v>
      </c>
      <c r="AG182" s="2">
        <f t="shared" ca="1" si="33"/>
        <v>0</v>
      </c>
      <c r="AH182" s="2">
        <f t="shared" ca="1" si="33"/>
        <v>0</v>
      </c>
      <c r="AI182" s="2">
        <f t="shared" ca="1" si="33"/>
        <v>0</v>
      </c>
      <c r="AJ182" s="2">
        <f t="shared" ca="1" si="33"/>
        <v>0</v>
      </c>
      <c r="AK182" s="2">
        <f t="shared" ca="1" si="33"/>
        <v>0</v>
      </c>
      <c r="AL182" s="2">
        <f t="shared" ca="1" si="33"/>
        <v>0</v>
      </c>
      <c r="AM182" s="2">
        <f t="shared" ca="1" si="33"/>
        <v>0</v>
      </c>
      <c r="AN182" s="2">
        <f t="shared" ca="1" si="33"/>
        <v>0</v>
      </c>
      <c r="AO182" s="2">
        <f t="shared" ca="1" si="33"/>
        <v>0</v>
      </c>
      <c r="AP182" s="2">
        <f t="shared" ca="1" si="33"/>
        <v>0</v>
      </c>
      <c r="AQ182" s="2">
        <f t="shared" ca="1" si="33"/>
        <v>0</v>
      </c>
      <c r="AR182" s="2">
        <f t="shared" ca="1" si="33"/>
        <v>0</v>
      </c>
      <c r="AS182" s="2">
        <f t="shared" ca="1" si="34"/>
        <v>0</v>
      </c>
      <c r="AT182" s="2">
        <f t="shared" ca="1" si="34"/>
        <v>0</v>
      </c>
      <c r="AU182" s="2">
        <f t="shared" ca="1" si="34"/>
        <v>0</v>
      </c>
      <c r="AV182" s="2">
        <f t="shared" ca="1" si="34"/>
        <v>0</v>
      </c>
      <c r="AW182" s="2">
        <f t="shared" ca="1" si="34"/>
        <v>0</v>
      </c>
      <c r="AX182" s="2">
        <f t="shared" ca="1" si="34"/>
        <v>0</v>
      </c>
      <c r="AY182" s="2">
        <f t="shared" ca="1" si="34"/>
        <v>0</v>
      </c>
      <c r="AZ182" s="2">
        <f t="shared" ca="1" si="34"/>
        <v>0</v>
      </c>
      <c r="BA182" s="2">
        <f t="shared" ca="1" si="34"/>
        <v>0</v>
      </c>
      <c r="BB182" s="2">
        <f t="shared" ca="1" si="34"/>
        <v>0</v>
      </c>
      <c r="BC182" s="2">
        <f t="shared" ca="1" si="34"/>
        <v>0</v>
      </c>
      <c r="BD182" s="2">
        <f t="shared" ca="1" si="34"/>
        <v>0</v>
      </c>
      <c r="BE182" s="2">
        <f t="shared" ca="1" si="34"/>
        <v>0</v>
      </c>
      <c r="BF182" s="2">
        <f t="shared" ca="1" si="34"/>
        <v>0</v>
      </c>
      <c r="BG182" s="2">
        <f t="shared" ca="1" si="34"/>
        <v>0</v>
      </c>
      <c r="BH182" s="2">
        <f t="shared" ca="1" si="34"/>
        <v>0</v>
      </c>
      <c r="BI182" s="2">
        <f t="shared" ca="1" si="34"/>
        <v>0</v>
      </c>
    </row>
    <row r="183" spans="1:61" hidden="1" x14ac:dyDescent="0.25">
      <c r="A183" s="185"/>
      <c r="B183" s="172"/>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5">
        <v>33</v>
      </c>
      <c r="AC183" s="67">
        <f t="shared" ca="1" si="33"/>
        <v>0</v>
      </c>
      <c r="AD183" s="67">
        <f t="shared" ca="1" si="33"/>
        <v>0</v>
      </c>
      <c r="AE183" s="67">
        <f t="shared" ca="1" si="33"/>
        <v>0</v>
      </c>
      <c r="AF183" s="67">
        <f t="shared" ca="1" si="33"/>
        <v>0</v>
      </c>
      <c r="AG183" s="67">
        <f t="shared" ca="1" si="33"/>
        <v>0</v>
      </c>
      <c r="AH183" s="67">
        <f t="shared" ca="1" si="33"/>
        <v>0</v>
      </c>
      <c r="AI183" s="67">
        <f t="shared" ca="1" si="33"/>
        <v>0</v>
      </c>
      <c r="AJ183" s="67">
        <f t="shared" ca="1" si="33"/>
        <v>0</v>
      </c>
      <c r="AK183" s="67">
        <f t="shared" ca="1" si="33"/>
        <v>0</v>
      </c>
      <c r="AL183" s="67">
        <f t="shared" ca="1" si="33"/>
        <v>0</v>
      </c>
      <c r="AM183" s="67">
        <f t="shared" ca="1" si="33"/>
        <v>0</v>
      </c>
      <c r="AN183" s="67">
        <f t="shared" ca="1" si="33"/>
        <v>0</v>
      </c>
      <c r="AO183" s="67">
        <f t="shared" ca="1" si="33"/>
        <v>0</v>
      </c>
      <c r="AP183" s="67">
        <f t="shared" ca="1" si="33"/>
        <v>0</v>
      </c>
      <c r="AQ183" s="67">
        <f t="shared" ca="1" si="33"/>
        <v>0</v>
      </c>
      <c r="AR183" s="67">
        <f t="shared" ca="1" si="33"/>
        <v>0</v>
      </c>
      <c r="AS183" s="67">
        <f t="shared" ca="1" si="34"/>
        <v>0</v>
      </c>
      <c r="AT183" s="67">
        <f t="shared" ca="1" si="34"/>
        <v>0</v>
      </c>
      <c r="AU183" s="67">
        <f t="shared" ca="1" si="34"/>
        <v>0</v>
      </c>
      <c r="AV183" s="67">
        <f t="shared" ca="1" si="34"/>
        <v>0</v>
      </c>
      <c r="AW183" s="67">
        <f t="shared" ca="1" si="34"/>
        <v>0</v>
      </c>
      <c r="AX183" s="67">
        <f t="shared" ca="1" si="34"/>
        <v>0</v>
      </c>
      <c r="AY183" s="67">
        <f t="shared" ca="1" si="34"/>
        <v>0</v>
      </c>
      <c r="AZ183" s="67">
        <f t="shared" ca="1" si="34"/>
        <v>0</v>
      </c>
      <c r="BA183" s="67">
        <f t="shared" ca="1" si="34"/>
        <v>0</v>
      </c>
      <c r="BB183" s="67">
        <f t="shared" ca="1" si="34"/>
        <v>0</v>
      </c>
      <c r="BC183" s="67">
        <f t="shared" ca="1" si="34"/>
        <v>0</v>
      </c>
      <c r="BD183" s="67">
        <f t="shared" ca="1" si="34"/>
        <v>0</v>
      </c>
      <c r="BE183" s="67">
        <f t="shared" ca="1" si="34"/>
        <v>0</v>
      </c>
      <c r="BF183" s="67">
        <f t="shared" ca="1" si="34"/>
        <v>0</v>
      </c>
      <c r="BG183" s="67">
        <f t="shared" ca="1" si="34"/>
        <v>0</v>
      </c>
      <c r="BH183" s="67">
        <f t="shared" ca="1" si="34"/>
        <v>0</v>
      </c>
      <c r="BI183" s="67">
        <f t="shared" ca="1" si="34"/>
        <v>0</v>
      </c>
    </row>
    <row r="184" spans="1:61" hidden="1" x14ac:dyDescent="0.25">
      <c r="A184" s="185"/>
      <c r="B184" s="170" t="s">
        <v>69</v>
      </c>
      <c r="C184" s="173" t="str">
        <f>INDEX(mem_Nb,MATCH(B184,MEMBERS,0))</f>
        <v>N5</v>
      </c>
      <c r="D184" s="74">
        <f>INDEX(LM,MATCH(C184,NODES,0),1)</f>
        <v>12</v>
      </c>
      <c r="E184" s="4" t="e">
        <f t="array" aca="1" ref="E184:E189" ca="1">d_m(D184:D189,P184:U189,Du,Dk)</f>
        <v>#VALUE!</v>
      </c>
      <c r="F184" s="4" t="e">
        <f t="array" ref="F184:F189">qf_m(B184)</f>
        <v>#VALUE!</v>
      </c>
      <c r="G184" s="4" t="e">
        <f t="array" ref="G184:G189">MMULT(TRANSPOSE(P184:U189),F184:F189)</f>
        <v>#VALUE!</v>
      </c>
      <c r="H184" s="4" t="e">
        <f t="array" ref="H184:H189">MMULT(J184:O189,E184:E189)+F184:F189</f>
        <v>#VALUE!</v>
      </c>
      <c r="I184" s="4" t="e">
        <f t="array" ref="I184:I189">MMULT(TRANSPOSE(P184:U189),H184:H189)</f>
        <v>#VALUE!</v>
      </c>
      <c r="J184" s="14" t="e">
        <f t="array" ref="J184:O189">kp_m(B184)</f>
        <v>#VALUE!</v>
      </c>
      <c r="K184" s="4" t="e">
        <v>#VALUE!</v>
      </c>
      <c r="L184" s="4" t="e">
        <v>#VALUE!</v>
      </c>
      <c r="M184" s="4" t="e">
        <v>#VALUE!</v>
      </c>
      <c r="N184" s="4" t="e">
        <v>#VALUE!</v>
      </c>
      <c r="O184" s="15" t="e">
        <v>#VALUE!</v>
      </c>
      <c r="P184" s="14" t="e">
        <f t="array" ref="P184:U189">T_m(B184)</f>
        <v>#VALUE!</v>
      </c>
      <c r="Q184" s="4" t="e">
        <v>#VALUE!</v>
      </c>
      <c r="R184" s="4" t="e">
        <v>#VALUE!</v>
      </c>
      <c r="S184" s="4" t="e">
        <v>#VALUE!</v>
      </c>
      <c r="T184" s="4" t="e">
        <v>#VALUE!</v>
      </c>
      <c r="U184" s="15" t="e">
        <v>#VALUE!</v>
      </c>
      <c r="V184" s="14" t="e">
        <f t="array" ref="V184:AA189">k_m(P184:U189,J184:O189)</f>
        <v>#VALUE!</v>
      </c>
      <c r="W184" s="4" t="e">
        <v>#VALUE!</v>
      </c>
      <c r="X184" s="4" t="e">
        <v>#VALUE!</v>
      </c>
      <c r="Y184" s="4" t="e">
        <v>#VALUE!</v>
      </c>
      <c r="Z184" s="4" t="e">
        <v>#VALUE!</v>
      </c>
      <c r="AA184" s="15" t="e">
        <v>#VALUE!</v>
      </c>
      <c r="AB184" s="5">
        <v>1</v>
      </c>
      <c r="AC184" s="4">
        <f ca="1">IF(ISNA(OR(MATCH(AC$51,OFFSET($D184,1-$AB184,0,6),0),MATCH($AB184,OFFSET($D184,1-$AB184,0,6),0))),0,INDEX(OFFSET($D184,1-$AB184,18,6,6),MATCH(AC$51,OFFSET($D184,1-$AB184,0,6),0),MATCH($AB184,OFFSET($D184,1-$AB184,0,6),0)))</f>
        <v>0</v>
      </c>
      <c r="AD184" s="4">
        <f t="shared" ca="1" si="33"/>
        <v>0</v>
      </c>
      <c r="AE184" s="4">
        <f t="shared" ca="1" si="33"/>
        <v>0</v>
      </c>
      <c r="AF184" s="4">
        <f t="shared" ca="1" si="33"/>
        <v>0</v>
      </c>
      <c r="AG184" s="4">
        <f t="shared" ca="1" si="33"/>
        <v>0</v>
      </c>
      <c r="AH184" s="4">
        <f t="shared" ca="1" si="33"/>
        <v>0</v>
      </c>
      <c r="AI184" s="4">
        <f t="shared" ca="1" si="33"/>
        <v>0</v>
      </c>
      <c r="AJ184" s="4">
        <f t="shared" ca="1" si="33"/>
        <v>0</v>
      </c>
      <c r="AK184" s="4">
        <f t="shared" ca="1" si="33"/>
        <v>0</v>
      </c>
      <c r="AL184" s="4">
        <f t="shared" ca="1" si="33"/>
        <v>0</v>
      </c>
      <c r="AM184" s="4">
        <f t="shared" ca="1" si="33"/>
        <v>0</v>
      </c>
      <c r="AN184" s="4">
        <f t="shared" ca="1" si="33"/>
        <v>0</v>
      </c>
      <c r="AO184" s="4">
        <f t="shared" ca="1" si="33"/>
        <v>0</v>
      </c>
      <c r="AP184" s="4">
        <f t="shared" ca="1" si="33"/>
        <v>0</v>
      </c>
      <c r="AQ184" s="4">
        <f t="shared" ca="1" si="33"/>
        <v>0</v>
      </c>
      <c r="AR184" s="4">
        <f t="shared" ca="1" si="33"/>
        <v>0</v>
      </c>
      <c r="AS184" s="4">
        <f t="shared" ca="1" si="34"/>
        <v>0</v>
      </c>
      <c r="AT184" s="4">
        <f t="shared" ca="1" si="34"/>
        <v>0</v>
      </c>
      <c r="AU184" s="4">
        <f t="shared" ca="1" si="34"/>
        <v>0</v>
      </c>
      <c r="AV184" s="4">
        <f t="shared" ca="1" si="34"/>
        <v>0</v>
      </c>
      <c r="AW184" s="4">
        <f t="shared" ca="1" si="34"/>
        <v>0</v>
      </c>
      <c r="AX184" s="4">
        <f t="shared" ca="1" si="34"/>
        <v>0</v>
      </c>
      <c r="AY184" s="4">
        <f t="shared" ca="1" si="34"/>
        <v>0</v>
      </c>
      <c r="AZ184" s="4">
        <f t="shared" ca="1" si="34"/>
        <v>0</v>
      </c>
      <c r="BA184" s="4">
        <f t="shared" ca="1" si="34"/>
        <v>0</v>
      </c>
      <c r="BB184" s="4">
        <f t="shared" ca="1" si="34"/>
        <v>0</v>
      </c>
      <c r="BC184" s="4">
        <f t="shared" ca="1" si="34"/>
        <v>0</v>
      </c>
      <c r="BD184" s="4">
        <f t="shared" ca="1" si="34"/>
        <v>0</v>
      </c>
      <c r="BE184" s="4">
        <f t="shared" ca="1" si="34"/>
        <v>0</v>
      </c>
      <c r="BF184" s="4">
        <f t="shared" ca="1" si="34"/>
        <v>0</v>
      </c>
      <c r="BG184" s="4">
        <f t="shared" ca="1" si="34"/>
        <v>0</v>
      </c>
      <c r="BH184" s="4">
        <f t="shared" ca="1" si="34"/>
        <v>0</v>
      </c>
      <c r="BI184" s="4">
        <f t="shared" ca="1" si="34"/>
        <v>0</v>
      </c>
    </row>
    <row r="185" spans="1:61" hidden="1" x14ac:dyDescent="0.25">
      <c r="A185" s="185"/>
      <c r="B185" s="171"/>
      <c r="C185" s="174"/>
      <c r="D185" s="73">
        <f>INDEX(LM,MATCH(C184,NODES,0),2)</f>
        <v>13</v>
      </c>
      <c r="E185" s="2" t="e">
        <f ca="1"/>
        <v>#VALUE!</v>
      </c>
      <c r="F185" s="2" t="e">
        <v>#VALUE!</v>
      </c>
      <c r="G185" s="2" t="e">
        <v>#VALUE!</v>
      </c>
      <c r="H185" s="2" t="e">
        <v>#VALUE!</v>
      </c>
      <c r="I185" s="2" t="e">
        <v>#VALUE!</v>
      </c>
      <c r="J185" s="12" t="e">
        <v>#VALUE!</v>
      </c>
      <c r="K185" s="2" t="e">
        <v>#VALUE!</v>
      </c>
      <c r="L185" s="2" t="e">
        <v>#VALUE!</v>
      </c>
      <c r="M185" s="2" t="e">
        <v>#VALUE!</v>
      </c>
      <c r="N185" s="2" t="e">
        <v>#VALUE!</v>
      </c>
      <c r="O185" s="13" t="e">
        <v>#VALUE!</v>
      </c>
      <c r="P185" s="12" t="e">
        <v>#VALUE!</v>
      </c>
      <c r="Q185" s="2" t="e">
        <v>#VALUE!</v>
      </c>
      <c r="R185" s="2" t="e">
        <v>#VALUE!</v>
      </c>
      <c r="S185" s="2" t="e">
        <v>#VALUE!</v>
      </c>
      <c r="T185" s="2" t="e">
        <v>#VALUE!</v>
      </c>
      <c r="U185" s="13" t="e">
        <v>#VALUE!</v>
      </c>
      <c r="V185" s="12" t="e">
        <v>#VALUE!</v>
      </c>
      <c r="W185" s="2" t="e">
        <v>#VALUE!</v>
      </c>
      <c r="X185" s="2" t="e">
        <v>#VALUE!</v>
      </c>
      <c r="Y185" s="2" t="e">
        <v>#VALUE!</v>
      </c>
      <c r="Z185" s="2" t="e">
        <v>#VALUE!</v>
      </c>
      <c r="AA185" s="13" t="e">
        <v>#VALUE!</v>
      </c>
      <c r="AB185" s="1">
        <v>2</v>
      </c>
      <c r="AC185" s="2">
        <f t="shared" ref="AC185:AR207" ca="1" si="35">IF(ISNA(OR(MATCH(AC$51,OFFSET($D185,1-$AB185,0,6),0),MATCH($AB185,OFFSET($D185,1-$AB185,0,6),0))),0,INDEX(OFFSET($D185,1-$AB185,18,6,6),MATCH(AC$51,OFFSET($D185,1-$AB185,0,6),0),MATCH($AB185,OFFSET($D185,1-$AB185,0,6),0)))</f>
        <v>0</v>
      </c>
      <c r="AD185" s="2">
        <f t="shared" ca="1" si="33"/>
        <v>0</v>
      </c>
      <c r="AE185" s="2">
        <f t="shared" ca="1" si="33"/>
        <v>0</v>
      </c>
      <c r="AF185" s="2">
        <f t="shared" ca="1" si="33"/>
        <v>0</v>
      </c>
      <c r="AG185" s="2">
        <f t="shared" ca="1" si="33"/>
        <v>0</v>
      </c>
      <c r="AH185" s="2">
        <f t="shared" ca="1" si="33"/>
        <v>0</v>
      </c>
      <c r="AI185" s="2">
        <f t="shared" ca="1" si="33"/>
        <v>0</v>
      </c>
      <c r="AJ185" s="2">
        <f t="shared" ca="1" si="33"/>
        <v>0</v>
      </c>
      <c r="AK185" s="2">
        <f t="shared" ca="1" si="33"/>
        <v>0</v>
      </c>
      <c r="AL185" s="2">
        <f t="shared" ca="1" si="33"/>
        <v>0</v>
      </c>
      <c r="AM185" s="2">
        <f t="shared" ca="1" si="33"/>
        <v>0</v>
      </c>
      <c r="AN185" s="2">
        <f t="shared" ca="1" si="33"/>
        <v>0</v>
      </c>
      <c r="AO185" s="2">
        <f t="shared" ca="1" si="33"/>
        <v>0</v>
      </c>
      <c r="AP185" s="2">
        <f t="shared" ca="1" si="33"/>
        <v>0</v>
      </c>
      <c r="AQ185" s="2">
        <f t="shared" ca="1" si="33"/>
        <v>0</v>
      </c>
      <c r="AR185" s="2">
        <f t="shared" ca="1" si="33"/>
        <v>0</v>
      </c>
      <c r="AS185" s="2">
        <f t="shared" ca="1" si="34"/>
        <v>0</v>
      </c>
      <c r="AT185" s="2">
        <f t="shared" ca="1" si="34"/>
        <v>0</v>
      </c>
      <c r="AU185" s="2">
        <f t="shared" ca="1" si="34"/>
        <v>0</v>
      </c>
      <c r="AV185" s="2">
        <f t="shared" ca="1" si="34"/>
        <v>0</v>
      </c>
      <c r="AW185" s="2">
        <f t="shared" ca="1" si="34"/>
        <v>0</v>
      </c>
      <c r="AX185" s="2">
        <f t="shared" ca="1" si="34"/>
        <v>0</v>
      </c>
      <c r="AY185" s="2">
        <f t="shared" ca="1" si="34"/>
        <v>0</v>
      </c>
      <c r="AZ185" s="2">
        <f t="shared" ca="1" si="34"/>
        <v>0</v>
      </c>
      <c r="BA185" s="2">
        <f t="shared" ca="1" si="34"/>
        <v>0</v>
      </c>
      <c r="BB185" s="2">
        <f t="shared" ca="1" si="34"/>
        <v>0</v>
      </c>
      <c r="BC185" s="2">
        <f t="shared" ca="1" si="34"/>
        <v>0</v>
      </c>
      <c r="BD185" s="2">
        <f t="shared" ca="1" si="34"/>
        <v>0</v>
      </c>
      <c r="BE185" s="2">
        <f t="shared" ca="1" si="34"/>
        <v>0</v>
      </c>
      <c r="BF185" s="2">
        <f t="shared" ca="1" si="34"/>
        <v>0</v>
      </c>
      <c r="BG185" s="2">
        <f t="shared" ca="1" si="34"/>
        <v>0</v>
      </c>
      <c r="BH185" s="2">
        <f t="shared" ca="1" si="34"/>
        <v>0</v>
      </c>
      <c r="BI185" s="2">
        <f t="shared" ca="1" si="34"/>
        <v>0</v>
      </c>
    </row>
    <row r="186" spans="1:61" hidden="1" x14ac:dyDescent="0.25">
      <c r="A186" s="185"/>
      <c r="B186" s="171"/>
      <c r="C186" s="174"/>
      <c r="D186" s="73">
        <f>INDEX(LM,MATCH(C184,NODES,0),3)</f>
        <v>14</v>
      </c>
      <c r="E186" s="2" t="e">
        <f ca="1"/>
        <v>#VALUE!</v>
      </c>
      <c r="F186" s="2" t="e">
        <v>#VALUE!</v>
      </c>
      <c r="G186" s="2" t="e">
        <v>#VALUE!</v>
      </c>
      <c r="H186" s="2" t="e">
        <v>#VALUE!</v>
      </c>
      <c r="I186" s="2" t="e">
        <v>#VALUE!</v>
      </c>
      <c r="J186" s="12" t="e">
        <v>#VALUE!</v>
      </c>
      <c r="K186" s="2" t="e">
        <v>#VALUE!</v>
      </c>
      <c r="L186" s="2" t="e">
        <v>#VALUE!</v>
      </c>
      <c r="M186" s="2" t="e">
        <v>#VALUE!</v>
      </c>
      <c r="N186" s="2" t="e">
        <v>#VALUE!</v>
      </c>
      <c r="O186" s="13" t="e">
        <v>#VALUE!</v>
      </c>
      <c r="P186" s="12" t="e">
        <v>#VALUE!</v>
      </c>
      <c r="Q186" s="2" t="e">
        <v>#VALUE!</v>
      </c>
      <c r="R186" s="2" t="e">
        <v>#VALUE!</v>
      </c>
      <c r="S186" s="2" t="e">
        <v>#VALUE!</v>
      </c>
      <c r="T186" s="2" t="e">
        <v>#VALUE!</v>
      </c>
      <c r="U186" s="13" t="e">
        <v>#VALUE!</v>
      </c>
      <c r="V186" s="12" t="e">
        <v>#VALUE!</v>
      </c>
      <c r="W186" s="2" t="e">
        <v>#VALUE!</v>
      </c>
      <c r="X186" s="2" t="e">
        <v>#VALUE!</v>
      </c>
      <c r="Y186" s="2" t="e">
        <v>#VALUE!</v>
      </c>
      <c r="Z186" s="2" t="e">
        <v>#VALUE!</v>
      </c>
      <c r="AA186" s="13" t="e">
        <v>#VALUE!</v>
      </c>
      <c r="AB186" s="1">
        <v>3</v>
      </c>
      <c r="AC186" s="2">
        <f t="shared" ca="1" si="35"/>
        <v>0</v>
      </c>
      <c r="AD186" s="2">
        <f t="shared" ca="1" si="33"/>
        <v>0</v>
      </c>
      <c r="AE186" s="2">
        <f t="shared" ca="1" si="33"/>
        <v>0</v>
      </c>
      <c r="AF186" s="2">
        <f t="shared" ca="1" si="33"/>
        <v>0</v>
      </c>
      <c r="AG186" s="2">
        <f t="shared" ca="1" si="33"/>
        <v>0</v>
      </c>
      <c r="AH186" s="2">
        <f t="shared" ca="1" si="33"/>
        <v>0</v>
      </c>
      <c r="AI186" s="2">
        <f t="shared" ca="1" si="33"/>
        <v>0</v>
      </c>
      <c r="AJ186" s="2">
        <f t="shared" ca="1" si="33"/>
        <v>0</v>
      </c>
      <c r="AK186" s="2">
        <f t="shared" ca="1" si="33"/>
        <v>0</v>
      </c>
      <c r="AL186" s="2">
        <f t="shared" ca="1" si="33"/>
        <v>0</v>
      </c>
      <c r="AM186" s="2">
        <f t="shared" ca="1" si="33"/>
        <v>0</v>
      </c>
      <c r="AN186" s="2">
        <f t="shared" ca="1" si="33"/>
        <v>0</v>
      </c>
      <c r="AO186" s="2">
        <f t="shared" ca="1" si="33"/>
        <v>0</v>
      </c>
      <c r="AP186" s="2">
        <f t="shared" ca="1" si="33"/>
        <v>0</v>
      </c>
      <c r="AQ186" s="2">
        <f t="shared" ca="1" si="33"/>
        <v>0</v>
      </c>
      <c r="AR186" s="2">
        <f t="shared" ca="1" si="33"/>
        <v>0</v>
      </c>
      <c r="AS186" s="2">
        <f t="shared" ca="1" si="34"/>
        <v>0</v>
      </c>
      <c r="AT186" s="2">
        <f t="shared" ca="1" si="34"/>
        <v>0</v>
      </c>
      <c r="AU186" s="2">
        <f t="shared" ca="1" si="34"/>
        <v>0</v>
      </c>
      <c r="AV186" s="2">
        <f t="shared" ca="1" si="34"/>
        <v>0</v>
      </c>
      <c r="AW186" s="2">
        <f t="shared" ca="1" si="34"/>
        <v>0</v>
      </c>
      <c r="AX186" s="2">
        <f t="shared" ca="1" si="34"/>
        <v>0</v>
      </c>
      <c r="AY186" s="2">
        <f t="shared" ca="1" si="34"/>
        <v>0</v>
      </c>
      <c r="AZ186" s="2">
        <f t="shared" ca="1" si="34"/>
        <v>0</v>
      </c>
      <c r="BA186" s="2">
        <f t="shared" ca="1" si="34"/>
        <v>0</v>
      </c>
      <c r="BB186" s="2">
        <f t="shared" ca="1" si="34"/>
        <v>0</v>
      </c>
      <c r="BC186" s="2">
        <f t="shared" ca="1" si="34"/>
        <v>0</v>
      </c>
      <c r="BD186" s="2">
        <f t="shared" ca="1" si="34"/>
        <v>0</v>
      </c>
      <c r="BE186" s="2">
        <f t="shared" ca="1" si="34"/>
        <v>0</v>
      </c>
      <c r="BF186" s="2">
        <f t="shared" ca="1" si="34"/>
        <v>0</v>
      </c>
      <c r="BG186" s="2">
        <f t="shared" ca="1" si="34"/>
        <v>0</v>
      </c>
      <c r="BH186" s="2">
        <f t="shared" ca="1" si="34"/>
        <v>0</v>
      </c>
      <c r="BI186" s="2">
        <f t="shared" ca="1" si="34"/>
        <v>0</v>
      </c>
    </row>
    <row r="187" spans="1:61" hidden="1" x14ac:dyDescent="0.25">
      <c r="A187" s="185"/>
      <c r="B187" s="171"/>
      <c r="C187" s="174" t="str">
        <f>INDEX(mem_Ne,MATCH(B184,MEMBERS,0))</f>
        <v>N6</v>
      </c>
      <c r="D187" s="73">
        <f>INDEX(LM,MATCH(C187,NODES,0),1)</f>
        <v>15</v>
      </c>
      <c r="E187" s="2" t="e">
        <f ca="1"/>
        <v>#VALUE!</v>
      </c>
      <c r="F187" s="2" t="e">
        <v>#VALUE!</v>
      </c>
      <c r="G187" s="2" t="e">
        <v>#VALUE!</v>
      </c>
      <c r="H187" s="2" t="e">
        <v>#VALUE!</v>
      </c>
      <c r="I187" s="2" t="e">
        <v>#VALUE!</v>
      </c>
      <c r="J187" s="12" t="e">
        <v>#VALUE!</v>
      </c>
      <c r="K187" s="2" t="e">
        <v>#VALUE!</v>
      </c>
      <c r="L187" s="2" t="e">
        <v>#VALUE!</v>
      </c>
      <c r="M187" s="2" t="e">
        <v>#VALUE!</v>
      </c>
      <c r="N187" s="2" t="e">
        <v>#VALUE!</v>
      </c>
      <c r="O187" s="13" t="e">
        <v>#VALUE!</v>
      </c>
      <c r="P187" s="12" t="e">
        <v>#VALUE!</v>
      </c>
      <c r="Q187" s="2" t="e">
        <v>#VALUE!</v>
      </c>
      <c r="R187" s="2" t="e">
        <v>#VALUE!</v>
      </c>
      <c r="S187" s="2" t="e">
        <v>#VALUE!</v>
      </c>
      <c r="T187" s="2" t="e">
        <v>#VALUE!</v>
      </c>
      <c r="U187" s="13" t="e">
        <v>#VALUE!</v>
      </c>
      <c r="V187" s="12" t="e">
        <v>#VALUE!</v>
      </c>
      <c r="W187" s="2" t="e">
        <v>#VALUE!</v>
      </c>
      <c r="X187" s="2" t="e">
        <v>#VALUE!</v>
      </c>
      <c r="Y187" s="2" t="e">
        <v>#VALUE!</v>
      </c>
      <c r="Z187" s="2" t="e">
        <v>#VALUE!</v>
      </c>
      <c r="AA187" s="13" t="e">
        <v>#VALUE!</v>
      </c>
      <c r="AB187" s="1">
        <v>4</v>
      </c>
      <c r="AC187" s="2">
        <f t="shared" ca="1" si="35"/>
        <v>0</v>
      </c>
      <c r="AD187" s="2">
        <f t="shared" ca="1" si="33"/>
        <v>0</v>
      </c>
      <c r="AE187" s="2">
        <f t="shared" ca="1" si="33"/>
        <v>0</v>
      </c>
      <c r="AF187" s="2">
        <f t="shared" ca="1" si="33"/>
        <v>0</v>
      </c>
      <c r="AG187" s="2">
        <f t="shared" ca="1" si="33"/>
        <v>0</v>
      </c>
      <c r="AH187" s="2">
        <f t="shared" ca="1" si="33"/>
        <v>0</v>
      </c>
      <c r="AI187" s="2">
        <f t="shared" ca="1" si="33"/>
        <v>0</v>
      </c>
      <c r="AJ187" s="2">
        <f t="shared" ca="1" si="33"/>
        <v>0</v>
      </c>
      <c r="AK187" s="2">
        <f t="shared" ca="1" si="33"/>
        <v>0</v>
      </c>
      <c r="AL187" s="2">
        <f t="shared" ca="1" si="33"/>
        <v>0</v>
      </c>
      <c r="AM187" s="2">
        <f t="shared" ca="1" si="33"/>
        <v>0</v>
      </c>
      <c r="AN187" s="2">
        <f t="shared" ca="1" si="33"/>
        <v>0</v>
      </c>
      <c r="AO187" s="2">
        <f t="shared" ca="1" si="33"/>
        <v>0</v>
      </c>
      <c r="AP187" s="2">
        <f t="shared" ca="1" si="33"/>
        <v>0</v>
      </c>
      <c r="AQ187" s="2">
        <f t="shared" ca="1" si="33"/>
        <v>0</v>
      </c>
      <c r="AR187" s="2">
        <f t="shared" ca="1" si="33"/>
        <v>0</v>
      </c>
      <c r="AS187" s="2">
        <f t="shared" ca="1" si="34"/>
        <v>0</v>
      </c>
      <c r="AT187" s="2">
        <f t="shared" ca="1" si="34"/>
        <v>0</v>
      </c>
      <c r="AU187" s="2">
        <f t="shared" ca="1" si="34"/>
        <v>0</v>
      </c>
      <c r="AV187" s="2">
        <f t="shared" ca="1" si="34"/>
        <v>0</v>
      </c>
      <c r="AW187" s="2">
        <f t="shared" ca="1" si="34"/>
        <v>0</v>
      </c>
      <c r="AX187" s="2">
        <f t="shared" ca="1" si="34"/>
        <v>0</v>
      </c>
      <c r="AY187" s="2">
        <f t="shared" ca="1" si="34"/>
        <v>0</v>
      </c>
      <c r="AZ187" s="2">
        <f t="shared" ca="1" si="34"/>
        <v>0</v>
      </c>
      <c r="BA187" s="2">
        <f t="shared" ca="1" si="34"/>
        <v>0</v>
      </c>
      <c r="BB187" s="2">
        <f t="shared" ca="1" si="34"/>
        <v>0</v>
      </c>
      <c r="BC187" s="2">
        <f t="shared" ca="1" si="34"/>
        <v>0</v>
      </c>
      <c r="BD187" s="2">
        <f t="shared" ca="1" si="34"/>
        <v>0</v>
      </c>
      <c r="BE187" s="2">
        <f t="shared" ca="1" si="34"/>
        <v>0</v>
      </c>
      <c r="BF187" s="2">
        <f t="shared" ca="1" si="34"/>
        <v>0</v>
      </c>
      <c r="BG187" s="2">
        <f t="shared" ca="1" si="34"/>
        <v>0</v>
      </c>
      <c r="BH187" s="2">
        <f t="shared" ca="1" si="34"/>
        <v>0</v>
      </c>
      <c r="BI187" s="2">
        <f t="shared" ca="1" si="34"/>
        <v>0</v>
      </c>
    </row>
    <row r="188" spans="1:61" hidden="1" x14ac:dyDescent="0.25">
      <c r="A188" s="185"/>
      <c r="B188" s="171"/>
      <c r="C188" s="174"/>
      <c r="D188" s="73">
        <f>INDEX(LM,MATCH(C187,NODES,0),2)</f>
        <v>16</v>
      </c>
      <c r="E188" s="2" t="e">
        <f ca="1"/>
        <v>#VALUE!</v>
      </c>
      <c r="F188" s="2" t="e">
        <v>#VALUE!</v>
      </c>
      <c r="G188" s="2" t="e">
        <v>#VALUE!</v>
      </c>
      <c r="H188" s="2" t="e">
        <v>#VALUE!</v>
      </c>
      <c r="I188" s="2" t="e">
        <v>#VALUE!</v>
      </c>
      <c r="J188" s="12" t="e">
        <v>#VALUE!</v>
      </c>
      <c r="K188" s="2" t="e">
        <v>#VALUE!</v>
      </c>
      <c r="L188" s="2" t="e">
        <v>#VALUE!</v>
      </c>
      <c r="M188" s="2" t="e">
        <v>#VALUE!</v>
      </c>
      <c r="N188" s="2" t="e">
        <v>#VALUE!</v>
      </c>
      <c r="O188" s="13" t="e">
        <v>#VALUE!</v>
      </c>
      <c r="P188" s="12" t="e">
        <v>#VALUE!</v>
      </c>
      <c r="Q188" s="2" t="e">
        <v>#VALUE!</v>
      </c>
      <c r="R188" s="2" t="e">
        <v>#VALUE!</v>
      </c>
      <c r="S188" s="2" t="e">
        <v>#VALUE!</v>
      </c>
      <c r="T188" s="2" t="e">
        <v>#VALUE!</v>
      </c>
      <c r="U188" s="13" t="e">
        <v>#VALUE!</v>
      </c>
      <c r="V188" s="12" t="e">
        <v>#VALUE!</v>
      </c>
      <c r="W188" s="2" t="e">
        <v>#VALUE!</v>
      </c>
      <c r="X188" s="2" t="e">
        <v>#VALUE!</v>
      </c>
      <c r="Y188" s="2" t="e">
        <v>#VALUE!</v>
      </c>
      <c r="Z188" s="2" t="e">
        <v>#VALUE!</v>
      </c>
      <c r="AA188" s="13" t="e">
        <v>#VALUE!</v>
      </c>
      <c r="AB188" s="1">
        <v>5</v>
      </c>
      <c r="AC188" s="2">
        <f t="shared" ca="1" si="35"/>
        <v>0</v>
      </c>
      <c r="AD188" s="2">
        <f t="shared" ca="1" si="33"/>
        <v>0</v>
      </c>
      <c r="AE188" s="2">
        <f t="shared" ca="1" si="33"/>
        <v>0</v>
      </c>
      <c r="AF188" s="2">
        <f t="shared" ca="1" si="33"/>
        <v>0</v>
      </c>
      <c r="AG188" s="2">
        <f t="shared" ca="1" si="33"/>
        <v>0</v>
      </c>
      <c r="AH188" s="2">
        <f t="shared" ca="1" si="33"/>
        <v>0</v>
      </c>
      <c r="AI188" s="2">
        <f t="shared" ca="1" si="33"/>
        <v>0</v>
      </c>
      <c r="AJ188" s="2">
        <f t="shared" ca="1" si="33"/>
        <v>0</v>
      </c>
      <c r="AK188" s="2">
        <f t="shared" ca="1" si="33"/>
        <v>0</v>
      </c>
      <c r="AL188" s="2">
        <f t="shared" ca="1" si="33"/>
        <v>0</v>
      </c>
      <c r="AM188" s="2">
        <f t="shared" ca="1" si="33"/>
        <v>0</v>
      </c>
      <c r="AN188" s="2">
        <f t="shared" ca="1" si="33"/>
        <v>0</v>
      </c>
      <c r="AO188" s="2">
        <f t="shared" ca="1" si="33"/>
        <v>0</v>
      </c>
      <c r="AP188" s="2">
        <f t="shared" ca="1" si="33"/>
        <v>0</v>
      </c>
      <c r="AQ188" s="2">
        <f t="shared" ca="1" si="33"/>
        <v>0</v>
      </c>
      <c r="AR188" s="2">
        <f t="shared" ca="1" si="33"/>
        <v>0</v>
      </c>
      <c r="AS188" s="2">
        <f t="shared" ca="1" si="34"/>
        <v>0</v>
      </c>
      <c r="AT188" s="2">
        <f t="shared" ca="1" si="34"/>
        <v>0</v>
      </c>
      <c r="AU188" s="2">
        <f t="shared" ca="1" si="34"/>
        <v>0</v>
      </c>
      <c r="AV188" s="2">
        <f t="shared" ca="1" si="34"/>
        <v>0</v>
      </c>
      <c r="AW188" s="2">
        <f t="shared" ca="1" si="34"/>
        <v>0</v>
      </c>
      <c r="AX188" s="2">
        <f t="shared" ca="1" si="34"/>
        <v>0</v>
      </c>
      <c r="AY188" s="2">
        <f t="shared" ca="1" si="34"/>
        <v>0</v>
      </c>
      <c r="AZ188" s="2">
        <f t="shared" ca="1" si="34"/>
        <v>0</v>
      </c>
      <c r="BA188" s="2">
        <f t="shared" ca="1" si="34"/>
        <v>0</v>
      </c>
      <c r="BB188" s="2">
        <f t="shared" ca="1" si="34"/>
        <v>0</v>
      </c>
      <c r="BC188" s="2">
        <f t="shared" ca="1" si="34"/>
        <v>0</v>
      </c>
      <c r="BD188" s="2">
        <f t="shared" ca="1" si="34"/>
        <v>0</v>
      </c>
      <c r="BE188" s="2">
        <f t="shared" ca="1" si="34"/>
        <v>0</v>
      </c>
      <c r="BF188" s="2">
        <f t="shared" ca="1" si="34"/>
        <v>0</v>
      </c>
      <c r="BG188" s="2">
        <f t="shared" ca="1" si="34"/>
        <v>0</v>
      </c>
      <c r="BH188" s="2">
        <f t="shared" ca="1" si="34"/>
        <v>0</v>
      </c>
      <c r="BI188" s="2">
        <f t="shared" ca="1" si="34"/>
        <v>0</v>
      </c>
    </row>
    <row r="189" spans="1:61" hidden="1" x14ac:dyDescent="0.25">
      <c r="A189" s="185"/>
      <c r="B189" s="171"/>
      <c r="C189" s="174"/>
      <c r="D189" s="73">
        <f>INDEX(LM,MATCH(C187,NODES,0),3)</f>
        <v>17</v>
      </c>
      <c r="E189" s="2" t="e">
        <f ca="1"/>
        <v>#VALUE!</v>
      </c>
      <c r="F189" s="2" t="e">
        <v>#VALUE!</v>
      </c>
      <c r="G189" s="2" t="e">
        <v>#VALUE!</v>
      </c>
      <c r="H189" s="2" t="e">
        <v>#VALUE!</v>
      </c>
      <c r="I189" s="2" t="e">
        <v>#VALUE!</v>
      </c>
      <c r="J189" s="12" t="e">
        <v>#VALUE!</v>
      </c>
      <c r="K189" s="2" t="e">
        <v>#VALUE!</v>
      </c>
      <c r="L189" s="2" t="e">
        <v>#VALUE!</v>
      </c>
      <c r="M189" s="2" t="e">
        <v>#VALUE!</v>
      </c>
      <c r="N189" s="2" t="e">
        <v>#VALUE!</v>
      </c>
      <c r="O189" s="13" t="e">
        <v>#VALUE!</v>
      </c>
      <c r="P189" s="12" t="e">
        <v>#VALUE!</v>
      </c>
      <c r="Q189" s="2" t="e">
        <v>#VALUE!</v>
      </c>
      <c r="R189" s="2" t="e">
        <v>#VALUE!</v>
      </c>
      <c r="S189" s="2" t="e">
        <v>#VALUE!</v>
      </c>
      <c r="T189" s="2" t="e">
        <v>#VALUE!</v>
      </c>
      <c r="U189" s="13" t="e">
        <v>#VALUE!</v>
      </c>
      <c r="V189" s="12" t="e">
        <v>#VALUE!</v>
      </c>
      <c r="W189" s="2" t="e">
        <v>#VALUE!</v>
      </c>
      <c r="X189" s="2" t="e">
        <v>#VALUE!</v>
      </c>
      <c r="Y189" s="2" t="e">
        <v>#VALUE!</v>
      </c>
      <c r="Z189" s="2" t="e">
        <v>#VALUE!</v>
      </c>
      <c r="AA189" s="13" t="e">
        <v>#VALUE!</v>
      </c>
      <c r="AB189" s="1">
        <v>6</v>
      </c>
      <c r="AC189" s="2">
        <f t="shared" ca="1" si="35"/>
        <v>0</v>
      </c>
      <c r="AD189" s="2">
        <f t="shared" ca="1" si="33"/>
        <v>0</v>
      </c>
      <c r="AE189" s="2">
        <f t="shared" ca="1" si="33"/>
        <v>0</v>
      </c>
      <c r="AF189" s="2">
        <f t="shared" ca="1" si="33"/>
        <v>0</v>
      </c>
      <c r="AG189" s="2">
        <f t="shared" ca="1" si="33"/>
        <v>0</v>
      </c>
      <c r="AH189" s="2">
        <f t="shared" ca="1" si="33"/>
        <v>0</v>
      </c>
      <c r="AI189" s="2">
        <f t="shared" ca="1" si="33"/>
        <v>0</v>
      </c>
      <c r="AJ189" s="2">
        <f t="shared" ca="1" si="33"/>
        <v>0</v>
      </c>
      <c r="AK189" s="2">
        <f t="shared" ca="1" si="33"/>
        <v>0</v>
      </c>
      <c r="AL189" s="2">
        <f t="shared" ca="1" si="33"/>
        <v>0</v>
      </c>
      <c r="AM189" s="2">
        <f t="shared" ca="1" si="33"/>
        <v>0</v>
      </c>
      <c r="AN189" s="2">
        <f t="shared" ca="1" si="33"/>
        <v>0</v>
      </c>
      <c r="AO189" s="2">
        <f t="shared" ca="1" si="33"/>
        <v>0</v>
      </c>
      <c r="AP189" s="2">
        <f t="shared" ca="1" si="33"/>
        <v>0</v>
      </c>
      <c r="AQ189" s="2">
        <f t="shared" ca="1" si="33"/>
        <v>0</v>
      </c>
      <c r="AR189" s="2">
        <f t="shared" ca="1" si="33"/>
        <v>0</v>
      </c>
      <c r="AS189" s="2">
        <f t="shared" ca="1" si="34"/>
        <v>0</v>
      </c>
      <c r="AT189" s="2">
        <f t="shared" ca="1" si="34"/>
        <v>0</v>
      </c>
      <c r="AU189" s="2">
        <f t="shared" ca="1" si="34"/>
        <v>0</v>
      </c>
      <c r="AV189" s="2">
        <f t="shared" ca="1" si="34"/>
        <v>0</v>
      </c>
      <c r="AW189" s="2">
        <f t="shared" ca="1" si="34"/>
        <v>0</v>
      </c>
      <c r="AX189" s="2">
        <f t="shared" ca="1" si="34"/>
        <v>0</v>
      </c>
      <c r="AY189" s="2">
        <f t="shared" ca="1" si="34"/>
        <v>0</v>
      </c>
      <c r="AZ189" s="2">
        <f t="shared" ca="1" si="34"/>
        <v>0</v>
      </c>
      <c r="BA189" s="2">
        <f t="shared" ca="1" si="34"/>
        <v>0</v>
      </c>
      <c r="BB189" s="2">
        <f t="shared" ca="1" si="34"/>
        <v>0</v>
      </c>
      <c r="BC189" s="2">
        <f t="shared" ca="1" si="34"/>
        <v>0</v>
      </c>
      <c r="BD189" s="2">
        <f t="shared" ca="1" si="34"/>
        <v>0</v>
      </c>
      <c r="BE189" s="2">
        <f t="shared" ca="1" si="34"/>
        <v>0</v>
      </c>
      <c r="BF189" s="2">
        <f t="shared" ca="1" si="34"/>
        <v>0</v>
      </c>
      <c r="BG189" s="2">
        <f t="shared" ca="1" si="34"/>
        <v>0</v>
      </c>
      <c r="BH189" s="2">
        <f t="shared" ca="1" si="34"/>
        <v>0</v>
      </c>
      <c r="BI189" s="2">
        <f t="shared" ca="1" si="34"/>
        <v>0</v>
      </c>
    </row>
    <row r="190" spans="1:61" hidden="1" x14ac:dyDescent="0.25">
      <c r="A190" s="185"/>
      <c r="B190" s="171"/>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1">
        <v>7</v>
      </c>
      <c r="AC190" s="2">
        <f t="shared" ca="1" si="35"/>
        <v>0</v>
      </c>
      <c r="AD190" s="2">
        <f t="shared" ca="1" si="33"/>
        <v>0</v>
      </c>
      <c r="AE190" s="2">
        <f t="shared" ca="1" si="33"/>
        <v>0</v>
      </c>
      <c r="AF190" s="2">
        <f t="shared" ca="1" si="33"/>
        <v>0</v>
      </c>
      <c r="AG190" s="2">
        <f t="shared" ca="1" si="33"/>
        <v>0</v>
      </c>
      <c r="AH190" s="2">
        <f t="shared" ca="1" si="33"/>
        <v>0</v>
      </c>
      <c r="AI190" s="2">
        <f t="shared" ca="1" si="33"/>
        <v>0</v>
      </c>
      <c r="AJ190" s="2">
        <f t="shared" ca="1" si="33"/>
        <v>0</v>
      </c>
      <c r="AK190" s="2">
        <f t="shared" ca="1" si="33"/>
        <v>0</v>
      </c>
      <c r="AL190" s="2">
        <f t="shared" ca="1" si="33"/>
        <v>0</v>
      </c>
      <c r="AM190" s="2">
        <f t="shared" ca="1" si="33"/>
        <v>0</v>
      </c>
      <c r="AN190" s="2">
        <f t="shared" ca="1" si="33"/>
        <v>0</v>
      </c>
      <c r="AO190" s="2">
        <f t="shared" ca="1" si="33"/>
        <v>0</v>
      </c>
      <c r="AP190" s="2">
        <f t="shared" ca="1" si="33"/>
        <v>0</v>
      </c>
      <c r="AQ190" s="2">
        <f t="shared" ca="1" si="33"/>
        <v>0</v>
      </c>
      <c r="AR190" s="2">
        <f t="shared" ca="1" si="33"/>
        <v>0</v>
      </c>
      <c r="AS190" s="2">
        <f t="shared" ca="1" si="34"/>
        <v>0</v>
      </c>
      <c r="AT190" s="2">
        <f t="shared" ca="1" si="34"/>
        <v>0</v>
      </c>
      <c r="AU190" s="2">
        <f t="shared" ca="1" si="34"/>
        <v>0</v>
      </c>
      <c r="AV190" s="2">
        <f t="shared" ca="1" si="34"/>
        <v>0</v>
      </c>
      <c r="AW190" s="2">
        <f t="shared" ca="1" si="34"/>
        <v>0</v>
      </c>
      <c r="AX190" s="2">
        <f t="shared" ca="1" si="34"/>
        <v>0</v>
      </c>
      <c r="AY190" s="2">
        <f t="shared" ca="1" si="34"/>
        <v>0</v>
      </c>
      <c r="AZ190" s="2">
        <f t="shared" ca="1" si="34"/>
        <v>0</v>
      </c>
      <c r="BA190" s="2">
        <f t="shared" ca="1" si="34"/>
        <v>0</v>
      </c>
      <c r="BB190" s="2">
        <f t="shared" ca="1" si="34"/>
        <v>0</v>
      </c>
      <c r="BC190" s="2">
        <f t="shared" ca="1" si="34"/>
        <v>0</v>
      </c>
      <c r="BD190" s="2">
        <f t="shared" ca="1" si="34"/>
        <v>0</v>
      </c>
      <c r="BE190" s="2">
        <f t="shared" ca="1" si="34"/>
        <v>0</v>
      </c>
      <c r="BF190" s="2">
        <f t="shared" ca="1" si="34"/>
        <v>0</v>
      </c>
      <c r="BG190" s="2">
        <f t="shared" ca="1" si="34"/>
        <v>0</v>
      </c>
      <c r="BH190" s="2">
        <f t="shared" ca="1" si="34"/>
        <v>0</v>
      </c>
      <c r="BI190" s="2">
        <f t="shared" ca="1" si="34"/>
        <v>0</v>
      </c>
    </row>
    <row r="191" spans="1:61" hidden="1" x14ac:dyDescent="0.25">
      <c r="A191" s="185"/>
      <c r="B191" s="171"/>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1">
        <v>8</v>
      </c>
      <c r="AC191" s="2">
        <f t="shared" ca="1" si="35"/>
        <v>0</v>
      </c>
      <c r="AD191" s="2">
        <f t="shared" ca="1" si="33"/>
        <v>0</v>
      </c>
      <c r="AE191" s="2">
        <f t="shared" ca="1" si="33"/>
        <v>0</v>
      </c>
      <c r="AF191" s="2">
        <f t="shared" ca="1" si="33"/>
        <v>0</v>
      </c>
      <c r="AG191" s="2">
        <f t="shared" ca="1" si="33"/>
        <v>0</v>
      </c>
      <c r="AH191" s="2">
        <f t="shared" ca="1" si="33"/>
        <v>0</v>
      </c>
      <c r="AI191" s="2">
        <f t="shared" ca="1" si="33"/>
        <v>0</v>
      </c>
      <c r="AJ191" s="2">
        <f t="shared" ref="AJ191:AR191" ca="1" si="36">IF(ISNA(OR(MATCH(AJ$51,OFFSET($D191,1-$AB191,0,6),0),MATCH($AB191,OFFSET($D191,1-$AB191,0,6),0))),0,INDEX(OFFSET($D191,1-$AB191,18,6,6),MATCH(AJ$51,OFFSET($D191,1-$AB191,0,6),0),MATCH($AB191,OFFSET($D191,1-$AB191,0,6),0)))</f>
        <v>0</v>
      </c>
      <c r="AK191" s="2">
        <f t="shared" ca="1" si="36"/>
        <v>0</v>
      </c>
      <c r="AL191" s="2">
        <f t="shared" ca="1" si="36"/>
        <v>0</v>
      </c>
      <c r="AM191" s="2">
        <f t="shared" ca="1" si="36"/>
        <v>0</v>
      </c>
      <c r="AN191" s="2">
        <f t="shared" ca="1" si="36"/>
        <v>0</v>
      </c>
      <c r="AO191" s="2">
        <f t="shared" ca="1" si="36"/>
        <v>0</v>
      </c>
      <c r="AP191" s="2">
        <f t="shared" ca="1" si="36"/>
        <v>0</v>
      </c>
      <c r="AQ191" s="2">
        <f t="shared" ca="1" si="36"/>
        <v>0</v>
      </c>
      <c r="AR191" s="2">
        <f t="shared" ca="1" si="36"/>
        <v>0</v>
      </c>
      <c r="AS191" s="2">
        <f t="shared" ca="1" si="34"/>
        <v>0</v>
      </c>
      <c r="AT191" s="2">
        <f t="shared" ca="1" si="34"/>
        <v>0</v>
      </c>
      <c r="AU191" s="2">
        <f t="shared" ca="1" si="34"/>
        <v>0</v>
      </c>
      <c r="AV191" s="2">
        <f t="shared" ca="1" si="34"/>
        <v>0</v>
      </c>
      <c r="AW191" s="2">
        <f t="shared" ca="1" si="34"/>
        <v>0</v>
      </c>
      <c r="AX191" s="2">
        <f t="shared" ca="1" si="34"/>
        <v>0</v>
      </c>
      <c r="AY191" s="2">
        <f t="shared" ca="1" si="34"/>
        <v>0</v>
      </c>
      <c r="AZ191" s="2">
        <f t="shared" ca="1" si="34"/>
        <v>0</v>
      </c>
      <c r="BA191" s="2">
        <f t="shared" ca="1" si="34"/>
        <v>0</v>
      </c>
      <c r="BB191" s="2">
        <f t="shared" ca="1" si="34"/>
        <v>0</v>
      </c>
      <c r="BC191" s="2">
        <f t="shared" ca="1" si="34"/>
        <v>0</v>
      </c>
      <c r="BD191" s="2">
        <f t="shared" ca="1" si="34"/>
        <v>0</v>
      </c>
      <c r="BE191" s="2">
        <f t="shared" ca="1" si="34"/>
        <v>0</v>
      </c>
      <c r="BF191" s="2">
        <f t="shared" ca="1" si="34"/>
        <v>0</v>
      </c>
      <c r="BG191" s="2">
        <f t="shared" ca="1" si="34"/>
        <v>0</v>
      </c>
      <c r="BH191" s="2">
        <f t="shared" ca="1" si="34"/>
        <v>0</v>
      </c>
      <c r="BI191" s="2">
        <f t="shared" ca="1" si="34"/>
        <v>0</v>
      </c>
    </row>
    <row r="192" spans="1:61" hidden="1" x14ac:dyDescent="0.25">
      <c r="A192" s="185"/>
      <c r="B192" s="171"/>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1">
        <v>9</v>
      </c>
      <c r="AC192" s="2">
        <f t="shared" ca="1" si="35"/>
        <v>0</v>
      </c>
      <c r="AD192" s="2">
        <f t="shared" ca="1" si="35"/>
        <v>0</v>
      </c>
      <c r="AE192" s="2">
        <f t="shared" ca="1" si="35"/>
        <v>0</v>
      </c>
      <c r="AF192" s="2">
        <f t="shared" ca="1" si="35"/>
        <v>0</v>
      </c>
      <c r="AG192" s="2">
        <f t="shared" ca="1" si="35"/>
        <v>0</v>
      </c>
      <c r="AH192" s="2">
        <f t="shared" ca="1" si="35"/>
        <v>0</v>
      </c>
      <c r="AI192" s="2">
        <f t="shared" ca="1" si="35"/>
        <v>0</v>
      </c>
      <c r="AJ192" s="2">
        <f t="shared" ca="1" si="35"/>
        <v>0</v>
      </c>
      <c r="AK192" s="2">
        <f t="shared" ca="1" si="35"/>
        <v>0</v>
      </c>
      <c r="AL192" s="2">
        <f t="shared" ca="1" si="35"/>
        <v>0</v>
      </c>
      <c r="AM192" s="2">
        <f t="shared" ca="1" si="35"/>
        <v>0</v>
      </c>
      <c r="AN192" s="2">
        <f t="shared" ca="1" si="35"/>
        <v>0</v>
      </c>
      <c r="AO192" s="2">
        <f t="shared" ca="1" si="35"/>
        <v>0</v>
      </c>
      <c r="AP192" s="2">
        <f t="shared" ca="1" si="35"/>
        <v>0</v>
      </c>
      <c r="AQ192" s="2">
        <f t="shared" ca="1" si="35"/>
        <v>0</v>
      </c>
      <c r="AR192" s="2">
        <f t="shared" ca="1" si="35"/>
        <v>0</v>
      </c>
      <c r="AS192" s="2">
        <f t="shared" ca="1" si="34"/>
        <v>0</v>
      </c>
      <c r="AT192" s="2">
        <f t="shared" ca="1" si="34"/>
        <v>0</v>
      </c>
      <c r="AU192" s="2">
        <f t="shared" ca="1" si="34"/>
        <v>0</v>
      </c>
      <c r="AV192" s="2">
        <f t="shared" ca="1" si="34"/>
        <v>0</v>
      </c>
      <c r="AW192" s="2">
        <f t="shared" ca="1" si="34"/>
        <v>0</v>
      </c>
      <c r="AX192" s="2">
        <f t="shared" ca="1" si="34"/>
        <v>0</v>
      </c>
      <c r="AY192" s="2">
        <f t="shared" ca="1" si="34"/>
        <v>0</v>
      </c>
      <c r="AZ192" s="2">
        <f t="shared" ca="1" si="34"/>
        <v>0</v>
      </c>
      <c r="BA192" s="2">
        <f t="shared" ca="1" si="34"/>
        <v>0</v>
      </c>
      <c r="BB192" s="2">
        <f t="shared" ca="1" si="34"/>
        <v>0</v>
      </c>
      <c r="BC192" s="2">
        <f t="shared" ca="1" si="34"/>
        <v>0</v>
      </c>
      <c r="BD192" s="2">
        <f t="shared" ca="1" si="34"/>
        <v>0</v>
      </c>
      <c r="BE192" s="2">
        <f t="shared" ca="1" si="34"/>
        <v>0</v>
      </c>
      <c r="BF192" s="2">
        <f t="shared" ca="1" si="34"/>
        <v>0</v>
      </c>
      <c r="BG192" s="2">
        <f t="shared" ca="1" si="34"/>
        <v>0</v>
      </c>
      <c r="BH192" s="2">
        <f t="shared" ca="1" si="34"/>
        <v>0</v>
      </c>
      <c r="BI192" s="2">
        <f t="shared" ca="1" si="34"/>
        <v>0</v>
      </c>
    </row>
    <row r="193" spans="1:61" hidden="1" x14ac:dyDescent="0.25">
      <c r="A193" s="185"/>
      <c r="B193" s="171"/>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1">
        <v>10</v>
      </c>
      <c r="AC193" s="2">
        <f t="shared" ca="1" si="35"/>
        <v>0</v>
      </c>
      <c r="AD193" s="2">
        <f t="shared" ca="1" si="35"/>
        <v>0</v>
      </c>
      <c r="AE193" s="2">
        <f t="shared" ca="1" si="35"/>
        <v>0</v>
      </c>
      <c r="AF193" s="2">
        <f t="shared" ca="1" si="35"/>
        <v>0</v>
      </c>
      <c r="AG193" s="2">
        <f t="shared" ca="1" si="35"/>
        <v>0</v>
      </c>
      <c r="AH193" s="2">
        <f t="shared" ca="1" si="35"/>
        <v>0</v>
      </c>
      <c r="AI193" s="2">
        <f t="shared" ca="1" si="35"/>
        <v>0</v>
      </c>
      <c r="AJ193" s="2">
        <f t="shared" ca="1" si="35"/>
        <v>0</v>
      </c>
      <c r="AK193" s="2">
        <f t="shared" ca="1" si="35"/>
        <v>0</v>
      </c>
      <c r="AL193" s="2">
        <f t="shared" ca="1" si="35"/>
        <v>0</v>
      </c>
      <c r="AM193" s="2">
        <f t="shared" ca="1" si="35"/>
        <v>0</v>
      </c>
      <c r="AN193" s="2">
        <f t="shared" ca="1" si="35"/>
        <v>0</v>
      </c>
      <c r="AO193" s="2">
        <f t="shared" ca="1" si="35"/>
        <v>0</v>
      </c>
      <c r="AP193" s="2">
        <f t="shared" ca="1" si="35"/>
        <v>0</v>
      </c>
      <c r="AQ193" s="2">
        <f t="shared" ca="1" si="35"/>
        <v>0</v>
      </c>
      <c r="AR193" s="2">
        <f t="shared" ca="1" si="35"/>
        <v>0</v>
      </c>
      <c r="AS193" s="2">
        <f t="shared" ca="1" si="34"/>
        <v>0</v>
      </c>
      <c r="AT193" s="2">
        <f t="shared" ca="1" si="34"/>
        <v>0</v>
      </c>
      <c r="AU193" s="2">
        <f t="shared" ca="1" si="34"/>
        <v>0</v>
      </c>
      <c r="AV193" s="2">
        <f t="shared" ca="1" si="34"/>
        <v>0</v>
      </c>
      <c r="AW193" s="2">
        <f t="shared" ca="1" si="34"/>
        <v>0</v>
      </c>
      <c r="AX193" s="2">
        <f t="shared" ca="1" si="34"/>
        <v>0</v>
      </c>
      <c r="AY193" s="2">
        <f t="shared" ca="1" si="34"/>
        <v>0</v>
      </c>
      <c r="AZ193" s="2">
        <f t="shared" ca="1" si="34"/>
        <v>0</v>
      </c>
      <c r="BA193" s="2">
        <f t="shared" ca="1" si="34"/>
        <v>0</v>
      </c>
      <c r="BB193" s="2">
        <f t="shared" ca="1" si="34"/>
        <v>0</v>
      </c>
      <c r="BC193" s="2">
        <f t="shared" ca="1" si="34"/>
        <v>0</v>
      </c>
      <c r="BD193" s="2">
        <f t="shared" ca="1" si="34"/>
        <v>0</v>
      </c>
      <c r="BE193" s="2">
        <f t="shared" ca="1" si="34"/>
        <v>0</v>
      </c>
      <c r="BF193" s="2">
        <f t="shared" ca="1" si="34"/>
        <v>0</v>
      </c>
      <c r="BG193" s="2">
        <f t="shared" ca="1" si="34"/>
        <v>0</v>
      </c>
      <c r="BH193" s="2">
        <f t="shared" ca="1" si="34"/>
        <v>0</v>
      </c>
      <c r="BI193" s="2">
        <f t="shared" ca="1" si="34"/>
        <v>0</v>
      </c>
    </row>
    <row r="194" spans="1:61" hidden="1" x14ac:dyDescent="0.25">
      <c r="A194" s="185"/>
      <c r="B194" s="171"/>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1">
        <v>11</v>
      </c>
      <c r="AC194" s="2">
        <f t="shared" ca="1" si="35"/>
        <v>0</v>
      </c>
      <c r="AD194" s="2">
        <f t="shared" ca="1" si="35"/>
        <v>0</v>
      </c>
      <c r="AE194" s="2">
        <f t="shared" ca="1" si="35"/>
        <v>0</v>
      </c>
      <c r="AF194" s="2">
        <f t="shared" ca="1" si="35"/>
        <v>0</v>
      </c>
      <c r="AG194" s="2">
        <f t="shared" ca="1" si="35"/>
        <v>0</v>
      </c>
      <c r="AH194" s="2">
        <f t="shared" ca="1" si="35"/>
        <v>0</v>
      </c>
      <c r="AI194" s="2">
        <f t="shared" ca="1" si="35"/>
        <v>0</v>
      </c>
      <c r="AJ194" s="2">
        <f t="shared" ca="1" si="35"/>
        <v>0</v>
      </c>
      <c r="AK194" s="2">
        <f t="shared" ca="1" si="35"/>
        <v>0</v>
      </c>
      <c r="AL194" s="2">
        <f t="shared" ca="1" si="35"/>
        <v>0</v>
      </c>
      <c r="AM194" s="2">
        <f t="shared" ca="1" si="35"/>
        <v>0</v>
      </c>
      <c r="AN194" s="2">
        <f t="shared" ca="1" si="35"/>
        <v>0</v>
      </c>
      <c r="AO194" s="2">
        <f t="shared" ca="1" si="35"/>
        <v>0</v>
      </c>
      <c r="AP194" s="2">
        <f t="shared" ca="1" si="35"/>
        <v>0</v>
      </c>
      <c r="AQ194" s="2">
        <f t="shared" ca="1" si="35"/>
        <v>0</v>
      </c>
      <c r="AR194" s="2">
        <f t="shared" ca="1" si="35"/>
        <v>0</v>
      </c>
      <c r="AS194" s="2">
        <f t="shared" ca="1" si="34"/>
        <v>0</v>
      </c>
      <c r="AT194" s="2">
        <f t="shared" ca="1" si="34"/>
        <v>0</v>
      </c>
      <c r="AU194" s="2">
        <f t="shared" ca="1" si="34"/>
        <v>0</v>
      </c>
      <c r="AV194" s="2">
        <f t="shared" ca="1" si="34"/>
        <v>0</v>
      </c>
      <c r="AW194" s="2">
        <f t="shared" ca="1" si="34"/>
        <v>0</v>
      </c>
      <c r="AX194" s="2">
        <f t="shared" ca="1" si="34"/>
        <v>0</v>
      </c>
      <c r="AY194" s="2">
        <f t="shared" ca="1" si="34"/>
        <v>0</v>
      </c>
      <c r="AZ194" s="2">
        <f t="shared" ca="1" si="34"/>
        <v>0</v>
      </c>
      <c r="BA194" s="2">
        <f t="shared" ca="1" si="34"/>
        <v>0</v>
      </c>
      <c r="BB194" s="2">
        <f t="shared" ca="1" si="34"/>
        <v>0</v>
      </c>
      <c r="BC194" s="2">
        <f t="shared" ca="1" si="34"/>
        <v>0</v>
      </c>
      <c r="BD194" s="2">
        <f t="shared" ca="1" si="34"/>
        <v>0</v>
      </c>
      <c r="BE194" s="2">
        <f t="shared" ca="1" si="34"/>
        <v>0</v>
      </c>
      <c r="BF194" s="2">
        <f t="shared" ca="1" si="34"/>
        <v>0</v>
      </c>
      <c r="BG194" s="2">
        <f t="shared" ca="1" si="34"/>
        <v>0</v>
      </c>
      <c r="BH194" s="2">
        <f t="shared" ca="1" si="34"/>
        <v>0</v>
      </c>
      <c r="BI194" s="2">
        <f t="shared" ca="1" si="34"/>
        <v>0</v>
      </c>
    </row>
    <row r="195" spans="1:61" hidden="1" x14ac:dyDescent="0.25">
      <c r="A195" s="185"/>
      <c r="B195" s="171"/>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1">
        <v>12</v>
      </c>
      <c r="AC195" s="2">
        <f t="shared" ca="1" si="35"/>
        <v>0</v>
      </c>
      <c r="AD195" s="2">
        <f t="shared" ca="1" si="35"/>
        <v>0</v>
      </c>
      <c r="AE195" s="2">
        <f t="shared" ca="1" si="35"/>
        <v>0</v>
      </c>
      <c r="AF195" s="2">
        <f t="shared" ca="1" si="35"/>
        <v>0</v>
      </c>
      <c r="AG195" s="2">
        <f t="shared" ca="1" si="35"/>
        <v>0</v>
      </c>
      <c r="AH195" s="2">
        <f t="shared" ca="1" si="35"/>
        <v>0</v>
      </c>
      <c r="AI195" s="2">
        <f t="shared" ca="1" si="35"/>
        <v>0</v>
      </c>
      <c r="AJ195" s="2">
        <f t="shared" ca="1" si="35"/>
        <v>0</v>
      </c>
      <c r="AK195" s="2">
        <f t="shared" ca="1" si="35"/>
        <v>0</v>
      </c>
      <c r="AL195" s="2">
        <f t="shared" ca="1" si="35"/>
        <v>0</v>
      </c>
      <c r="AM195" s="2">
        <f t="shared" ca="1" si="35"/>
        <v>0</v>
      </c>
      <c r="AN195" s="2" t="e">
        <f t="shared" ca="1" si="35"/>
        <v>#VALUE!</v>
      </c>
      <c r="AO195" s="2" t="e">
        <f t="shared" ca="1" si="35"/>
        <v>#VALUE!</v>
      </c>
      <c r="AP195" s="2" t="e">
        <f t="shared" ca="1" si="35"/>
        <v>#VALUE!</v>
      </c>
      <c r="AQ195" s="2" t="e">
        <f t="shared" ca="1" si="35"/>
        <v>#VALUE!</v>
      </c>
      <c r="AR195" s="2" t="e">
        <f t="shared" ca="1" si="35"/>
        <v>#VALUE!</v>
      </c>
      <c r="AS195" s="2" t="e">
        <f t="shared" ref="AS195:BI209" ca="1" si="37">IF(ISNA(OR(MATCH(AS$51,OFFSET($D195,1-$AB195,0,6),0),MATCH($AB195,OFFSET($D195,1-$AB195,0,6),0))),0,INDEX(OFFSET($D195,1-$AB195,18,6,6),MATCH(AS$51,OFFSET($D195,1-$AB195,0,6),0),MATCH($AB195,OFFSET($D195,1-$AB195,0,6),0)))</f>
        <v>#VALUE!</v>
      </c>
      <c r="AT195" s="2">
        <f t="shared" ca="1" si="37"/>
        <v>0</v>
      </c>
      <c r="AU195" s="2">
        <f t="shared" ca="1" si="37"/>
        <v>0</v>
      </c>
      <c r="AV195" s="2">
        <f t="shared" ca="1" si="37"/>
        <v>0</v>
      </c>
      <c r="AW195" s="2">
        <f t="shared" ca="1" si="37"/>
        <v>0</v>
      </c>
      <c r="AX195" s="2">
        <f t="shared" ca="1" si="37"/>
        <v>0</v>
      </c>
      <c r="AY195" s="2">
        <f t="shared" ca="1" si="37"/>
        <v>0</v>
      </c>
      <c r="AZ195" s="2">
        <f t="shared" ca="1" si="37"/>
        <v>0</v>
      </c>
      <c r="BA195" s="2">
        <f t="shared" ca="1" si="37"/>
        <v>0</v>
      </c>
      <c r="BB195" s="2">
        <f t="shared" ca="1" si="37"/>
        <v>0</v>
      </c>
      <c r="BC195" s="2">
        <f t="shared" ca="1" si="37"/>
        <v>0</v>
      </c>
      <c r="BD195" s="2">
        <f t="shared" ca="1" si="37"/>
        <v>0</v>
      </c>
      <c r="BE195" s="2">
        <f t="shared" ca="1" si="37"/>
        <v>0</v>
      </c>
      <c r="BF195" s="2">
        <f t="shared" ca="1" si="37"/>
        <v>0</v>
      </c>
      <c r="BG195" s="2">
        <f t="shared" ca="1" si="37"/>
        <v>0</v>
      </c>
      <c r="BH195" s="2">
        <f t="shared" ca="1" si="37"/>
        <v>0</v>
      </c>
      <c r="BI195" s="2">
        <f t="shared" ca="1" si="37"/>
        <v>0</v>
      </c>
    </row>
    <row r="196" spans="1:61" hidden="1" x14ac:dyDescent="0.25">
      <c r="A196" s="185"/>
      <c r="B196" s="171"/>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1">
        <v>13</v>
      </c>
      <c r="AC196" s="2">
        <f t="shared" ca="1" si="35"/>
        <v>0</v>
      </c>
      <c r="AD196" s="2">
        <f t="shared" ca="1" si="35"/>
        <v>0</v>
      </c>
      <c r="AE196" s="2">
        <f t="shared" ca="1" si="35"/>
        <v>0</v>
      </c>
      <c r="AF196" s="2">
        <f t="shared" ca="1" si="35"/>
        <v>0</v>
      </c>
      <c r="AG196" s="2">
        <f t="shared" ca="1" si="35"/>
        <v>0</v>
      </c>
      <c r="AH196" s="2">
        <f t="shared" ca="1" si="35"/>
        <v>0</v>
      </c>
      <c r="AI196" s="2">
        <f t="shared" ca="1" si="35"/>
        <v>0</v>
      </c>
      <c r="AJ196" s="2">
        <f t="shared" ca="1" si="35"/>
        <v>0</v>
      </c>
      <c r="AK196" s="2">
        <f t="shared" ca="1" si="35"/>
        <v>0</v>
      </c>
      <c r="AL196" s="2">
        <f t="shared" ca="1" si="35"/>
        <v>0</v>
      </c>
      <c r="AM196" s="2">
        <f t="shared" ca="1" si="35"/>
        <v>0</v>
      </c>
      <c r="AN196" s="2" t="e">
        <f t="shared" ca="1" si="35"/>
        <v>#VALUE!</v>
      </c>
      <c r="AO196" s="2" t="e">
        <f t="shared" ca="1" si="35"/>
        <v>#VALUE!</v>
      </c>
      <c r="AP196" s="2" t="e">
        <f t="shared" ca="1" si="35"/>
        <v>#VALUE!</v>
      </c>
      <c r="AQ196" s="2" t="e">
        <f t="shared" ca="1" si="35"/>
        <v>#VALUE!</v>
      </c>
      <c r="AR196" s="2" t="e">
        <f t="shared" ca="1" si="35"/>
        <v>#VALUE!</v>
      </c>
      <c r="AS196" s="2" t="e">
        <f t="shared" ca="1" si="37"/>
        <v>#VALUE!</v>
      </c>
      <c r="AT196" s="2">
        <f t="shared" ca="1" si="37"/>
        <v>0</v>
      </c>
      <c r="AU196" s="2">
        <f t="shared" ca="1" si="37"/>
        <v>0</v>
      </c>
      <c r="AV196" s="2">
        <f t="shared" ca="1" si="37"/>
        <v>0</v>
      </c>
      <c r="AW196" s="2">
        <f t="shared" ca="1" si="37"/>
        <v>0</v>
      </c>
      <c r="AX196" s="2">
        <f t="shared" ca="1" si="37"/>
        <v>0</v>
      </c>
      <c r="AY196" s="2">
        <f t="shared" ca="1" si="37"/>
        <v>0</v>
      </c>
      <c r="AZ196" s="2">
        <f t="shared" ca="1" si="37"/>
        <v>0</v>
      </c>
      <c r="BA196" s="2">
        <f t="shared" ca="1" si="37"/>
        <v>0</v>
      </c>
      <c r="BB196" s="2">
        <f t="shared" ca="1" si="37"/>
        <v>0</v>
      </c>
      <c r="BC196" s="2">
        <f t="shared" ca="1" si="37"/>
        <v>0</v>
      </c>
      <c r="BD196" s="2">
        <f t="shared" ca="1" si="37"/>
        <v>0</v>
      </c>
      <c r="BE196" s="2">
        <f t="shared" ca="1" si="37"/>
        <v>0</v>
      </c>
      <c r="BF196" s="2">
        <f t="shared" ca="1" si="37"/>
        <v>0</v>
      </c>
      <c r="BG196" s="2">
        <f t="shared" ca="1" si="37"/>
        <v>0</v>
      </c>
      <c r="BH196" s="2">
        <f t="shared" ca="1" si="37"/>
        <v>0</v>
      </c>
      <c r="BI196" s="2">
        <f t="shared" ca="1" si="37"/>
        <v>0</v>
      </c>
    </row>
    <row r="197" spans="1:61" hidden="1" x14ac:dyDescent="0.25">
      <c r="A197" s="185"/>
      <c r="B197" s="171"/>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1">
        <v>14</v>
      </c>
      <c r="AC197" s="2">
        <f t="shared" ca="1" si="35"/>
        <v>0</v>
      </c>
      <c r="AD197" s="2">
        <f t="shared" ca="1" si="35"/>
        <v>0</v>
      </c>
      <c r="AE197" s="2">
        <f t="shared" ca="1" si="35"/>
        <v>0</v>
      </c>
      <c r="AF197" s="2">
        <f t="shared" ca="1" si="35"/>
        <v>0</v>
      </c>
      <c r="AG197" s="2">
        <f t="shared" ca="1" si="35"/>
        <v>0</v>
      </c>
      <c r="AH197" s="2">
        <f t="shared" ca="1" si="35"/>
        <v>0</v>
      </c>
      <c r="AI197" s="2">
        <f t="shared" ca="1" si="35"/>
        <v>0</v>
      </c>
      <c r="AJ197" s="2">
        <f t="shared" ca="1" si="35"/>
        <v>0</v>
      </c>
      <c r="AK197" s="2">
        <f t="shared" ca="1" si="35"/>
        <v>0</v>
      </c>
      <c r="AL197" s="2">
        <f t="shared" ca="1" si="35"/>
        <v>0</v>
      </c>
      <c r="AM197" s="2">
        <f t="shared" ca="1" si="35"/>
        <v>0</v>
      </c>
      <c r="AN197" s="2" t="e">
        <f t="shared" ca="1" si="35"/>
        <v>#VALUE!</v>
      </c>
      <c r="AO197" s="2" t="e">
        <f t="shared" ca="1" si="35"/>
        <v>#VALUE!</v>
      </c>
      <c r="AP197" s="2" t="e">
        <f t="shared" ca="1" si="35"/>
        <v>#VALUE!</v>
      </c>
      <c r="AQ197" s="2" t="e">
        <f t="shared" ca="1" si="35"/>
        <v>#VALUE!</v>
      </c>
      <c r="AR197" s="2" t="e">
        <f t="shared" ca="1" si="35"/>
        <v>#VALUE!</v>
      </c>
      <c r="AS197" s="2" t="e">
        <f t="shared" ca="1" si="37"/>
        <v>#VALUE!</v>
      </c>
      <c r="AT197" s="2">
        <f t="shared" ca="1" si="37"/>
        <v>0</v>
      </c>
      <c r="AU197" s="2">
        <f t="shared" ca="1" si="37"/>
        <v>0</v>
      </c>
      <c r="AV197" s="2">
        <f t="shared" ca="1" si="37"/>
        <v>0</v>
      </c>
      <c r="AW197" s="2">
        <f t="shared" ca="1" si="37"/>
        <v>0</v>
      </c>
      <c r="AX197" s="2">
        <f t="shared" ca="1" si="37"/>
        <v>0</v>
      </c>
      <c r="AY197" s="2">
        <f t="shared" ca="1" si="37"/>
        <v>0</v>
      </c>
      <c r="AZ197" s="2">
        <f t="shared" ca="1" si="37"/>
        <v>0</v>
      </c>
      <c r="BA197" s="2">
        <f t="shared" ca="1" si="37"/>
        <v>0</v>
      </c>
      <c r="BB197" s="2">
        <f t="shared" ca="1" si="37"/>
        <v>0</v>
      </c>
      <c r="BC197" s="2">
        <f t="shared" ca="1" si="37"/>
        <v>0</v>
      </c>
      <c r="BD197" s="2">
        <f t="shared" ca="1" si="37"/>
        <v>0</v>
      </c>
      <c r="BE197" s="2">
        <f t="shared" ca="1" si="37"/>
        <v>0</v>
      </c>
      <c r="BF197" s="2">
        <f t="shared" ca="1" si="37"/>
        <v>0</v>
      </c>
      <c r="BG197" s="2">
        <f t="shared" ca="1" si="37"/>
        <v>0</v>
      </c>
      <c r="BH197" s="2">
        <f t="shared" ca="1" si="37"/>
        <v>0</v>
      </c>
      <c r="BI197" s="2">
        <f t="shared" ca="1" si="37"/>
        <v>0</v>
      </c>
    </row>
    <row r="198" spans="1:61" hidden="1" x14ac:dyDescent="0.25">
      <c r="A198" s="185"/>
      <c r="B198" s="171"/>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1">
        <v>15</v>
      </c>
      <c r="AC198" s="2">
        <f t="shared" ca="1" si="35"/>
        <v>0</v>
      </c>
      <c r="AD198" s="2">
        <f t="shared" ca="1" si="35"/>
        <v>0</v>
      </c>
      <c r="AE198" s="2">
        <f t="shared" ca="1" si="35"/>
        <v>0</v>
      </c>
      <c r="AF198" s="2">
        <f t="shared" ca="1" si="35"/>
        <v>0</v>
      </c>
      <c r="AG198" s="2">
        <f t="shared" ca="1" si="35"/>
        <v>0</v>
      </c>
      <c r="AH198" s="2">
        <f t="shared" ca="1" si="35"/>
        <v>0</v>
      </c>
      <c r="AI198" s="2">
        <f t="shared" ca="1" si="35"/>
        <v>0</v>
      </c>
      <c r="AJ198" s="2">
        <f t="shared" ca="1" si="35"/>
        <v>0</v>
      </c>
      <c r="AK198" s="2">
        <f t="shared" ca="1" si="35"/>
        <v>0</v>
      </c>
      <c r="AL198" s="2">
        <f t="shared" ca="1" si="35"/>
        <v>0</v>
      </c>
      <c r="AM198" s="2">
        <f t="shared" ca="1" si="35"/>
        <v>0</v>
      </c>
      <c r="AN198" s="2" t="e">
        <f t="shared" ca="1" si="35"/>
        <v>#VALUE!</v>
      </c>
      <c r="AO198" s="2" t="e">
        <f t="shared" ca="1" si="35"/>
        <v>#VALUE!</v>
      </c>
      <c r="AP198" s="2" t="e">
        <f t="shared" ca="1" si="35"/>
        <v>#VALUE!</v>
      </c>
      <c r="AQ198" s="2" t="e">
        <f t="shared" ca="1" si="35"/>
        <v>#VALUE!</v>
      </c>
      <c r="AR198" s="2" t="e">
        <f t="shared" ca="1" si="35"/>
        <v>#VALUE!</v>
      </c>
      <c r="AS198" s="2" t="e">
        <f t="shared" ca="1" si="37"/>
        <v>#VALUE!</v>
      </c>
      <c r="AT198" s="2">
        <f t="shared" ca="1" si="37"/>
        <v>0</v>
      </c>
      <c r="AU198" s="2">
        <f t="shared" ca="1" si="37"/>
        <v>0</v>
      </c>
      <c r="AV198" s="2">
        <f t="shared" ca="1" si="37"/>
        <v>0</v>
      </c>
      <c r="AW198" s="2">
        <f t="shared" ca="1" si="37"/>
        <v>0</v>
      </c>
      <c r="AX198" s="2">
        <f t="shared" ca="1" si="37"/>
        <v>0</v>
      </c>
      <c r="AY198" s="2">
        <f t="shared" ca="1" si="37"/>
        <v>0</v>
      </c>
      <c r="AZ198" s="2">
        <f t="shared" ca="1" si="37"/>
        <v>0</v>
      </c>
      <c r="BA198" s="2">
        <f t="shared" ca="1" si="37"/>
        <v>0</v>
      </c>
      <c r="BB198" s="2">
        <f t="shared" ca="1" si="37"/>
        <v>0</v>
      </c>
      <c r="BC198" s="2">
        <f t="shared" ca="1" si="37"/>
        <v>0</v>
      </c>
      <c r="BD198" s="2">
        <f t="shared" ca="1" si="37"/>
        <v>0</v>
      </c>
      <c r="BE198" s="2">
        <f t="shared" ca="1" si="37"/>
        <v>0</v>
      </c>
      <c r="BF198" s="2">
        <f t="shared" ca="1" si="37"/>
        <v>0</v>
      </c>
      <c r="BG198" s="2">
        <f t="shared" ca="1" si="37"/>
        <v>0</v>
      </c>
      <c r="BH198" s="2">
        <f t="shared" ca="1" si="37"/>
        <v>0</v>
      </c>
      <c r="BI198" s="2">
        <f t="shared" ca="1" si="37"/>
        <v>0</v>
      </c>
    </row>
    <row r="199" spans="1:61" hidden="1" x14ac:dyDescent="0.25">
      <c r="A199" s="185"/>
      <c r="B199" s="171"/>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1">
        <v>16</v>
      </c>
      <c r="AC199" s="2">
        <f t="shared" ca="1" si="35"/>
        <v>0</v>
      </c>
      <c r="AD199" s="2">
        <f t="shared" ca="1" si="35"/>
        <v>0</v>
      </c>
      <c r="AE199" s="2">
        <f t="shared" ca="1" si="35"/>
        <v>0</v>
      </c>
      <c r="AF199" s="2">
        <f t="shared" ca="1" si="35"/>
        <v>0</v>
      </c>
      <c r="AG199" s="2">
        <f t="shared" ca="1" si="35"/>
        <v>0</v>
      </c>
      <c r="AH199" s="2">
        <f t="shared" ca="1" si="35"/>
        <v>0</v>
      </c>
      <c r="AI199" s="2">
        <f t="shared" ca="1" si="35"/>
        <v>0</v>
      </c>
      <c r="AJ199" s="2">
        <f t="shared" ca="1" si="35"/>
        <v>0</v>
      </c>
      <c r="AK199" s="2">
        <f t="shared" ca="1" si="35"/>
        <v>0</v>
      </c>
      <c r="AL199" s="2">
        <f t="shared" ca="1" si="35"/>
        <v>0</v>
      </c>
      <c r="AM199" s="2">
        <f t="shared" ca="1" si="35"/>
        <v>0</v>
      </c>
      <c r="AN199" s="2" t="e">
        <f t="shared" ca="1" si="35"/>
        <v>#VALUE!</v>
      </c>
      <c r="AO199" s="2" t="e">
        <f t="shared" ca="1" si="35"/>
        <v>#VALUE!</v>
      </c>
      <c r="AP199" s="2" t="e">
        <f t="shared" ca="1" si="35"/>
        <v>#VALUE!</v>
      </c>
      <c r="AQ199" s="2" t="e">
        <f t="shared" ca="1" si="35"/>
        <v>#VALUE!</v>
      </c>
      <c r="AR199" s="2" t="e">
        <f t="shared" ca="1" si="35"/>
        <v>#VALUE!</v>
      </c>
      <c r="AS199" s="2" t="e">
        <f t="shared" ca="1" si="37"/>
        <v>#VALUE!</v>
      </c>
      <c r="AT199" s="2">
        <f t="shared" ca="1" si="37"/>
        <v>0</v>
      </c>
      <c r="AU199" s="2">
        <f t="shared" ca="1" si="37"/>
        <v>0</v>
      </c>
      <c r="AV199" s="2">
        <f t="shared" ca="1" si="37"/>
        <v>0</v>
      </c>
      <c r="AW199" s="2">
        <f t="shared" ca="1" si="37"/>
        <v>0</v>
      </c>
      <c r="AX199" s="2">
        <f t="shared" ca="1" si="37"/>
        <v>0</v>
      </c>
      <c r="AY199" s="2">
        <f t="shared" ca="1" si="37"/>
        <v>0</v>
      </c>
      <c r="AZ199" s="2">
        <f t="shared" ca="1" si="37"/>
        <v>0</v>
      </c>
      <c r="BA199" s="2">
        <f t="shared" ca="1" si="37"/>
        <v>0</v>
      </c>
      <c r="BB199" s="2">
        <f t="shared" ca="1" si="37"/>
        <v>0</v>
      </c>
      <c r="BC199" s="2">
        <f t="shared" ca="1" si="37"/>
        <v>0</v>
      </c>
      <c r="BD199" s="2">
        <f t="shared" ca="1" si="37"/>
        <v>0</v>
      </c>
      <c r="BE199" s="2">
        <f t="shared" ca="1" si="37"/>
        <v>0</v>
      </c>
      <c r="BF199" s="2">
        <f t="shared" ca="1" si="37"/>
        <v>0</v>
      </c>
      <c r="BG199" s="2">
        <f t="shared" ca="1" si="37"/>
        <v>0</v>
      </c>
      <c r="BH199" s="2">
        <f t="shared" ca="1" si="37"/>
        <v>0</v>
      </c>
      <c r="BI199" s="2">
        <f t="shared" ca="1" si="37"/>
        <v>0</v>
      </c>
    </row>
    <row r="200" spans="1:61" hidden="1" x14ac:dyDescent="0.25">
      <c r="A200" s="185"/>
      <c r="B200" s="171"/>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1">
        <v>17</v>
      </c>
      <c r="AC200" s="2">
        <f t="shared" ca="1" si="35"/>
        <v>0</v>
      </c>
      <c r="AD200" s="2">
        <f t="shared" ca="1" si="35"/>
        <v>0</v>
      </c>
      <c r="AE200" s="2">
        <f t="shared" ca="1" si="35"/>
        <v>0</v>
      </c>
      <c r="AF200" s="2">
        <f t="shared" ca="1" si="35"/>
        <v>0</v>
      </c>
      <c r="AG200" s="2">
        <f t="shared" ca="1" si="35"/>
        <v>0</v>
      </c>
      <c r="AH200" s="2">
        <f t="shared" ca="1" si="35"/>
        <v>0</v>
      </c>
      <c r="AI200" s="2">
        <f t="shared" ca="1" si="35"/>
        <v>0</v>
      </c>
      <c r="AJ200" s="2">
        <f t="shared" ca="1" si="35"/>
        <v>0</v>
      </c>
      <c r="AK200" s="2">
        <f t="shared" ca="1" si="35"/>
        <v>0</v>
      </c>
      <c r="AL200" s="2">
        <f t="shared" ca="1" si="35"/>
        <v>0</v>
      </c>
      <c r="AM200" s="2">
        <f t="shared" ca="1" si="35"/>
        <v>0</v>
      </c>
      <c r="AN200" s="2" t="e">
        <f t="shared" ca="1" si="35"/>
        <v>#VALUE!</v>
      </c>
      <c r="AO200" s="2" t="e">
        <f t="shared" ca="1" si="35"/>
        <v>#VALUE!</v>
      </c>
      <c r="AP200" s="2" t="e">
        <f t="shared" ca="1" si="35"/>
        <v>#VALUE!</v>
      </c>
      <c r="AQ200" s="2" t="e">
        <f t="shared" ca="1" si="35"/>
        <v>#VALUE!</v>
      </c>
      <c r="AR200" s="2" t="e">
        <f t="shared" ca="1" si="35"/>
        <v>#VALUE!</v>
      </c>
      <c r="AS200" s="2" t="e">
        <f t="shared" ca="1" si="37"/>
        <v>#VALUE!</v>
      </c>
      <c r="AT200" s="2">
        <f t="shared" ca="1" si="37"/>
        <v>0</v>
      </c>
      <c r="AU200" s="2">
        <f t="shared" ca="1" si="37"/>
        <v>0</v>
      </c>
      <c r="AV200" s="2">
        <f t="shared" ca="1" si="37"/>
        <v>0</v>
      </c>
      <c r="AW200" s="2">
        <f t="shared" ca="1" si="37"/>
        <v>0</v>
      </c>
      <c r="AX200" s="2">
        <f t="shared" ca="1" si="37"/>
        <v>0</v>
      </c>
      <c r="AY200" s="2">
        <f t="shared" ca="1" si="37"/>
        <v>0</v>
      </c>
      <c r="AZ200" s="2">
        <f t="shared" ca="1" si="37"/>
        <v>0</v>
      </c>
      <c r="BA200" s="2">
        <f t="shared" ca="1" si="37"/>
        <v>0</v>
      </c>
      <c r="BB200" s="2">
        <f t="shared" ca="1" si="37"/>
        <v>0</v>
      </c>
      <c r="BC200" s="2">
        <f t="shared" ca="1" si="37"/>
        <v>0</v>
      </c>
      <c r="BD200" s="2">
        <f t="shared" ca="1" si="37"/>
        <v>0</v>
      </c>
      <c r="BE200" s="2">
        <f t="shared" ca="1" si="37"/>
        <v>0</v>
      </c>
      <c r="BF200" s="2">
        <f t="shared" ca="1" si="37"/>
        <v>0</v>
      </c>
      <c r="BG200" s="2">
        <f t="shared" ca="1" si="37"/>
        <v>0</v>
      </c>
      <c r="BH200" s="2">
        <f t="shared" ca="1" si="37"/>
        <v>0</v>
      </c>
      <c r="BI200" s="2">
        <f t="shared" ca="1" si="37"/>
        <v>0</v>
      </c>
    </row>
    <row r="201" spans="1:61" hidden="1" x14ac:dyDescent="0.25">
      <c r="A201" s="185"/>
      <c r="B201" s="171"/>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1">
        <v>18</v>
      </c>
      <c r="AC201" s="2">
        <f t="shared" ca="1" si="35"/>
        <v>0</v>
      </c>
      <c r="AD201" s="2">
        <f t="shared" ca="1" si="35"/>
        <v>0</v>
      </c>
      <c r="AE201" s="2">
        <f t="shared" ca="1" si="35"/>
        <v>0</v>
      </c>
      <c r="AF201" s="2">
        <f t="shared" ca="1" si="35"/>
        <v>0</v>
      </c>
      <c r="AG201" s="2">
        <f t="shared" ca="1" si="35"/>
        <v>0</v>
      </c>
      <c r="AH201" s="2">
        <f t="shared" ca="1" si="35"/>
        <v>0</v>
      </c>
      <c r="AI201" s="2">
        <f t="shared" ca="1" si="35"/>
        <v>0</v>
      </c>
      <c r="AJ201" s="2">
        <f t="shared" ca="1" si="35"/>
        <v>0</v>
      </c>
      <c r="AK201" s="2">
        <f t="shared" ca="1" si="35"/>
        <v>0</v>
      </c>
      <c r="AL201" s="2">
        <f t="shared" ca="1" si="35"/>
        <v>0</v>
      </c>
      <c r="AM201" s="2">
        <f t="shared" ca="1" si="35"/>
        <v>0</v>
      </c>
      <c r="AN201" s="2">
        <f t="shared" ca="1" si="35"/>
        <v>0</v>
      </c>
      <c r="AO201" s="2">
        <f t="shared" ca="1" si="35"/>
        <v>0</v>
      </c>
      <c r="AP201" s="2">
        <f t="shared" ca="1" si="35"/>
        <v>0</v>
      </c>
      <c r="AQ201" s="2">
        <f t="shared" ca="1" si="35"/>
        <v>0</v>
      </c>
      <c r="AR201" s="2">
        <f t="shared" ca="1" si="35"/>
        <v>0</v>
      </c>
      <c r="AS201" s="2">
        <f t="shared" ca="1" si="37"/>
        <v>0</v>
      </c>
      <c r="AT201" s="2">
        <f t="shared" ca="1" si="37"/>
        <v>0</v>
      </c>
      <c r="AU201" s="2">
        <f t="shared" ca="1" si="37"/>
        <v>0</v>
      </c>
      <c r="AV201" s="2">
        <f t="shared" ca="1" si="37"/>
        <v>0</v>
      </c>
      <c r="AW201" s="2">
        <f t="shared" ca="1" si="37"/>
        <v>0</v>
      </c>
      <c r="AX201" s="2">
        <f t="shared" ca="1" si="37"/>
        <v>0</v>
      </c>
      <c r="AY201" s="2">
        <f t="shared" ca="1" si="37"/>
        <v>0</v>
      </c>
      <c r="AZ201" s="2">
        <f t="shared" ca="1" si="37"/>
        <v>0</v>
      </c>
      <c r="BA201" s="2">
        <f t="shared" ca="1" si="37"/>
        <v>0</v>
      </c>
      <c r="BB201" s="2">
        <f t="shared" ca="1" si="37"/>
        <v>0</v>
      </c>
      <c r="BC201" s="2">
        <f t="shared" ca="1" si="37"/>
        <v>0</v>
      </c>
      <c r="BD201" s="2">
        <f t="shared" ca="1" si="37"/>
        <v>0</v>
      </c>
      <c r="BE201" s="2">
        <f t="shared" ca="1" si="37"/>
        <v>0</v>
      </c>
      <c r="BF201" s="2">
        <f t="shared" ca="1" si="37"/>
        <v>0</v>
      </c>
      <c r="BG201" s="2">
        <f t="shared" ca="1" si="37"/>
        <v>0</v>
      </c>
      <c r="BH201" s="2">
        <f t="shared" ca="1" si="37"/>
        <v>0</v>
      </c>
      <c r="BI201" s="2">
        <f t="shared" ca="1" si="37"/>
        <v>0</v>
      </c>
    </row>
    <row r="202" spans="1:61" hidden="1" x14ac:dyDescent="0.25">
      <c r="A202" s="185"/>
      <c r="B202" s="171"/>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1">
        <v>19</v>
      </c>
      <c r="AC202" s="2">
        <f t="shared" ca="1" si="35"/>
        <v>0</v>
      </c>
      <c r="AD202" s="2">
        <f t="shared" ca="1" si="35"/>
        <v>0</v>
      </c>
      <c r="AE202" s="2">
        <f t="shared" ca="1" si="35"/>
        <v>0</v>
      </c>
      <c r="AF202" s="2">
        <f t="shared" ca="1" si="35"/>
        <v>0</v>
      </c>
      <c r="AG202" s="2">
        <f t="shared" ca="1" si="35"/>
        <v>0</v>
      </c>
      <c r="AH202" s="2">
        <f t="shared" ca="1" si="35"/>
        <v>0</v>
      </c>
      <c r="AI202" s="2">
        <f t="shared" ca="1" si="35"/>
        <v>0</v>
      </c>
      <c r="AJ202" s="2">
        <f t="shared" ca="1" si="35"/>
        <v>0</v>
      </c>
      <c r="AK202" s="2">
        <f t="shared" ca="1" si="35"/>
        <v>0</v>
      </c>
      <c r="AL202" s="2">
        <f t="shared" ca="1" si="35"/>
        <v>0</v>
      </c>
      <c r="AM202" s="2">
        <f t="shared" ca="1" si="35"/>
        <v>0</v>
      </c>
      <c r="AN202" s="2">
        <f t="shared" ca="1" si="35"/>
        <v>0</v>
      </c>
      <c r="AO202" s="2">
        <f t="shared" ca="1" si="35"/>
        <v>0</v>
      </c>
      <c r="AP202" s="2">
        <f t="shared" ca="1" si="35"/>
        <v>0</v>
      </c>
      <c r="AQ202" s="2">
        <f t="shared" ca="1" si="35"/>
        <v>0</v>
      </c>
      <c r="AR202" s="2">
        <f t="shared" ca="1" si="35"/>
        <v>0</v>
      </c>
      <c r="AS202" s="2">
        <f t="shared" ca="1" si="37"/>
        <v>0</v>
      </c>
      <c r="AT202" s="2">
        <f t="shared" ca="1" si="37"/>
        <v>0</v>
      </c>
      <c r="AU202" s="2">
        <f t="shared" ca="1" si="37"/>
        <v>0</v>
      </c>
      <c r="AV202" s="2">
        <f t="shared" ca="1" si="37"/>
        <v>0</v>
      </c>
      <c r="AW202" s="2">
        <f t="shared" ca="1" si="37"/>
        <v>0</v>
      </c>
      <c r="AX202" s="2">
        <f t="shared" ca="1" si="37"/>
        <v>0</v>
      </c>
      <c r="AY202" s="2">
        <f t="shared" ca="1" si="37"/>
        <v>0</v>
      </c>
      <c r="AZ202" s="2">
        <f t="shared" ca="1" si="37"/>
        <v>0</v>
      </c>
      <c r="BA202" s="2">
        <f t="shared" ca="1" si="37"/>
        <v>0</v>
      </c>
      <c r="BB202" s="2">
        <f t="shared" ca="1" si="37"/>
        <v>0</v>
      </c>
      <c r="BC202" s="2">
        <f t="shared" ca="1" si="37"/>
        <v>0</v>
      </c>
      <c r="BD202" s="2">
        <f t="shared" ca="1" si="37"/>
        <v>0</v>
      </c>
      <c r="BE202" s="2">
        <f t="shared" ca="1" si="37"/>
        <v>0</v>
      </c>
      <c r="BF202" s="2">
        <f t="shared" ca="1" si="37"/>
        <v>0</v>
      </c>
      <c r="BG202" s="2">
        <f t="shared" ca="1" si="37"/>
        <v>0</v>
      </c>
      <c r="BH202" s="2">
        <f t="shared" ca="1" si="37"/>
        <v>0</v>
      </c>
      <c r="BI202" s="2">
        <f t="shared" ca="1" si="37"/>
        <v>0</v>
      </c>
    </row>
    <row r="203" spans="1:61" hidden="1" x14ac:dyDescent="0.25">
      <c r="A203" s="185"/>
      <c r="B203" s="171"/>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1">
        <v>20</v>
      </c>
      <c r="AC203" s="2">
        <f t="shared" ca="1" si="35"/>
        <v>0</v>
      </c>
      <c r="AD203" s="2">
        <f t="shared" ca="1" si="35"/>
        <v>0</v>
      </c>
      <c r="AE203" s="2">
        <f t="shared" ca="1" si="35"/>
        <v>0</v>
      </c>
      <c r="AF203" s="2">
        <f t="shared" ca="1" si="35"/>
        <v>0</v>
      </c>
      <c r="AG203" s="2">
        <f t="shared" ca="1" si="35"/>
        <v>0</v>
      </c>
      <c r="AH203" s="2">
        <f t="shared" ca="1" si="35"/>
        <v>0</v>
      </c>
      <c r="AI203" s="2">
        <f t="shared" ca="1" si="35"/>
        <v>0</v>
      </c>
      <c r="AJ203" s="2">
        <f t="shared" ca="1" si="35"/>
        <v>0</v>
      </c>
      <c r="AK203" s="2">
        <f t="shared" ca="1" si="35"/>
        <v>0</v>
      </c>
      <c r="AL203" s="2">
        <f t="shared" ca="1" si="35"/>
        <v>0</v>
      </c>
      <c r="AM203" s="2">
        <f t="shared" ca="1" si="35"/>
        <v>0</v>
      </c>
      <c r="AN203" s="2">
        <f t="shared" ca="1" si="35"/>
        <v>0</v>
      </c>
      <c r="AO203" s="2">
        <f t="shared" ca="1" si="35"/>
        <v>0</v>
      </c>
      <c r="AP203" s="2">
        <f t="shared" ca="1" si="35"/>
        <v>0</v>
      </c>
      <c r="AQ203" s="2">
        <f t="shared" ca="1" si="35"/>
        <v>0</v>
      </c>
      <c r="AR203" s="2">
        <f t="shared" ca="1" si="35"/>
        <v>0</v>
      </c>
      <c r="AS203" s="2">
        <f t="shared" ca="1" si="37"/>
        <v>0</v>
      </c>
      <c r="AT203" s="2">
        <f t="shared" ca="1" si="37"/>
        <v>0</v>
      </c>
      <c r="AU203" s="2">
        <f t="shared" ca="1" si="37"/>
        <v>0</v>
      </c>
      <c r="AV203" s="2">
        <f t="shared" ca="1" si="37"/>
        <v>0</v>
      </c>
      <c r="AW203" s="2">
        <f t="shared" ca="1" si="37"/>
        <v>0</v>
      </c>
      <c r="AX203" s="2">
        <f t="shared" ca="1" si="37"/>
        <v>0</v>
      </c>
      <c r="AY203" s="2">
        <f t="shared" ca="1" si="37"/>
        <v>0</v>
      </c>
      <c r="AZ203" s="2">
        <f t="shared" ca="1" si="37"/>
        <v>0</v>
      </c>
      <c r="BA203" s="2">
        <f t="shared" ca="1" si="37"/>
        <v>0</v>
      </c>
      <c r="BB203" s="2">
        <f t="shared" ca="1" si="37"/>
        <v>0</v>
      </c>
      <c r="BC203" s="2">
        <f t="shared" ca="1" si="37"/>
        <v>0</v>
      </c>
      <c r="BD203" s="2">
        <f t="shared" ca="1" si="37"/>
        <v>0</v>
      </c>
      <c r="BE203" s="2">
        <f t="shared" ca="1" si="37"/>
        <v>0</v>
      </c>
      <c r="BF203" s="2">
        <f t="shared" ca="1" si="37"/>
        <v>0</v>
      </c>
      <c r="BG203" s="2">
        <f t="shared" ca="1" si="37"/>
        <v>0</v>
      </c>
      <c r="BH203" s="2">
        <f t="shared" ca="1" si="37"/>
        <v>0</v>
      </c>
      <c r="BI203" s="2">
        <f t="shared" ca="1" si="37"/>
        <v>0</v>
      </c>
    </row>
    <row r="204" spans="1:61" hidden="1" x14ac:dyDescent="0.25">
      <c r="A204" s="185"/>
      <c r="B204" s="171"/>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1">
        <v>21</v>
      </c>
      <c r="AC204" s="2">
        <f t="shared" ca="1" si="35"/>
        <v>0</v>
      </c>
      <c r="AD204" s="2">
        <f t="shared" ca="1" si="35"/>
        <v>0</v>
      </c>
      <c r="AE204" s="2">
        <f t="shared" ca="1" si="35"/>
        <v>0</v>
      </c>
      <c r="AF204" s="2">
        <f t="shared" ca="1" si="35"/>
        <v>0</v>
      </c>
      <c r="AG204" s="2">
        <f t="shared" ca="1" si="35"/>
        <v>0</v>
      </c>
      <c r="AH204" s="2">
        <f t="shared" ca="1" si="35"/>
        <v>0</v>
      </c>
      <c r="AI204" s="2">
        <f t="shared" ca="1" si="35"/>
        <v>0</v>
      </c>
      <c r="AJ204" s="2">
        <f t="shared" ca="1" si="35"/>
        <v>0</v>
      </c>
      <c r="AK204" s="2">
        <f t="shared" ca="1" si="35"/>
        <v>0</v>
      </c>
      <c r="AL204" s="2">
        <f t="shared" ca="1" si="35"/>
        <v>0</v>
      </c>
      <c r="AM204" s="2">
        <f t="shared" ca="1" si="35"/>
        <v>0</v>
      </c>
      <c r="AN204" s="2">
        <f t="shared" ca="1" si="35"/>
        <v>0</v>
      </c>
      <c r="AO204" s="2">
        <f t="shared" ca="1" si="35"/>
        <v>0</v>
      </c>
      <c r="AP204" s="2">
        <f t="shared" ca="1" si="35"/>
        <v>0</v>
      </c>
      <c r="AQ204" s="2">
        <f t="shared" ca="1" si="35"/>
        <v>0</v>
      </c>
      <c r="AR204" s="2">
        <f t="shared" ca="1" si="35"/>
        <v>0</v>
      </c>
      <c r="AS204" s="2">
        <f t="shared" ca="1" si="37"/>
        <v>0</v>
      </c>
      <c r="AT204" s="2">
        <f t="shared" ca="1" si="37"/>
        <v>0</v>
      </c>
      <c r="AU204" s="2">
        <f t="shared" ca="1" si="37"/>
        <v>0</v>
      </c>
      <c r="AV204" s="2">
        <f t="shared" ca="1" si="37"/>
        <v>0</v>
      </c>
      <c r="AW204" s="2">
        <f t="shared" ca="1" si="37"/>
        <v>0</v>
      </c>
      <c r="AX204" s="2">
        <f t="shared" ca="1" si="37"/>
        <v>0</v>
      </c>
      <c r="AY204" s="2">
        <f t="shared" ca="1" si="37"/>
        <v>0</v>
      </c>
      <c r="AZ204" s="2">
        <f t="shared" ca="1" si="37"/>
        <v>0</v>
      </c>
      <c r="BA204" s="2">
        <f t="shared" ca="1" si="37"/>
        <v>0</v>
      </c>
      <c r="BB204" s="2">
        <f t="shared" ca="1" si="37"/>
        <v>0</v>
      </c>
      <c r="BC204" s="2">
        <f t="shared" ca="1" si="37"/>
        <v>0</v>
      </c>
      <c r="BD204" s="2">
        <f t="shared" ca="1" si="37"/>
        <v>0</v>
      </c>
      <c r="BE204" s="2">
        <f t="shared" ca="1" si="37"/>
        <v>0</v>
      </c>
      <c r="BF204" s="2">
        <f t="shared" ca="1" si="37"/>
        <v>0</v>
      </c>
      <c r="BG204" s="2">
        <f t="shared" ca="1" si="37"/>
        <v>0</v>
      </c>
      <c r="BH204" s="2">
        <f t="shared" ca="1" si="37"/>
        <v>0</v>
      </c>
      <c r="BI204" s="2">
        <f t="shared" ca="1" si="37"/>
        <v>0</v>
      </c>
    </row>
    <row r="205" spans="1:61" hidden="1" x14ac:dyDescent="0.25">
      <c r="A205" s="185"/>
      <c r="B205" s="171"/>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1">
        <v>22</v>
      </c>
      <c r="AC205" s="2">
        <f t="shared" ca="1" si="35"/>
        <v>0</v>
      </c>
      <c r="AD205" s="2">
        <f t="shared" ca="1" si="35"/>
        <v>0</v>
      </c>
      <c r="AE205" s="2">
        <f t="shared" ca="1" si="35"/>
        <v>0</v>
      </c>
      <c r="AF205" s="2">
        <f t="shared" ca="1" si="35"/>
        <v>0</v>
      </c>
      <c r="AG205" s="2">
        <f t="shared" ca="1" si="35"/>
        <v>0</v>
      </c>
      <c r="AH205" s="2">
        <f t="shared" ca="1" si="35"/>
        <v>0</v>
      </c>
      <c r="AI205" s="2">
        <f t="shared" ca="1" si="35"/>
        <v>0</v>
      </c>
      <c r="AJ205" s="2">
        <f t="shared" ca="1" si="35"/>
        <v>0</v>
      </c>
      <c r="AK205" s="2">
        <f t="shared" ca="1" si="35"/>
        <v>0</v>
      </c>
      <c r="AL205" s="2">
        <f t="shared" ca="1" si="35"/>
        <v>0</v>
      </c>
      <c r="AM205" s="2">
        <f t="shared" ca="1" si="35"/>
        <v>0</v>
      </c>
      <c r="AN205" s="2">
        <f t="shared" ca="1" si="35"/>
        <v>0</v>
      </c>
      <c r="AO205" s="2">
        <f t="shared" ca="1" si="35"/>
        <v>0</v>
      </c>
      <c r="AP205" s="2">
        <f t="shared" ca="1" si="35"/>
        <v>0</v>
      </c>
      <c r="AQ205" s="2">
        <f t="shared" ca="1" si="35"/>
        <v>0</v>
      </c>
      <c r="AR205" s="2">
        <f t="shared" ca="1" si="35"/>
        <v>0</v>
      </c>
      <c r="AS205" s="2">
        <f t="shared" ca="1" si="37"/>
        <v>0</v>
      </c>
      <c r="AT205" s="2">
        <f t="shared" ca="1" si="37"/>
        <v>0</v>
      </c>
      <c r="AU205" s="2">
        <f t="shared" ca="1" si="37"/>
        <v>0</v>
      </c>
      <c r="AV205" s="2">
        <f t="shared" ca="1" si="37"/>
        <v>0</v>
      </c>
      <c r="AW205" s="2">
        <f t="shared" ca="1" si="37"/>
        <v>0</v>
      </c>
      <c r="AX205" s="2">
        <f t="shared" ca="1" si="37"/>
        <v>0</v>
      </c>
      <c r="AY205" s="2">
        <f t="shared" ca="1" si="37"/>
        <v>0</v>
      </c>
      <c r="AZ205" s="2">
        <f t="shared" ca="1" si="37"/>
        <v>0</v>
      </c>
      <c r="BA205" s="2">
        <f t="shared" ca="1" si="37"/>
        <v>0</v>
      </c>
      <c r="BB205" s="2">
        <f t="shared" ca="1" si="37"/>
        <v>0</v>
      </c>
      <c r="BC205" s="2">
        <f t="shared" ca="1" si="37"/>
        <v>0</v>
      </c>
      <c r="BD205" s="2">
        <f t="shared" ca="1" si="37"/>
        <v>0</v>
      </c>
      <c r="BE205" s="2">
        <f t="shared" ca="1" si="37"/>
        <v>0</v>
      </c>
      <c r="BF205" s="2">
        <f t="shared" ca="1" si="37"/>
        <v>0</v>
      </c>
      <c r="BG205" s="2">
        <f t="shared" ca="1" si="37"/>
        <v>0</v>
      </c>
      <c r="BH205" s="2">
        <f t="shared" ca="1" si="37"/>
        <v>0</v>
      </c>
      <c r="BI205" s="2">
        <f t="shared" ca="1" si="37"/>
        <v>0</v>
      </c>
    </row>
    <row r="206" spans="1:61" hidden="1" x14ac:dyDescent="0.25">
      <c r="A206" s="185"/>
      <c r="B206" s="171"/>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1">
        <v>23</v>
      </c>
      <c r="AC206" s="2">
        <f t="shared" ca="1" si="35"/>
        <v>0</v>
      </c>
      <c r="AD206" s="2">
        <f t="shared" ca="1" si="35"/>
        <v>0</v>
      </c>
      <c r="AE206" s="2">
        <f t="shared" ca="1" si="35"/>
        <v>0</v>
      </c>
      <c r="AF206" s="2">
        <f t="shared" ca="1" si="35"/>
        <v>0</v>
      </c>
      <c r="AG206" s="2">
        <f t="shared" ca="1" si="35"/>
        <v>0</v>
      </c>
      <c r="AH206" s="2">
        <f t="shared" ca="1" si="35"/>
        <v>0</v>
      </c>
      <c r="AI206" s="2">
        <f t="shared" ca="1" si="35"/>
        <v>0</v>
      </c>
      <c r="AJ206" s="2">
        <f t="shared" ca="1" si="35"/>
        <v>0</v>
      </c>
      <c r="AK206" s="2">
        <f t="shared" ca="1" si="35"/>
        <v>0</v>
      </c>
      <c r="AL206" s="2">
        <f t="shared" ca="1" si="35"/>
        <v>0</v>
      </c>
      <c r="AM206" s="2">
        <f t="shared" ca="1" si="35"/>
        <v>0</v>
      </c>
      <c r="AN206" s="2">
        <f t="shared" ca="1" si="35"/>
        <v>0</v>
      </c>
      <c r="AO206" s="2">
        <f t="shared" ca="1" si="35"/>
        <v>0</v>
      </c>
      <c r="AP206" s="2">
        <f t="shared" ca="1" si="35"/>
        <v>0</v>
      </c>
      <c r="AQ206" s="2">
        <f t="shared" ca="1" si="35"/>
        <v>0</v>
      </c>
      <c r="AR206" s="2">
        <f t="shared" ca="1" si="35"/>
        <v>0</v>
      </c>
      <c r="AS206" s="2">
        <f t="shared" ca="1" si="37"/>
        <v>0</v>
      </c>
      <c r="AT206" s="2">
        <f t="shared" ca="1" si="37"/>
        <v>0</v>
      </c>
      <c r="AU206" s="2">
        <f t="shared" ca="1" si="37"/>
        <v>0</v>
      </c>
      <c r="AV206" s="2">
        <f t="shared" ca="1" si="37"/>
        <v>0</v>
      </c>
      <c r="AW206" s="2">
        <f t="shared" ca="1" si="37"/>
        <v>0</v>
      </c>
      <c r="AX206" s="2">
        <f t="shared" ca="1" si="37"/>
        <v>0</v>
      </c>
      <c r="AY206" s="2">
        <f t="shared" ca="1" si="37"/>
        <v>0</v>
      </c>
      <c r="AZ206" s="2">
        <f t="shared" ca="1" si="37"/>
        <v>0</v>
      </c>
      <c r="BA206" s="2">
        <f t="shared" ca="1" si="37"/>
        <v>0</v>
      </c>
      <c r="BB206" s="2">
        <f t="shared" ca="1" si="37"/>
        <v>0</v>
      </c>
      <c r="BC206" s="2">
        <f t="shared" ca="1" si="37"/>
        <v>0</v>
      </c>
      <c r="BD206" s="2">
        <f t="shared" ca="1" si="37"/>
        <v>0</v>
      </c>
      <c r="BE206" s="2">
        <f t="shared" ca="1" si="37"/>
        <v>0</v>
      </c>
      <c r="BF206" s="2">
        <f t="shared" ca="1" si="37"/>
        <v>0</v>
      </c>
      <c r="BG206" s="2">
        <f t="shared" ca="1" si="37"/>
        <v>0</v>
      </c>
      <c r="BH206" s="2">
        <f t="shared" ca="1" si="37"/>
        <v>0</v>
      </c>
      <c r="BI206" s="2">
        <f t="shared" ca="1" si="37"/>
        <v>0</v>
      </c>
    </row>
    <row r="207" spans="1:61" hidden="1" x14ac:dyDescent="0.25">
      <c r="A207" s="185"/>
      <c r="B207" s="171"/>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1">
        <v>24</v>
      </c>
      <c r="AC207" s="2">
        <f t="shared" ca="1" si="35"/>
        <v>0</v>
      </c>
      <c r="AD207" s="2">
        <f t="shared" ca="1" si="35"/>
        <v>0</v>
      </c>
      <c r="AE207" s="2">
        <f t="shared" ca="1" si="35"/>
        <v>0</v>
      </c>
      <c r="AF207" s="2">
        <f t="shared" ca="1" si="35"/>
        <v>0</v>
      </c>
      <c r="AG207" s="2">
        <f t="shared" ca="1" si="35"/>
        <v>0</v>
      </c>
      <c r="AH207" s="2">
        <f t="shared" ca="1" si="35"/>
        <v>0</v>
      </c>
      <c r="AI207" s="2">
        <f t="shared" ca="1" si="35"/>
        <v>0</v>
      </c>
      <c r="AJ207" s="2">
        <f t="shared" ca="1" si="35"/>
        <v>0</v>
      </c>
      <c r="AK207" s="2">
        <f t="shared" ref="AK207:AR207" ca="1" si="38">IF(ISNA(OR(MATCH(AK$51,OFFSET($D207,1-$AB207,0,6),0),MATCH($AB207,OFFSET($D207,1-$AB207,0,6),0))),0,INDEX(OFFSET($D207,1-$AB207,18,6,6),MATCH(AK$51,OFFSET($D207,1-$AB207,0,6),0),MATCH($AB207,OFFSET($D207,1-$AB207,0,6),0)))</f>
        <v>0</v>
      </c>
      <c r="AL207" s="2">
        <f t="shared" ca="1" si="38"/>
        <v>0</v>
      </c>
      <c r="AM207" s="2">
        <f t="shared" ca="1" si="38"/>
        <v>0</v>
      </c>
      <c r="AN207" s="2">
        <f t="shared" ca="1" si="38"/>
        <v>0</v>
      </c>
      <c r="AO207" s="2">
        <f t="shared" ca="1" si="38"/>
        <v>0</v>
      </c>
      <c r="AP207" s="2">
        <f t="shared" ca="1" si="38"/>
        <v>0</v>
      </c>
      <c r="AQ207" s="2">
        <f t="shared" ca="1" si="38"/>
        <v>0</v>
      </c>
      <c r="AR207" s="2">
        <f t="shared" ca="1" si="38"/>
        <v>0</v>
      </c>
      <c r="AS207" s="2">
        <f t="shared" ca="1" si="37"/>
        <v>0</v>
      </c>
      <c r="AT207" s="2">
        <f t="shared" ca="1" si="37"/>
        <v>0</v>
      </c>
      <c r="AU207" s="2">
        <f t="shared" ca="1" si="37"/>
        <v>0</v>
      </c>
      <c r="AV207" s="2">
        <f t="shared" ca="1" si="37"/>
        <v>0</v>
      </c>
      <c r="AW207" s="2">
        <f t="shared" ca="1" si="37"/>
        <v>0</v>
      </c>
      <c r="AX207" s="2">
        <f t="shared" ca="1" si="37"/>
        <v>0</v>
      </c>
      <c r="AY207" s="2">
        <f t="shared" ca="1" si="37"/>
        <v>0</v>
      </c>
      <c r="AZ207" s="2">
        <f t="shared" ca="1" si="37"/>
        <v>0</v>
      </c>
      <c r="BA207" s="2">
        <f t="shared" ca="1" si="37"/>
        <v>0</v>
      </c>
      <c r="BB207" s="2">
        <f t="shared" ca="1" si="37"/>
        <v>0</v>
      </c>
      <c r="BC207" s="2">
        <f t="shared" ca="1" si="37"/>
        <v>0</v>
      </c>
      <c r="BD207" s="2">
        <f t="shared" ca="1" si="37"/>
        <v>0</v>
      </c>
      <c r="BE207" s="2">
        <f t="shared" ca="1" si="37"/>
        <v>0</v>
      </c>
      <c r="BF207" s="2">
        <f t="shared" ca="1" si="37"/>
        <v>0</v>
      </c>
      <c r="BG207" s="2">
        <f t="shared" ca="1" si="37"/>
        <v>0</v>
      </c>
      <c r="BH207" s="2">
        <f t="shared" ca="1" si="37"/>
        <v>0</v>
      </c>
      <c r="BI207" s="2">
        <f t="shared" ca="1" si="37"/>
        <v>0</v>
      </c>
    </row>
    <row r="208" spans="1:61" hidden="1" x14ac:dyDescent="0.25">
      <c r="A208" s="185"/>
      <c r="B208" s="171"/>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1">
        <v>25</v>
      </c>
      <c r="AC208" s="2">
        <f t="shared" ref="AC208:AR222" ca="1" si="39">IF(ISNA(OR(MATCH(AC$51,OFFSET($D208,1-$AB208,0,6),0),MATCH($AB208,OFFSET($D208,1-$AB208,0,6),0))),0,INDEX(OFFSET($D208,1-$AB208,18,6,6),MATCH(AC$51,OFFSET($D208,1-$AB208,0,6),0),MATCH($AB208,OFFSET($D208,1-$AB208,0,6),0)))</f>
        <v>0</v>
      </c>
      <c r="AD208" s="2">
        <f t="shared" ca="1" si="39"/>
        <v>0</v>
      </c>
      <c r="AE208" s="2">
        <f t="shared" ca="1" si="39"/>
        <v>0</v>
      </c>
      <c r="AF208" s="2">
        <f t="shared" ca="1" si="39"/>
        <v>0</v>
      </c>
      <c r="AG208" s="2">
        <f t="shared" ca="1" si="39"/>
        <v>0</v>
      </c>
      <c r="AH208" s="2">
        <f t="shared" ca="1" si="39"/>
        <v>0</v>
      </c>
      <c r="AI208" s="2">
        <f t="shared" ca="1" si="39"/>
        <v>0</v>
      </c>
      <c r="AJ208" s="2">
        <f t="shared" ca="1" si="39"/>
        <v>0</v>
      </c>
      <c r="AK208" s="2">
        <f t="shared" ca="1" si="39"/>
        <v>0</v>
      </c>
      <c r="AL208" s="2">
        <f t="shared" ca="1" si="39"/>
        <v>0</v>
      </c>
      <c r="AM208" s="2">
        <f t="shared" ca="1" si="39"/>
        <v>0</v>
      </c>
      <c r="AN208" s="2">
        <f t="shared" ca="1" si="39"/>
        <v>0</v>
      </c>
      <c r="AO208" s="2">
        <f t="shared" ca="1" si="39"/>
        <v>0</v>
      </c>
      <c r="AP208" s="2">
        <f t="shared" ca="1" si="39"/>
        <v>0</v>
      </c>
      <c r="AQ208" s="2">
        <f t="shared" ca="1" si="39"/>
        <v>0</v>
      </c>
      <c r="AR208" s="2">
        <f t="shared" ca="1" si="39"/>
        <v>0</v>
      </c>
      <c r="AS208" s="2">
        <f t="shared" ca="1" si="37"/>
        <v>0</v>
      </c>
      <c r="AT208" s="2">
        <f t="shared" ca="1" si="37"/>
        <v>0</v>
      </c>
      <c r="AU208" s="2">
        <f t="shared" ca="1" si="37"/>
        <v>0</v>
      </c>
      <c r="AV208" s="2">
        <f t="shared" ca="1" si="37"/>
        <v>0</v>
      </c>
      <c r="AW208" s="2">
        <f t="shared" ca="1" si="37"/>
        <v>0</v>
      </c>
      <c r="AX208" s="2">
        <f t="shared" ca="1" si="37"/>
        <v>0</v>
      </c>
      <c r="AY208" s="2">
        <f t="shared" ca="1" si="37"/>
        <v>0</v>
      </c>
      <c r="AZ208" s="2">
        <f t="shared" ca="1" si="37"/>
        <v>0</v>
      </c>
      <c r="BA208" s="2">
        <f t="shared" ca="1" si="37"/>
        <v>0</v>
      </c>
      <c r="BB208" s="2">
        <f t="shared" ca="1" si="37"/>
        <v>0</v>
      </c>
      <c r="BC208" s="2">
        <f t="shared" ca="1" si="37"/>
        <v>0</v>
      </c>
      <c r="BD208" s="2">
        <f t="shared" ca="1" si="37"/>
        <v>0</v>
      </c>
      <c r="BE208" s="2">
        <f t="shared" ca="1" si="37"/>
        <v>0</v>
      </c>
      <c r="BF208" s="2">
        <f t="shared" ca="1" si="37"/>
        <v>0</v>
      </c>
      <c r="BG208" s="2">
        <f t="shared" ca="1" si="37"/>
        <v>0</v>
      </c>
      <c r="BH208" s="2">
        <f t="shared" ca="1" si="37"/>
        <v>0</v>
      </c>
      <c r="BI208" s="2">
        <f t="shared" ca="1" si="37"/>
        <v>0</v>
      </c>
    </row>
    <row r="209" spans="1:61" hidden="1" x14ac:dyDescent="0.25">
      <c r="A209" s="185"/>
      <c r="B209" s="171"/>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1">
        <v>26</v>
      </c>
      <c r="AC209" s="2">
        <f t="shared" ca="1" si="39"/>
        <v>0</v>
      </c>
      <c r="AD209" s="2">
        <f t="shared" ca="1" si="39"/>
        <v>0</v>
      </c>
      <c r="AE209" s="2">
        <f t="shared" ca="1" si="39"/>
        <v>0</v>
      </c>
      <c r="AF209" s="2">
        <f t="shared" ca="1" si="39"/>
        <v>0</v>
      </c>
      <c r="AG209" s="2">
        <f t="shared" ca="1" si="39"/>
        <v>0</v>
      </c>
      <c r="AH209" s="2">
        <f t="shared" ca="1" si="39"/>
        <v>0</v>
      </c>
      <c r="AI209" s="2">
        <f t="shared" ca="1" si="39"/>
        <v>0</v>
      </c>
      <c r="AJ209" s="2">
        <f t="shared" ca="1" si="39"/>
        <v>0</v>
      </c>
      <c r="AK209" s="2">
        <f t="shared" ca="1" si="39"/>
        <v>0</v>
      </c>
      <c r="AL209" s="2">
        <f t="shared" ca="1" si="39"/>
        <v>0</v>
      </c>
      <c r="AM209" s="2">
        <f t="shared" ca="1" si="39"/>
        <v>0</v>
      </c>
      <c r="AN209" s="2">
        <f t="shared" ca="1" si="39"/>
        <v>0</v>
      </c>
      <c r="AO209" s="2">
        <f t="shared" ca="1" si="39"/>
        <v>0</v>
      </c>
      <c r="AP209" s="2">
        <f t="shared" ca="1" si="39"/>
        <v>0</v>
      </c>
      <c r="AQ209" s="2">
        <f t="shared" ca="1" si="39"/>
        <v>0</v>
      </c>
      <c r="AR209" s="2">
        <f t="shared" ca="1" si="39"/>
        <v>0</v>
      </c>
      <c r="AS209" s="2">
        <f t="shared" ca="1" si="37"/>
        <v>0</v>
      </c>
      <c r="AT209" s="2">
        <f t="shared" ca="1" si="37"/>
        <v>0</v>
      </c>
      <c r="AU209" s="2">
        <f t="shared" ca="1" si="37"/>
        <v>0</v>
      </c>
      <c r="AV209" s="2">
        <f t="shared" ca="1" si="37"/>
        <v>0</v>
      </c>
      <c r="AW209" s="2">
        <f t="shared" ca="1" si="37"/>
        <v>0</v>
      </c>
      <c r="AX209" s="2">
        <f t="shared" ca="1" si="37"/>
        <v>0</v>
      </c>
      <c r="AY209" s="2">
        <f t="shared" ca="1" si="37"/>
        <v>0</v>
      </c>
      <c r="AZ209" s="2">
        <f t="shared" ca="1" si="37"/>
        <v>0</v>
      </c>
      <c r="BA209" s="2">
        <f t="shared" ca="1" si="37"/>
        <v>0</v>
      </c>
      <c r="BB209" s="2">
        <f t="shared" ca="1" si="37"/>
        <v>0</v>
      </c>
      <c r="BC209" s="2">
        <f t="shared" ca="1" si="37"/>
        <v>0</v>
      </c>
      <c r="BD209" s="2">
        <f t="shared" ca="1" si="37"/>
        <v>0</v>
      </c>
      <c r="BE209" s="2">
        <f t="shared" ca="1" si="37"/>
        <v>0</v>
      </c>
      <c r="BF209" s="2">
        <f t="shared" ca="1" si="37"/>
        <v>0</v>
      </c>
      <c r="BG209" s="2">
        <f t="shared" ca="1" si="37"/>
        <v>0</v>
      </c>
      <c r="BH209" s="2">
        <f t="shared" ca="1" si="37"/>
        <v>0</v>
      </c>
      <c r="BI209" s="2">
        <f t="shared" ca="1" si="37"/>
        <v>0</v>
      </c>
    </row>
    <row r="210" spans="1:61" hidden="1" x14ac:dyDescent="0.25">
      <c r="A210" s="185"/>
      <c r="B210" s="171"/>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1">
        <v>27</v>
      </c>
      <c r="AC210" s="2">
        <f t="shared" ca="1" si="39"/>
        <v>0</v>
      </c>
      <c r="AD210" s="2">
        <f t="shared" ca="1" si="39"/>
        <v>0</v>
      </c>
      <c r="AE210" s="2">
        <f t="shared" ca="1" si="39"/>
        <v>0</v>
      </c>
      <c r="AF210" s="2">
        <f t="shared" ca="1" si="39"/>
        <v>0</v>
      </c>
      <c r="AG210" s="2">
        <f t="shared" ca="1" si="39"/>
        <v>0</v>
      </c>
      <c r="AH210" s="2">
        <f t="shared" ca="1" si="39"/>
        <v>0</v>
      </c>
      <c r="AI210" s="2">
        <f t="shared" ca="1" si="39"/>
        <v>0</v>
      </c>
      <c r="AJ210" s="2">
        <f t="shared" ca="1" si="39"/>
        <v>0</v>
      </c>
      <c r="AK210" s="2">
        <f t="shared" ca="1" si="39"/>
        <v>0</v>
      </c>
      <c r="AL210" s="2">
        <f t="shared" ca="1" si="39"/>
        <v>0</v>
      </c>
      <c r="AM210" s="2">
        <f t="shared" ca="1" si="39"/>
        <v>0</v>
      </c>
      <c r="AN210" s="2">
        <f t="shared" ca="1" si="39"/>
        <v>0</v>
      </c>
      <c r="AO210" s="2">
        <f t="shared" ca="1" si="39"/>
        <v>0</v>
      </c>
      <c r="AP210" s="2">
        <f t="shared" ca="1" si="39"/>
        <v>0</v>
      </c>
      <c r="AQ210" s="2">
        <f t="shared" ca="1" si="39"/>
        <v>0</v>
      </c>
      <c r="AR210" s="2">
        <f t="shared" ca="1" si="39"/>
        <v>0</v>
      </c>
      <c r="AS210" s="2">
        <f t="shared" ref="AS210:BI224" ca="1" si="40">IF(ISNA(OR(MATCH(AS$51,OFFSET($D210,1-$AB210,0,6),0),MATCH($AB210,OFFSET($D210,1-$AB210,0,6),0))),0,INDEX(OFFSET($D210,1-$AB210,18,6,6),MATCH(AS$51,OFFSET($D210,1-$AB210,0,6),0),MATCH($AB210,OFFSET($D210,1-$AB210,0,6),0)))</f>
        <v>0</v>
      </c>
      <c r="AT210" s="2">
        <f t="shared" ca="1" si="40"/>
        <v>0</v>
      </c>
      <c r="AU210" s="2">
        <f t="shared" ca="1" si="40"/>
        <v>0</v>
      </c>
      <c r="AV210" s="2">
        <f t="shared" ca="1" si="40"/>
        <v>0</v>
      </c>
      <c r="AW210" s="2">
        <f t="shared" ca="1" si="40"/>
        <v>0</v>
      </c>
      <c r="AX210" s="2">
        <f t="shared" ca="1" si="40"/>
        <v>0</v>
      </c>
      <c r="AY210" s="2">
        <f t="shared" ca="1" si="40"/>
        <v>0</v>
      </c>
      <c r="AZ210" s="2">
        <f t="shared" ca="1" si="40"/>
        <v>0</v>
      </c>
      <c r="BA210" s="2">
        <f t="shared" ca="1" si="40"/>
        <v>0</v>
      </c>
      <c r="BB210" s="2">
        <f t="shared" ca="1" si="40"/>
        <v>0</v>
      </c>
      <c r="BC210" s="2">
        <f t="shared" ca="1" si="40"/>
        <v>0</v>
      </c>
      <c r="BD210" s="2">
        <f t="shared" ca="1" si="40"/>
        <v>0</v>
      </c>
      <c r="BE210" s="2">
        <f t="shared" ca="1" si="40"/>
        <v>0</v>
      </c>
      <c r="BF210" s="2">
        <f t="shared" ca="1" si="40"/>
        <v>0</v>
      </c>
      <c r="BG210" s="2">
        <f t="shared" ca="1" si="40"/>
        <v>0</v>
      </c>
      <c r="BH210" s="2">
        <f t="shared" ca="1" si="40"/>
        <v>0</v>
      </c>
      <c r="BI210" s="2">
        <f t="shared" ca="1" si="40"/>
        <v>0</v>
      </c>
    </row>
    <row r="211" spans="1:61" hidden="1" x14ac:dyDescent="0.25">
      <c r="A211" s="185"/>
      <c r="B211" s="171"/>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1">
        <v>28</v>
      </c>
      <c r="AC211" s="2">
        <f t="shared" ca="1" si="39"/>
        <v>0</v>
      </c>
      <c r="AD211" s="2">
        <f t="shared" ca="1" si="39"/>
        <v>0</v>
      </c>
      <c r="AE211" s="2">
        <f t="shared" ca="1" si="39"/>
        <v>0</v>
      </c>
      <c r="AF211" s="2">
        <f t="shared" ca="1" si="39"/>
        <v>0</v>
      </c>
      <c r="AG211" s="2">
        <f t="shared" ca="1" si="39"/>
        <v>0</v>
      </c>
      <c r="AH211" s="2">
        <f t="shared" ca="1" si="39"/>
        <v>0</v>
      </c>
      <c r="AI211" s="2">
        <f t="shared" ca="1" si="39"/>
        <v>0</v>
      </c>
      <c r="AJ211" s="2">
        <f t="shared" ca="1" si="39"/>
        <v>0</v>
      </c>
      <c r="AK211" s="2">
        <f t="shared" ca="1" si="39"/>
        <v>0</v>
      </c>
      <c r="AL211" s="2">
        <f t="shared" ca="1" si="39"/>
        <v>0</v>
      </c>
      <c r="AM211" s="2">
        <f t="shared" ca="1" si="39"/>
        <v>0</v>
      </c>
      <c r="AN211" s="2">
        <f t="shared" ca="1" si="39"/>
        <v>0</v>
      </c>
      <c r="AO211" s="2">
        <f t="shared" ca="1" si="39"/>
        <v>0</v>
      </c>
      <c r="AP211" s="2">
        <f t="shared" ca="1" si="39"/>
        <v>0</v>
      </c>
      <c r="AQ211" s="2">
        <f t="shared" ca="1" si="39"/>
        <v>0</v>
      </c>
      <c r="AR211" s="2">
        <f t="shared" ca="1" si="39"/>
        <v>0</v>
      </c>
      <c r="AS211" s="2">
        <f t="shared" ca="1" si="40"/>
        <v>0</v>
      </c>
      <c r="AT211" s="2">
        <f t="shared" ca="1" si="40"/>
        <v>0</v>
      </c>
      <c r="AU211" s="2">
        <f t="shared" ca="1" si="40"/>
        <v>0</v>
      </c>
      <c r="AV211" s="2">
        <f t="shared" ca="1" si="40"/>
        <v>0</v>
      </c>
      <c r="AW211" s="2">
        <f t="shared" ca="1" si="40"/>
        <v>0</v>
      </c>
      <c r="AX211" s="2">
        <f t="shared" ca="1" si="40"/>
        <v>0</v>
      </c>
      <c r="AY211" s="2">
        <f t="shared" ca="1" si="40"/>
        <v>0</v>
      </c>
      <c r="AZ211" s="2">
        <f t="shared" ca="1" si="40"/>
        <v>0</v>
      </c>
      <c r="BA211" s="2">
        <f t="shared" ca="1" si="40"/>
        <v>0</v>
      </c>
      <c r="BB211" s="2">
        <f t="shared" ca="1" si="40"/>
        <v>0</v>
      </c>
      <c r="BC211" s="2">
        <f t="shared" ca="1" si="40"/>
        <v>0</v>
      </c>
      <c r="BD211" s="2">
        <f t="shared" ca="1" si="40"/>
        <v>0</v>
      </c>
      <c r="BE211" s="2">
        <f t="shared" ca="1" si="40"/>
        <v>0</v>
      </c>
      <c r="BF211" s="2">
        <f t="shared" ca="1" si="40"/>
        <v>0</v>
      </c>
      <c r="BG211" s="2">
        <f t="shared" ca="1" si="40"/>
        <v>0</v>
      </c>
      <c r="BH211" s="2">
        <f t="shared" ca="1" si="40"/>
        <v>0</v>
      </c>
      <c r="BI211" s="2">
        <f t="shared" ca="1" si="40"/>
        <v>0</v>
      </c>
    </row>
    <row r="212" spans="1:61" hidden="1" x14ac:dyDescent="0.25">
      <c r="A212" s="185"/>
      <c r="B212" s="171"/>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1">
        <v>29</v>
      </c>
      <c r="AC212" s="2">
        <f t="shared" ca="1" si="39"/>
        <v>0</v>
      </c>
      <c r="AD212" s="2">
        <f t="shared" ca="1" si="39"/>
        <v>0</v>
      </c>
      <c r="AE212" s="2">
        <f t="shared" ca="1" si="39"/>
        <v>0</v>
      </c>
      <c r="AF212" s="2">
        <f t="shared" ca="1" si="39"/>
        <v>0</v>
      </c>
      <c r="AG212" s="2">
        <f t="shared" ca="1" si="39"/>
        <v>0</v>
      </c>
      <c r="AH212" s="2">
        <f t="shared" ca="1" si="39"/>
        <v>0</v>
      </c>
      <c r="AI212" s="2">
        <f t="shared" ca="1" si="39"/>
        <v>0</v>
      </c>
      <c r="AJ212" s="2">
        <f t="shared" ca="1" si="39"/>
        <v>0</v>
      </c>
      <c r="AK212" s="2">
        <f t="shared" ca="1" si="39"/>
        <v>0</v>
      </c>
      <c r="AL212" s="2">
        <f t="shared" ca="1" si="39"/>
        <v>0</v>
      </c>
      <c r="AM212" s="2">
        <f t="shared" ca="1" si="39"/>
        <v>0</v>
      </c>
      <c r="AN212" s="2">
        <f t="shared" ca="1" si="39"/>
        <v>0</v>
      </c>
      <c r="AO212" s="2">
        <f t="shared" ca="1" si="39"/>
        <v>0</v>
      </c>
      <c r="AP212" s="2">
        <f t="shared" ca="1" si="39"/>
        <v>0</v>
      </c>
      <c r="AQ212" s="2">
        <f t="shared" ca="1" si="39"/>
        <v>0</v>
      </c>
      <c r="AR212" s="2">
        <f t="shared" ca="1" si="39"/>
        <v>0</v>
      </c>
      <c r="AS212" s="2">
        <f t="shared" ca="1" si="40"/>
        <v>0</v>
      </c>
      <c r="AT212" s="2">
        <f t="shared" ca="1" si="40"/>
        <v>0</v>
      </c>
      <c r="AU212" s="2">
        <f t="shared" ca="1" si="40"/>
        <v>0</v>
      </c>
      <c r="AV212" s="2">
        <f t="shared" ca="1" si="40"/>
        <v>0</v>
      </c>
      <c r="AW212" s="2">
        <f t="shared" ca="1" si="40"/>
        <v>0</v>
      </c>
      <c r="AX212" s="2">
        <f t="shared" ca="1" si="40"/>
        <v>0</v>
      </c>
      <c r="AY212" s="2">
        <f t="shared" ca="1" si="40"/>
        <v>0</v>
      </c>
      <c r="AZ212" s="2">
        <f t="shared" ca="1" si="40"/>
        <v>0</v>
      </c>
      <c r="BA212" s="2">
        <f t="shared" ca="1" si="40"/>
        <v>0</v>
      </c>
      <c r="BB212" s="2">
        <f t="shared" ca="1" si="40"/>
        <v>0</v>
      </c>
      <c r="BC212" s="2">
        <f t="shared" ca="1" si="40"/>
        <v>0</v>
      </c>
      <c r="BD212" s="2">
        <f t="shared" ca="1" si="40"/>
        <v>0</v>
      </c>
      <c r="BE212" s="2">
        <f t="shared" ca="1" si="40"/>
        <v>0</v>
      </c>
      <c r="BF212" s="2">
        <f t="shared" ca="1" si="40"/>
        <v>0</v>
      </c>
      <c r="BG212" s="2">
        <f t="shared" ca="1" si="40"/>
        <v>0</v>
      </c>
      <c r="BH212" s="2">
        <f t="shared" ca="1" si="40"/>
        <v>0</v>
      </c>
      <c r="BI212" s="2">
        <f t="shared" ca="1" si="40"/>
        <v>0</v>
      </c>
    </row>
    <row r="213" spans="1:61" hidden="1" x14ac:dyDescent="0.25">
      <c r="A213" s="185"/>
      <c r="B213" s="171"/>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1">
        <v>30</v>
      </c>
      <c r="AC213" s="2">
        <f t="shared" ca="1" si="39"/>
        <v>0</v>
      </c>
      <c r="AD213" s="2">
        <f t="shared" ca="1" si="39"/>
        <v>0</v>
      </c>
      <c r="AE213" s="2">
        <f t="shared" ca="1" si="39"/>
        <v>0</v>
      </c>
      <c r="AF213" s="2">
        <f t="shared" ca="1" si="39"/>
        <v>0</v>
      </c>
      <c r="AG213" s="2">
        <f t="shared" ca="1" si="39"/>
        <v>0</v>
      </c>
      <c r="AH213" s="2">
        <f t="shared" ca="1" si="39"/>
        <v>0</v>
      </c>
      <c r="AI213" s="2">
        <f t="shared" ca="1" si="39"/>
        <v>0</v>
      </c>
      <c r="AJ213" s="2">
        <f t="shared" ca="1" si="39"/>
        <v>0</v>
      </c>
      <c r="AK213" s="2">
        <f t="shared" ca="1" si="39"/>
        <v>0</v>
      </c>
      <c r="AL213" s="2">
        <f t="shared" ca="1" si="39"/>
        <v>0</v>
      </c>
      <c r="AM213" s="2">
        <f t="shared" ca="1" si="39"/>
        <v>0</v>
      </c>
      <c r="AN213" s="2">
        <f t="shared" ca="1" si="39"/>
        <v>0</v>
      </c>
      <c r="AO213" s="2">
        <f t="shared" ca="1" si="39"/>
        <v>0</v>
      </c>
      <c r="AP213" s="2">
        <f t="shared" ca="1" si="39"/>
        <v>0</v>
      </c>
      <c r="AQ213" s="2">
        <f t="shared" ca="1" si="39"/>
        <v>0</v>
      </c>
      <c r="AR213" s="2">
        <f t="shared" ca="1" si="39"/>
        <v>0</v>
      </c>
      <c r="AS213" s="2">
        <f t="shared" ca="1" si="40"/>
        <v>0</v>
      </c>
      <c r="AT213" s="2">
        <f t="shared" ca="1" si="40"/>
        <v>0</v>
      </c>
      <c r="AU213" s="2">
        <f t="shared" ca="1" si="40"/>
        <v>0</v>
      </c>
      <c r="AV213" s="2">
        <f t="shared" ca="1" si="40"/>
        <v>0</v>
      </c>
      <c r="AW213" s="2">
        <f t="shared" ca="1" si="40"/>
        <v>0</v>
      </c>
      <c r="AX213" s="2">
        <f t="shared" ca="1" si="40"/>
        <v>0</v>
      </c>
      <c r="AY213" s="2">
        <f t="shared" ca="1" si="40"/>
        <v>0</v>
      </c>
      <c r="AZ213" s="2">
        <f t="shared" ca="1" si="40"/>
        <v>0</v>
      </c>
      <c r="BA213" s="2">
        <f t="shared" ca="1" si="40"/>
        <v>0</v>
      </c>
      <c r="BB213" s="2">
        <f t="shared" ca="1" si="40"/>
        <v>0</v>
      </c>
      <c r="BC213" s="2">
        <f t="shared" ca="1" si="40"/>
        <v>0</v>
      </c>
      <c r="BD213" s="2">
        <f t="shared" ca="1" si="40"/>
        <v>0</v>
      </c>
      <c r="BE213" s="2">
        <f t="shared" ca="1" si="40"/>
        <v>0</v>
      </c>
      <c r="BF213" s="2">
        <f t="shared" ca="1" si="40"/>
        <v>0</v>
      </c>
      <c r="BG213" s="2">
        <f t="shared" ca="1" si="40"/>
        <v>0</v>
      </c>
      <c r="BH213" s="2">
        <f t="shared" ca="1" si="40"/>
        <v>0</v>
      </c>
      <c r="BI213" s="2">
        <f t="shared" ca="1" si="40"/>
        <v>0</v>
      </c>
    </row>
    <row r="214" spans="1:61" hidden="1" x14ac:dyDescent="0.25">
      <c r="A214" s="185"/>
      <c r="B214" s="171"/>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1">
        <v>31</v>
      </c>
      <c r="AC214" s="2">
        <f t="shared" ca="1" si="39"/>
        <v>0</v>
      </c>
      <c r="AD214" s="2">
        <f t="shared" ca="1" si="39"/>
        <v>0</v>
      </c>
      <c r="AE214" s="2">
        <f t="shared" ca="1" si="39"/>
        <v>0</v>
      </c>
      <c r="AF214" s="2">
        <f t="shared" ca="1" si="39"/>
        <v>0</v>
      </c>
      <c r="AG214" s="2">
        <f t="shared" ca="1" si="39"/>
        <v>0</v>
      </c>
      <c r="AH214" s="2">
        <f t="shared" ca="1" si="39"/>
        <v>0</v>
      </c>
      <c r="AI214" s="2">
        <f t="shared" ca="1" si="39"/>
        <v>0</v>
      </c>
      <c r="AJ214" s="2">
        <f t="shared" ca="1" si="39"/>
        <v>0</v>
      </c>
      <c r="AK214" s="2">
        <f t="shared" ca="1" si="39"/>
        <v>0</v>
      </c>
      <c r="AL214" s="2">
        <f t="shared" ca="1" si="39"/>
        <v>0</v>
      </c>
      <c r="AM214" s="2">
        <f t="shared" ca="1" si="39"/>
        <v>0</v>
      </c>
      <c r="AN214" s="2">
        <f t="shared" ca="1" si="39"/>
        <v>0</v>
      </c>
      <c r="AO214" s="2">
        <f t="shared" ca="1" si="39"/>
        <v>0</v>
      </c>
      <c r="AP214" s="2">
        <f t="shared" ca="1" si="39"/>
        <v>0</v>
      </c>
      <c r="AQ214" s="2">
        <f t="shared" ca="1" si="39"/>
        <v>0</v>
      </c>
      <c r="AR214" s="2">
        <f t="shared" ca="1" si="39"/>
        <v>0</v>
      </c>
      <c r="AS214" s="2">
        <f t="shared" ca="1" si="40"/>
        <v>0</v>
      </c>
      <c r="AT214" s="2">
        <f t="shared" ca="1" si="40"/>
        <v>0</v>
      </c>
      <c r="AU214" s="2">
        <f t="shared" ca="1" si="40"/>
        <v>0</v>
      </c>
      <c r="AV214" s="2">
        <f t="shared" ca="1" si="40"/>
        <v>0</v>
      </c>
      <c r="AW214" s="2">
        <f t="shared" ca="1" si="40"/>
        <v>0</v>
      </c>
      <c r="AX214" s="2">
        <f t="shared" ca="1" si="40"/>
        <v>0</v>
      </c>
      <c r="AY214" s="2">
        <f t="shared" ca="1" si="40"/>
        <v>0</v>
      </c>
      <c r="AZ214" s="2">
        <f t="shared" ca="1" si="40"/>
        <v>0</v>
      </c>
      <c r="BA214" s="2">
        <f t="shared" ca="1" si="40"/>
        <v>0</v>
      </c>
      <c r="BB214" s="2">
        <f t="shared" ca="1" si="40"/>
        <v>0</v>
      </c>
      <c r="BC214" s="2">
        <f t="shared" ca="1" si="40"/>
        <v>0</v>
      </c>
      <c r="BD214" s="2">
        <f t="shared" ca="1" si="40"/>
        <v>0</v>
      </c>
      <c r="BE214" s="2">
        <f t="shared" ca="1" si="40"/>
        <v>0</v>
      </c>
      <c r="BF214" s="2">
        <f t="shared" ca="1" si="40"/>
        <v>0</v>
      </c>
      <c r="BG214" s="2">
        <f t="shared" ca="1" si="40"/>
        <v>0</v>
      </c>
      <c r="BH214" s="2">
        <f t="shared" ca="1" si="40"/>
        <v>0</v>
      </c>
      <c r="BI214" s="2">
        <f t="shared" ca="1" si="40"/>
        <v>0</v>
      </c>
    </row>
    <row r="215" spans="1:61" hidden="1" x14ac:dyDescent="0.25">
      <c r="A215" s="185"/>
      <c r="B215" s="171"/>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1">
        <v>32</v>
      </c>
      <c r="AC215" s="2">
        <f t="shared" ca="1" si="39"/>
        <v>0</v>
      </c>
      <c r="AD215" s="2">
        <f t="shared" ca="1" si="39"/>
        <v>0</v>
      </c>
      <c r="AE215" s="2">
        <f t="shared" ca="1" si="39"/>
        <v>0</v>
      </c>
      <c r="AF215" s="2">
        <f t="shared" ca="1" si="39"/>
        <v>0</v>
      </c>
      <c r="AG215" s="2">
        <f t="shared" ca="1" si="39"/>
        <v>0</v>
      </c>
      <c r="AH215" s="2">
        <f t="shared" ca="1" si="39"/>
        <v>0</v>
      </c>
      <c r="AI215" s="2">
        <f t="shared" ca="1" si="39"/>
        <v>0</v>
      </c>
      <c r="AJ215" s="2">
        <f t="shared" ca="1" si="39"/>
        <v>0</v>
      </c>
      <c r="AK215" s="2">
        <f t="shared" ca="1" si="39"/>
        <v>0</v>
      </c>
      <c r="AL215" s="2">
        <f t="shared" ca="1" si="39"/>
        <v>0</v>
      </c>
      <c r="AM215" s="2">
        <f t="shared" ca="1" si="39"/>
        <v>0</v>
      </c>
      <c r="AN215" s="2">
        <f t="shared" ca="1" si="39"/>
        <v>0</v>
      </c>
      <c r="AO215" s="2">
        <f t="shared" ca="1" si="39"/>
        <v>0</v>
      </c>
      <c r="AP215" s="2">
        <f t="shared" ca="1" si="39"/>
        <v>0</v>
      </c>
      <c r="AQ215" s="2">
        <f t="shared" ca="1" si="39"/>
        <v>0</v>
      </c>
      <c r="AR215" s="2">
        <f t="shared" ca="1" si="39"/>
        <v>0</v>
      </c>
      <c r="AS215" s="2">
        <f t="shared" ca="1" si="40"/>
        <v>0</v>
      </c>
      <c r="AT215" s="2">
        <f t="shared" ca="1" si="40"/>
        <v>0</v>
      </c>
      <c r="AU215" s="2">
        <f t="shared" ca="1" si="40"/>
        <v>0</v>
      </c>
      <c r="AV215" s="2">
        <f t="shared" ca="1" si="40"/>
        <v>0</v>
      </c>
      <c r="AW215" s="2">
        <f t="shared" ca="1" si="40"/>
        <v>0</v>
      </c>
      <c r="AX215" s="2">
        <f t="shared" ca="1" si="40"/>
        <v>0</v>
      </c>
      <c r="AY215" s="2">
        <f t="shared" ca="1" si="40"/>
        <v>0</v>
      </c>
      <c r="AZ215" s="2">
        <f t="shared" ca="1" si="40"/>
        <v>0</v>
      </c>
      <c r="BA215" s="2">
        <f t="shared" ca="1" si="40"/>
        <v>0</v>
      </c>
      <c r="BB215" s="2">
        <f t="shared" ca="1" si="40"/>
        <v>0</v>
      </c>
      <c r="BC215" s="2">
        <f t="shared" ca="1" si="40"/>
        <v>0</v>
      </c>
      <c r="BD215" s="2">
        <f t="shared" ca="1" si="40"/>
        <v>0</v>
      </c>
      <c r="BE215" s="2">
        <f t="shared" ca="1" si="40"/>
        <v>0</v>
      </c>
      <c r="BF215" s="2">
        <f t="shared" ca="1" si="40"/>
        <v>0</v>
      </c>
      <c r="BG215" s="2">
        <f t="shared" ca="1" si="40"/>
        <v>0</v>
      </c>
      <c r="BH215" s="2">
        <f t="shared" ca="1" si="40"/>
        <v>0</v>
      </c>
      <c r="BI215" s="2">
        <f t="shared" ca="1" si="40"/>
        <v>0</v>
      </c>
    </row>
    <row r="216" spans="1:61" hidden="1" x14ac:dyDescent="0.25">
      <c r="A216" s="185"/>
      <c r="B216" s="172"/>
      <c r="C216" s="68"/>
      <c r="D216" s="68"/>
      <c r="E216" s="68"/>
      <c r="F216" s="68"/>
      <c r="G216" s="68"/>
      <c r="H216" s="68"/>
      <c r="I216" s="68"/>
      <c r="J216" s="68"/>
      <c r="K216" s="68"/>
      <c r="L216" s="68"/>
      <c r="M216" s="68"/>
      <c r="N216" s="68"/>
      <c r="O216" s="68"/>
      <c r="P216" s="68"/>
      <c r="Q216" s="68"/>
      <c r="R216" s="68"/>
      <c r="S216" s="68"/>
      <c r="T216" s="68"/>
      <c r="U216" s="68"/>
      <c r="V216" s="68"/>
      <c r="W216" s="68"/>
      <c r="X216" s="68"/>
      <c r="Y216" s="68"/>
      <c r="Z216" s="68"/>
      <c r="AA216" s="68"/>
      <c r="AB216" s="65">
        <v>33</v>
      </c>
      <c r="AC216" s="67">
        <f t="shared" ca="1" si="39"/>
        <v>0</v>
      </c>
      <c r="AD216" s="67">
        <f t="shared" ca="1" si="39"/>
        <v>0</v>
      </c>
      <c r="AE216" s="67">
        <f t="shared" ca="1" si="39"/>
        <v>0</v>
      </c>
      <c r="AF216" s="67">
        <f t="shared" ca="1" si="39"/>
        <v>0</v>
      </c>
      <c r="AG216" s="67">
        <f t="shared" ca="1" si="39"/>
        <v>0</v>
      </c>
      <c r="AH216" s="67">
        <f t="shared" ca="1" si="39"/>
        <v>0</v>
      </c>
      <c r="AI216" s="67">
        <f t="shared" ca="1" si="39"/>
        <v>0</v>
      </c>
      <c r="AJ216" s="67">
        <f t="shared" ca="1" si="39"/>
        <v>0</v>
      </c>
      <c r="AK216" s="67">
        <f t="shared" ca="1" si="39"/>
        <v>0</v>
      </c>
      <c r="AL216" s="67">
        <f t="shared" ca="1" si="39"/>
        <v>0</v>
      </c>
      <c r="AM216" s="67">
        <f t="shared" ca="1" si="39"/>
        <v>0</v>
      </c>
      <c r="AN216" s="67">
        <f t="shared" ca="1" si="39"/>
        <v>0</v>
      </c>
      <c r="AO216" s="67">
        <f t="shared" ca="1" si="39"/>
        <v>0</v>
      </c>
      <c r="AP216" s="67">
        <f t="shared" ca="1" si="39"/>
        <v>0</v>
      </c>
      <c r="AQ216" s="67">
        <f t="shared" ca="1" si="39"/>
        <v>0</v>
      </c>
      <c r="AR216" s="67">
        <f t="shared" ca="1" si="39"/>
        <v>0</v>
      </c>
      <c r="AS216" s="67">
        <f t="shared" ca="1" si="40"/>
        <v>0</v>
      </c>
      <c r="AT216" s="67">
        <f t="shared" ca="1" si="40"/>
        <v>0</v>
      </c>
      <c r="AU216" s="67">
        <f t="shared" ca="1" si="40"/>
        <v>0</v>
      </c>
      <c r="AV216" s="67">
        <f t="shared" ca="1" si="40"/>
        <v>0</v>
      </c>
      <c r="AW216" s="67">
        <f t="shared" ca="1" si="40"/>
        <v>0</v>
      </c>
      <c r="AX216" s="67">
        <f t="shared" ca="1" si="40"/>
        <v>0</v>
      </c>
      <c r="AY216" s="67">
        <f t="shared" ca="1" si="40"/>
        <v>0</v>
      </c>
      <c r="AZ216" s="67">
        <f t="shared" ca="1" si="40"/>
        <v>0</v>
      </c>
      <c r="BA216" s="67">
        <f t="shared" ca="1" si="40"/>
        <v>0</v>
      </c>
      <c r="BB216" s="67">
        <f t="shared" ca="1" si="40"/>
        <v>0</v>
      </c>
      <c r="BC216" s="67">
        <f t="shared" ca="1" si="40"/>
        <v>0</v>
      </c>
      <c r="BD216" s="67">
        <f t="shared" ca="1" si="40"/>
        <v>0</v>
      </c>
      <c r="BE216" s="67">
        <f t="shared" ca="1" si="40"/>
        <v>0</v>
      </c>
      <c r="BF216" s="67">
        <f t="shared" ca="1" si="40"/>
        <v>0</v>
      </c>
      <c r="BG216" s="67">
        <f t="shared" ca="1" si="40"/>
        <v>0</v>
      </c>
      <c r="BH216" s="67">
        <f t="shared" ca="1" si="40"/>
        <v>0</v>
      </c>
      <c r="BI216" s="67">
        <f t="shared" ca="1" si="40"/>
        <v>0</v>
      </c>
    </row>
    <row r="217" spans="1:61" hidden="1" x14ac:dyDescent="0.25">
      <c r="A217" s="185"/>
      <c r="B217" s="170" t="s">
        <v>152</v>
      </c>
      <c r="C217" s="173" t="str">
        <f>INDEX(mem_Nb,MATCH(B217,MEMBERS,0))</f>
        <v>N6</v>
      </c>
      <c r="D217" s="74">
        <f>INDEX(LM,MATCH(C217,NODES,0),1)</f>
        <v>15</v>
      </c>
      <c r="E217" s="4" t="e">
        <f t="array" aca="1" ref="E217:E222" ca="1">d_m(D217:D222,P217:U222,Du,Dk)</f>
        <v>#VALUE!</v>
      </c>
      <c r="F217" s="4" t="e">
        <f t="array" ref="F217:F222">qf_m(B217)</f>
        <v>#VALUE!</v>
      </c>
      <c r="G217" s="4" t="e">
        <f t="array" ref="G217:G222">MMULT(TRANSPOSE(P217:U222),F217:F222)</f>
        <v>#VALUE!</v>
      </c>
      <c r="H217" s="4" t="e">
        <f t="array" ref="H217:H222">MMULT(J217:O222,E217:E222)+F217:F222</f>
        <v>#VALUE!</v>
      </c>
      <c r="I217" s="4" t="e">
        <f t="array" ref="I217:I222">MMULT(TRANSPOSE(P217:U222),H217:H222)</f>
        <v>#VALUE!</v>
      </c>
      <c r="J217" s="14" t="e">
        <f t="array" ref="J217:O222">kp_m(B217)</f>
        <v>#VALUE!</v>
      </c>
      <c r="K217" s="4" t="e">
        <v>#VALUE!</v>
      </c>
      <c r="L217" s="4" t="e">
        <v>#VALUE!</v>
      </c>
      <c r="M217" s="4" t="e">
        <v>#VALUE!</v>
      </c>
      <c r="N217" s="4" t="e">
        <v>#VALUE!</v>
      </c>
      <c r="O217" s="15" t="e">
        <v>#VALUE!</v>
      </c>
      <c r="P217" s="14" t="e">
        <f t="array" ref="P217:U222">T_m(B217)</f>
        <v>#VALUE!</v>
      </c>
      <c r="Q217" s="4" t="e">
        <v>#VALUE!</v>
      </c>
      <c r="R217" s="4" t="e">
        <v>#VALUE!</v>
      </c>
      <c r="S217" s="4" t="e">
        <v>#VALUE!</v>
      </c>
      <c r="T217" s="4" t="e">
        <v>#VALUE!</v>
      </c>
      <c r="U217" s="15" t="e">
        <v>#VALUE!</v>
      </c>
      <c r="V217" s="14" t="e">
        <f t="array" ref="V217:AA222">k_m(P217:U222,J217:O222)</f>
        <v>#VALUE!</v>
      </c>
      <c r="W217" s="4" t="e">
        <v>#VALUE!</v>
      </c>
      <c r="X217" s="4" t="e">
        <v>#VALUE!</v>
      </c>
      <c r="Y217" s="4" t="e">
        <v>#VALUE!</v>
      </c>
      <c r="Z217" s="4" t="e">
        <v>#VALUE!</v>
      </c>
      <c r="AA217" s="15" t="e">
        <v>#VALUE!</v>
      </c>
      <c r="AB217" s="5">
        <v>1</v>
      </c>
      <c r="AC217" s="4">
        <f ca="1">IF(ISNA(OR(MATCH(AC$51,OFFSET($D217,1-$AB217,0,6),0),MATCH($AB217,OFFSET($D217,1-$AB217,0,6),0))),0,INDEX(OFFSET($D217,1-$AB217,18,6,6),MATCH(AC$51,OFFSET($D217,1-$AB217,0,6),0),MATCH($AB217,OFFSET($D217,1-$AB217,0,6),0)))</f>
        <v>0</v>
      </c>
      <c r="AD217" s="4">
        <f t="shared" ca="1" si="39"/>
        <v>0</v>
      </c>
      <c r="AE217" s="4">
        <f t="shared" ca="1" si="39"/>
        <v>0</v>
      </c>
      <c r="AF217" s="4">
        <f t="shared" ca="1" si="39"/>
        <v>0</v>
      </c>
      <c r="AG217" s="4">
        <f t="shared" ca="1" si="39"/>
        <v>0</v>
      </c>
      <c r="AH217" s="4">
        <f t="shared" ca="1" si="39"/>
        <v>0</v>
      </c>
      <c r="AI217" s="4">
        <f t="shared" ca="1" si="39"/>
        <v>0</v>
      </c>
      <c r="AJ217" s="4">
        <f t="shared" ca="1" si="39"/>
        <v>0</v>
      </c>
      <c r="AK217" s="4">
        <f t="shared" ca="1" si="39"/>
        <v>0</v>
      </c>
      <c r="AL217" s="4">
        <f t="shared" ca="1" si="39"/>
        <v>0</v>
      </c>
      <c r="AM217" s="4">
        <f t="shared" ca="1" si="39"/>
        <v>0</v>
      </c>
      <c r="AN217" s="4">
        <f t="shared" ca="1" si="39"/>
        <v>0</v>
      </c>
      <c r="AO217" s="4">
        <f t="shared" ca="1" si="39"/>
        <v>0</v>
      </c>
      <c r="AP217" s="4">
        <f t="shared" ca="1" si="39"/>
        <v>0</v>
      </c>
      <c r="AQ217" s="4">
        <f t="shared" ca="1" si="39"/>
        <v>0</v>
      </c>
      <c r="AR217" s="4">
        <f t="shared" ca="1" si="39"/>
        <v>0</v>
      </c>
      <c r="AS217" s="4">
        <f t="shared" ca="1" si="40"/>
        <v>0</v>
      </c>
      <c r="AT217" s="4">
        <f t="shared" ca="1" si="40"/>
        <v>0</v>
      </c>
      <c r="AU217" s="4">
        <f t="shared" ca="1" si="40"/>
        <v>0</v>
      </c>
      <c r="AV217" s="4">
        <f t="shared" ca="1" si="40"/>
        <v>0</v>
      </c>
      <c r="AW217" s="4">
        <f t="shared" ca="1" si="40"/>
        <v>0</v>
      </c>
      <c r="AX217" s="4">
        <f t="shared" ca="1" si="40"/>
        <v>0</v>
      </c>
      <c r="AY217" s="4">
        <f t="shared" ca="1" si="40"/>
        <v>0</v>
      </c>
      <c r="AZ217" s="4">
        <f t="shared" ca="1" si="40"/>
        <v>0</v>
      </c>
      <c r="BA217" s="4">
        <f t="shared" ca="1" si="40"/>
        <v>0</v>
      </c>
      <c r="BB217" s="4">
        <f t="shared" ca="1" si="40"/>
        <v>0</v>
      </c>
      <c r="BC217" s="4">
        <f t="shared" ca="1" si="40"/>
        <v>0</v>
      </c>
      <c r="BD217" s="4">
        <f t="shared" ca="1" si="40"/>
        <v>0</v>
      </c>
      <c r="BE217" s="4">
        <f t="shared" ca="1" si="40"/>
        <v>0</v>
      </c>
      <c r="BF217" s="4">
        <f t="shared" ca="1" si="40"/>
        <v>0</v>
      </c>
      <c r="BG217" s="4">
        <f t="shared" ca="1" si="40"/>
        <v>0</v>
      </c>
      <c r="BH217" s="4">
        <f t="shared" ca="1" si="40"/>
        <v>0</v>
      </c>
      <c r="BI217" s="4">
        <f t="shared" ca="1" si="40"/>
        <v>0</v>
      </c>
    </row>
    <row r="218" spans="1:61" hidden="1" x14ac:dyDescent="0.25">
      <c r="A218" s="185"/>
      <c r="B218" s="171"/>
      <c r="C218" s="174"/>
      <c r="D218" s="73">
        <f>INDEX(LM,MATCH(C217,NODES,0),2)</f>
        <v>16</v>
      </c>
      <c r="E218" s="2" t="e">
        <f ca="1"/>
        <v>#VALUE!</v>
      </c>
      <c r="F218" s="2" t="e">
        <v>#VALUE!</v>
      </c>
      <c r="G218" s="2" t="e">
        <v>#VALUE!</v>
      </c>
      <c r="H218" s="2" t="e">
        <v>#VALUE!</v>
      </c>
      <c r="I218" s="2" t="e">
        <v>#VALUE!</v>
      </c>
      <c r="J218" s="12" t="e">
        <v>#VALUE!</v>
      </c>
      <c r="K218" s="2" t="e">
        <v>#VALUE!</v>
      </c>
      <c r="L218" s="2" t="e">
        <v>#VALUE!</v>
      </c>
      <c r="M218" s="2" t="e">
        <v>#VALUE!</v>
      </c>
      <c r="N218" s="2" t="e">
        <v>#VALUE!</v>
      </c>
      <c r="O218" s="13" t="e">
        <v>#VALUE!</v>
      </c>
      <c r="P218" s="12" t="e">
        <v>#VALUE!</v>
      </c>
      <c r="Q218" s="2" t="e">
        <v>#VALUE!</v>
      </c>
      <c r="R218" s="2" t="e">
        <v>#VALUE!</v>
      </c>
      <c r="S218" s="2" t="e">
        <v>#VALUE!</v>
      </c>
      <c r="T218" s="2" t="e">
        <v>#VALUE!</v>
      </c>
      <c r="U218" s="13" t="e">
        <v>#VALUE!</v>
      </c>
      <c r="V218" s="12" t="e">
        <v>#VALUE!</v>
      </c>
      <c r="W218" s="2" t="e">
        <v>#VALUE!</v>
      </c>
      <c r="X218" s="2" t="e">
        <v>#VALUE!</v>
      </c>
      <c r="Y218" s="2" t="e">
        <v>#VALUE!</v>
      </c>
      <c r="Z218" s="2" t="e">
        <v>#VALUE!</v>
      </c>
      <c r="AA218" s="13" t="e">
        <v>#VALUE!</v>
      </c>
      <c r="AB218" s="1">
        <v>2</v>
      </c>
      <c r="AC218" s="2">
        <f t="shared" ref="AC218:AR238" ca="1" si="41">IF(ISNA(OR(MATCH(AC$51,OFFSET($D218,1-$AB218,0,6),0),MATCH($AB218,OFFSET($D218,1-$AB218,0,6),0))),0,INDEX(OFFSET($D218,1-$AB218,18,6,6),MATCH(AC$51,OFFSET($D218,1-$AB218,0,6),0),MATCH($AB218,OFFSET($D218,1-$AB218,0,6),0)))</f>
        <v>0</v>
      </c>
      <c r="AD218" s="2">
        <f t="shared" ca="1" si="39"/>
        <v>0</v>
      </c>
      <c r="AE218" s="2">
        <f t="shared" ca="1" si="39"/>
        <v>0</v>
      </c>
      <c r="AF218" s="2">
        <f t="shared" ca="1" si="39"/>
        <v>0</v>
      </c>
      <c r="AG218" s="2">
        <f t="shared" ca="1" si="39"/>
        <v>0</v>
      </c>
      <c r="AH218" s="2">
        <f t="shared" ca="1" si="39"/>
        <v>0</v>
      </c>
      <c r="AI218" s="2">
        <f t="shared" ca="1" si="39"/>
        <v>0</v>
      </c>
      <c r="AJ218" s="2">
        <f t="shared" ca="1" si="39"/>
        <v>0</v>
      </c>
      <c r="AK218" s="2">
        <f t="shared" ca="1" si="39"/>
        <v>0</v>
      </c>
      <c r="AL218" s="2">
        <f t="shared" ca="1" si="39"/>
        <v>0</v>
      </c>
      <c r="AM218" s="2">
        <f t="shared" ca="1" si="39"/>
        <v>0</v>
      </c>
      <c r="AN218" s="2">
        <f t="shared" ca="1" si="39"/>
        <v>0</v>
      </c>
      <c r="AO218" s="2">
        <f t="shared" ca="1" si="39"/>
        <v>0</v>
      </c>
      <c r="AP218" s="2">
        <f t="shared" ca="1" si="39"/>
        <v>0</v>
      </c>
      <c r="AQ218" s="2">
        <f t="shared" ca="1" si="39"/>
        <v>0</v>
      </c>
      <c r="AR218" s="2">
        <f t="shared" ca="1" si="39"/>
        <v>0</v>
      </c>
      <c r="AS218" s="2">
        <f t="shared" ca="1" si="40"/>
        <v>0</v>
      </c>
      <c r="AT218" s="2">
        <f t="shared" ca="1" si="40"/>
        <v>0</v>
      </c>
      <c r="AU218" s="2">
        <f t="shared" ca="1" si="40"/>
        <v>0</v>
      </c>
      <c r="AV218" s="2">
        <f t="shared" ca="1" si="40"/>
        <v>0</v>
      </c>
      <c r="AW218" s="2">
        <f t="shared" ca="1" si="40"/>
        <v>0</v>
      </c>
      <c r="AX218" s="2">
        <f t="shared" ca="1" si="40"/>
        <v>0</v>
      </c>
      <c r="AY218" s="2">
        <f t="shared" ca="1" si="40"/>
        <v>0</v>
      </c>
      <c r="AZ218" s="2">
        <f t="shared" ca="1" si="40"/>
        <v>0</v>
      </c>
      <c r="BA218" s="2">
        <f t="shared" ca="1" si="40"/>
        <v>0</v>
      </c>
      <c r="BB218" s="2">
        <f t="shared" ca="1" si="40"/>
        <v>0</v>
      </c>
      <c r="BC218" s="2">
        <f t="shared" ca="1" si="40"/>
        <v>0</v>
      </c>
      <c r="BD218" s="2">
        <f t="shared" ca="1" si="40"/>
        <v>0</v>
      </c>
      <c r="BE218" s="2">
        <f t="shared" ca="1" si="40"/>
        <v>0</v>
      </c>
      <c r="BF218" s="2">
        <f t="shared" ca="1" si="40"/>
        <v>0</v>
      </c>
      <c r="BG218" s="2">
        <f t="shared" ca="1" si="40"/>
        <v>0</v>
      </c>
      <c r="BH218" s="2">
        <f t="shared" ca="1" si="40"/>
        <v>0</v>
      </c>
      <c r="BI218" s="2">
        <f t="shared" ca="1" si="40"/>
        <v>0</v>
      </c>
    </row>
    <row r="219" spans="1:61" hidden="1" x14ac:dyDescent="0.25">
      <c r="A219" s="185"/>
      <c r="B219" s="171"/>
      <c r="C219" s="174"/>
      <c r="D219" s="73">
        <f>INDEX(LM,MATCH(C217,NODES,0),3)</f>
        <v>17</v>
      </c>
      <c r="E219" s="2" t="e">
        <f ca="1"/>
        <v>#VALUE!</v>
      </c>
      <c r="F219" s="2" t="e">
        <v>#VALUE!</v>
      </c>
      <c r="G219" s="2" t="e">
        <v>#VALUE!</v>
      </c>
      <c r="H219" s="2" t="e">
        <v>#VALUE!</v>
      </c>
      <c r="I219" s="2" t="e">
        <v>#VALUE!</v>
      </c>
      <c r="J219" s="12" t="e">
        <v>#VALUE!</v>
      </c>
      <c r="K219" s="2" t="e">
        <v>#VALUE!</v>
      </c>
      <c r="L219" s="2" t="e">
        <v>#VALUE!</v>
      </c>
      <c r="M219" s="2" t="e">
        <v>#VALUE!</v>
      </c>
      <c r="N219" s="2" t="e">
        <v>#VALUE!</v>
      </c>
      <c r="O219" s="13" t="e">
        <v>#VALUE!</v>
      </c>
      <c r="P219" s="12" t="e">
        <v>#VALUE!</v>
      </c>
      <c r="Q219" s="2" t="e">
        <v>#VALUE!</v>
      </c>
      <c r="R219" s="2" t="e">
        <v>#VALUE!</v>
      </c>
      <c r="S219" s="2" t="e">
        <v>#VALUE!</v>
      </c>
      <c r="T219" s="2" t="e">
        <v>#VALUE!</v>
      </c>
      <c r="U219" s="13" t="e">
        <v>#VALUE!</v>
      </c>
      <c r="V219" s="12" t="e">
        <v>#VALUE!</v>
      </c>
      <c r="W219" s="2" t="e">
        <v>#VALUE!</v>
      </c>
      <c r="X219" s="2" t="e">
        <v>#VALUE!</v>
      </c>
      <c r="Y219" s="2" t="e">
        <v>#VALUE!</v>
      </c>
      <c r="Z219" s="2" t="e">
        <v>#VALUE!</v>
      </c>
      <c r="AA219" s="13" t="e">
        <v>#VALUE!</v>
      </c>
      <c r="AB219" s="1">
        <v>3</v>
      </c>
      <c r="AC219" s="2">
        <f t="shared" ca="1" si="41"/>
        <v>0</v>
      </c>
      <c r="AD219" s="2">
        <f t="shared" ca="1" si="39"/>
        <v>0</v>
      </c>
      <c r="AE219" s="2">
        <f t="shared" ca="1" si="39"/>
        <v>0</v>
      </c>
      <c r="AF219" s="2">
        <f t="shared" ca="1" si="39"/>
        <v>0</v>
      </c>
      <c r="AG219" s="2">
        <f t="shared" ca="1" si="39"/>
        <v>0</v>
      </c>
      <c r="AH219" s="2">
        <f t="shared" ca="1" si="39"/>
        <v>0</v>
      </c>
      <c r="AI219" s="2">
        <f t="shared" ca="1" si="39"/>
        <v>0</v>
      </c>
      <c r="AJ219" s="2">
        <f t="shared" ca="1" si="39"/>
        <v>0</v>
      </c>
      <c r="AK219" s="2">
        <f t="shared" ca="1" si="39"/>
        <v>0</v>
      </c>
      <c r="AL219" s="2">
        <f t="shared" ca="1" si="39"/>
        <v>0</v>
      </c>
      <c r="AM219" s="2">
        <f t="shared" ca="1" si="39"/>
        <v>0</v>
      </c>
      <c r="AN219" s="2">
        <f t="shared" ca="1" si="39"/>
        <v>0</v>
      </c>
      <c r="AO219" s="2">
        <f t="shared" ca="1" si="39"/>
        <v>0</v>
      </c>
      <c r="AP219" s="2">
        <f t="shared" ca="1" si="39"/>
        <v>0</v>
      </c>
      <c r="AQ219" s="2">
        <f t="shared" ca="1" si="39"/>
        <v>0</v>
      </c>
      <c r="AR219" s="2">
        <f t="shared" ca="1" si="39"/>
        <v>0</v>
      </c>
      <c r="AS219" s="2">
        <f t="shared" ca="1" si="40"/>
        <v>0</v>
      </c>
      <c r="AT219" s="2">
        <f t="shared" ca="1" si="40"/>
        <v>0</v>
      </c>
      <c r="AU219" s="2">
        <f t="shared" ca="1" si="40"/>
        <v>0</v>
      </c>
      <c r="AV219" s="2">
        <f t="shared" ca="1" si="40"/>
        <v>0</v>
      </c>
      <c r="AW219" s="2">
        <f t="shared" ca="1" si="40"/>
        <v>0</v>
      </c>
      <c r="AX219" s="2">
        <f t="shared" ca="1" si="40"/>
        <v>0</v>
      </c>
      <c r="AY219" s="2">
        <f t="shared" ca="1" si="40"/>
        <v>0</v>
      </c>
      <c r="AZ219" s="2">
        <f t="shared" ca="1" si="40"/>
        <v>0</v>
      </c>
      <c r="BA219" s="2">
        <f t="shared" ca="1" si="40"/>
        <v>0</v>
      </c>
      <c r="BB219" s="2">
        <f t="shared" ca="1" si="40"/>
        <v>0</v>
      </c>
      <c r="BC219" s="2">
        <f t="shared" ca="1" si="40"/>
        <v>0</v>
      </c>
      <c r="BD219" s="2">
        <f t="shared" ca="1" si="40"/>
        <v>0</v>
      </c>
      <c r="BE219" s="2">
        <f t="shared" ca="1" si="40"/>
        <v>0</v>
      </c>
      <c r="BF219" s="2">
        <f t="shared" ca="1" si="40"/>
        <v>0</v>
      </c>
      <c r="BG219" s="2">
        <f t="shared" ca="1" si="40"/>
        <v>0</v>
      </c>
      <c r="BH219" s="2">
        <f t="shared" ca="1" si="40"/>
        <v>0</v>
      </c>
      <c r="BI219" s="2">
        <f t="shared" ca="1" si="40"/>
        <v>0</v>
      </c>
    </row>
    <row r="220" spans="1:61" hidden="1" x14ac:dyDescent="0.25">
      <c r="A220" s="185"/>
      <c r="B220" s="171"/>
      <c r="C220" s="174" t="str">
        <f>INDEX(mem_Ne,MATCH(B217,MEMBERS,0))</f>
        <v>N7</v>
      </c>
      <c r="D220" s="73">
        <f>INDEX(LM,MATCH(C220,NODES,0),1)</f>
        <v>18</v>
      </c>
      <c r="E220" s="2" t="e">
        <f ca="1"/>
        <v>#VALUE!</v>
      </c>
      <c r="F220" s="2" t="e">
        <v>#VALUE!</v>
      </c>
      <c r="G220" s="2" t="e">
        <v>#VALUE!</v>
      </c>
      <c r="H220" s="2" t="e">
        <v>#VALUE!</v>
      </c>
      <c r="I220" s="2" t="e">
        <v>#VALUE!</v>
      </c>
      <c r="J220" s="12" t="e">
        <v>#VALUE!</v>
      </c>
      <c r="K220" s="2" t="e">
        <v>#VALUE!</v>
      </c>
      <c r="L220" s="2" t="e">
        <v>#VALUE!</v>
      </c>
      <c r="M220" s="2" t="e">
        <v>#VALUE!</v>
      </c>
      <c r="N220" s="2" t="e">
        <v>#VALUE!</v>
      </c>
      <c r="O220" s="13" t="e">
        <v>#VALUE!</v>
      </c>
      <c r="P220" s="12" t="e">
        <v>#VALUE!</v>
      </c>
      <c r="Q220" s="2" t="e">
        <v>#VALUE!</v>
      </c>
      <c r="R220" s="2" t="e">
        <v>#VALUE!</v>
      </c>
      <c r="S220" s="2" t="e">
        <v>#VALUE!</v>
      </c>
      <c r="T220" s="2" t="e">
        <v>#VALUE!</v>
      </c>
      <c r="U220" s="13" t="e">
        <v>#VALUE!</v>
      </c>
      <c r="V220" s="12" t="e">
        <v>#VALUE!</v>
      </c>
      <c r="W220" s="2" t="e">
        <v>#VALUE!</v>
      </c>
      <c r="X220" s="2" t="e">
        <v>#VALUE!</v>
      </c>
      <c r="Y220" s="2" t="e">
        <v>#VALUE!</v>
      </c>
      <c r="Z220" s="2" t="e">
        <v>#VALUE!</v>
      </c>
      <c r="AA220" s="13" t="e">
        <v>#VALUE!</v>
      </c>
      <c r="AB220" s="1">
        <v>4</v>
      </c>
      <c r="AC220" s="2">
        <f t="shared" ca="1" si="41"/>
        <v>0</v>
      </c>
      <c r="AD220" s="2">
        <f t="shared" ca="1" si="39"/>
        <v>0</v>
      </c>
      <c r="AE220" s="2">
        <f t="shared" ca="1" si="39"/>
        <v>0</v>
      </c>
      <c r="AF220" s="2">
        <f t="shared" ca="1" si="39"/>
        <v>0</v>
      </c>
      <c r="AG220" s="2">
        <f t="shared" ca="1" si="39"/>
        <v>0</v>
      </c>
      <c r="AH220" s="2">
        <f t="shared" ca="1" si="39"/>
        <v>0</v>
      </c>
      <c r="AI220" s="2">
        <f t="shared" ca="1" si="39"/>
        <v>0</v>
      </c>
      <c r="AJ220" s="2">
        <f t="shared" ca="1" si="39"/>
        <v>0</v>
      </c>
      <c r="AK220" s="2">
        <f t="shared" ca="1" si="39"/>
        <v>0</v>
      </c>
      <c r="AL220" s="2">
        <f t="shared" ca="1" si="39"/>
        <v>0</v>
      </c>
      <c r="AM220" s="2">
        <f t="shared" ca="1" si="39"/>
        <v>0</v>
      </c>
      <c r="AN220" s="2">
        <f t="shared" ca="1" si="39"/>
        <v>0</v>
      </c>
      <c r="AO220" s="2">
        <f t="shared" ca="1" si="39"/>
        <v>0</v>
      </c>
      <c r="AP220" s="2">
        <f t="shared" ca="1" si="39"/>
        <v>0</v>
      </c>
      <c r="AQ220" s="2">
        <f t="shared" ca="1" si="39"/>
        <v>0</v>
      </c>
      <c r="AR220" s="2">
        <f t="shared" ca="1" si="39"/>
        <v>0</v>
      </c>
      <c r="AS220" s="2">
        <f t="shared" ca="1" si="40"/>
        <v>0</v>
      </c>
      <c r="AT220" s="2">
        <f t="shared" ca="1" si="40"/>
        <v>0</v>
      </c>
      <c r="AU220" s="2">
        <f t="shared" ca="1" si="40"/>
        <v>0</v>
      </c>
      <c r="AV220" s="2">
        <f t="shared" ca="1" si="40"/>
        <v>0</v>
      </c>
      <c r="AW220" s="2">
        <f t="shared" ca="1" si="40"/>
        <v>0</v>
      </c>
      <c r="AX220" s="2">
        <f t="shared" ca="1" si="40"/>
        <v>0</v>
      </c>
      <c r="AY220" s="2">
        <f t="shared" ca="1" si="40"/>
        <v>0</v>
      </c>
      <c r="AZ220" s="2">
        <f t="shared" ca="1" si="40"/>
        <v>0</v>
      </c>
      <c r="BA220" s="2">
        <f t="shared" ca="1" si="40"/>
        <v>0</v>
      </c>
      <c r="BB220" s="2">
        <f t="shared" ca="1" si="40"/>
        <v>0</v>
      </c>
      <c r="BC220" s="2">
        <f t="shared" ca="1" si="40"/>
        <v>0</v>
      </c>
      <c r="BD220" s="2">
        <f t="shared" ca="1" si="40"/>
        <v>0</v>
      </c>
      <c r="BE220" s="2">
        <f t="shared" ca="1" si="40"/>
        <v>0</v>
      </c>
      <c r="BF220" s="2">
        <f t="shared" ca="1" si="40"/>
        <v>0</v>
      </c>
      <c r="BG220" s="2">
        <f t="shared" ca="1" si="40"/>
        <v>0</v>
      </c>
      <c r="BH220" s="2">
        <f t="shared" ca="1" si="40"/>
        <v>0</v>
      </c>
      <c r="BI220" s="2">
        <f t="shared" ca="1" si="40"/>
        <v>0</v>
      </c>
    </row>
    <row r="221" spans="1:61" hidden="1" x14ac:dyDescent="0.25">
      <c r="A221" s="185"/>
      <c r="B221" s="171"/>
      <c r="C221" s="174"/>
      <c r="D221" s="73">
        <f>INDEX(LM,MATCH(C220,NODES,0),2)</f>
        <v>19</v>
      </c>
      <c r="E221" s="2" t="e">
        <f ca="1"/>
        <v>#VALUE!</v>
      </c>
      <c r="F221" s="2" t="e">
        <v>#VALUE!</v>
      </c>
      <c r="G221" s="2" t="e">
        <v>#VALUE!</v>
      </c>
      <c r="H221" s="2" t="e">
        <v>#VALUE!</v>
      </c>
      <c r="I221" s="2" t="e">
        <v>#VALUE!</v>
      </c>
      <c r="J221" s="12" t="e">
        <v>#VALUE!</v>
      </c>
      <c r="K221" s="2" t="e">
        <v>#VALUE!</v>
      </c>
      <c r="L221" s="2" t="e">
        <v>#VALUE!</v>
      </c>
      <c r="M221" s="2" t="e">
        <v>#VALUE!</v>
      </c>
      <c r="N221" s="2" t="e">
        <v>#VALUE!</v>
      </c>
      <c r="O221" s="13" t="e">
        <v>#VALUE!</v>
      </c>
      <c r="P221" s="12" t="e">
        <v>#VALUE!</v>
      </c>
      <c r="Q221" s="2" t="e">
        <v>#VALUE!</v>
      </c>
      <c r="R221" s="2" t="e">
        <v>#VALUE!</v>
      </c>
      <c r="S221" s="2" t="e">
        <v>#VALUE!</v>
      </c>
      <c r="T221" s="2" t="e">
        <v>#VALUE!</v>
      </c>
      <c r="U221" s="13" t="e">
        <v>#VALUE!</v>
      </c>
      <c r="V221" s="12" t="e">
        <v>#VALUE!</v>
      </c>
      <c r="W221" s="2" t="e">
        <v>#VALUE!</v>
      </c>
      <c r="X221" s="2" t="e">
        <v>#VALUE!</v>
      </c>
      <c r="Y221" s="2" t="e">
        <v>#VALUE!</v>
      </c>
      <c r="Z221" s="2" t="e">
        <v>#VALUE!</v>
      </c>
      <c r="AA221" s="13" t="e">
        <v>#VALUE!</v>
      </c>
      <c r="AB221" s="1">
        <v>5</v>
      </c>
      <c r="AC221" s="2">
        <f t="shared" ca="1" si="41"/>
        <v>0</v>
      </c>
      <c r="AD221" s="2">
        <f t="shared" ca="1" si="39"/>
        <v>0</v>
      </c>
      <c r="AE221" s="2">
        <f t="shared" ca="1" si="39"/>
        <v>0</v>
      </c>
      <c r="AF221" s="2">
        <f t="shared" ca="1" si="39"/>
        <v>0</v>
      </c>
      <c r="AG221" s="2">
        <f t="shared" ca="1" si="39"/>
        <v>0</v>
      </c>
      <c r="AH221" s="2">
        <f t="shared" ca="1" si="39"/>
        <v>0</v>
      </c>
      <c r="AI221" s="2">
        <f t="shared" ca="1" si="39"/>
        <v>0</v>
      </c>
      <c r="AJ221" s="2">
        <f t="shared" ca="1" si="39"/>
        <v>0</v>
      </c>
      <c r="AK221" s="2">
        <f t="shared" ca="1" si="39"/>
        <v>0</v>
      </c>
      <c r="AL221" s="2">
        <f t="shared" ca="1" si="39"/>
        <v>0</v>
      </c>
      <c r="AM221" s="2">
        <f t="shared" ca="1" si="39"/>
        <v>0</v>
      </c>
      <c r="AN221" s="2">
        <f t="shared" ca="1" si="39"/>
        <v>0</v>
      </c>
      <c r="AO221" s="2">
        <f t="shared" ca="1" si="39"/>
        <v>0</v>
      </c>
      <c r="AP221" s="2">
        <f t="shared" ca="1" si="39"/>
        <v>0</v>
      </c>
      <c r="AQ221" s="2">
        <f t="shared" ca="1" si="39"/>
        <v>0</v>
      </c>
      <c r="AR221" s="2">
        <f t="shared" ca="1" si="39"/>
        <v>0</v>
      </c>
      <c r="AS221" s="2">
        <f t="shared" ca="1" si="40"/>
        <v>0</v>
      </c>
      <c r="AT221" s="2">
        <f t="shared" ca="1" si="40"/>
        <v>0</v>
      </c>
      <c r="AU221" s="2">
        <f t="shared" ca="1" si="40"/>
        <v>0</v>
      </c>
      <c r="AV221" s="2">
        <f t="shared" ca="1" si="40"/>
        <v>0</v>
      </c>
      <c r="AW221" s="2">
        <f t="shared" ca="1" si="40"/>
        <v>0</v>
      </c>
      <c r="AX221" s="2">
        <f t="shared" ca="1" si="40"/>
        <v>0</v>
      </c>
      <c r="AY221" s="2">
        <f t="shared" ca="1" si="40"/>
        <v>0</v>
      </c>
      <c r="AZ221" s="2">
        <f t="shared" ca="1" si="40"/>
        <v>0</v>
      </c>
      <c r="BA221" s="2">
        <f t="shared" ca="1" si="40"/>
        <v>0</v>
      </c>
      <c r="BB221" s="2">
        <f t="shared" ca="1" si="40"/>
        <v>0</v>
      </c>
      <c r="BC221" s="2">
        <f t="shared" ca="1" si="40"/>
        <v>0</v>
      </c>
      <c r="BD221" s="2">
        <f t="shared" ca="1" si="40"/>
        <v>0</v>
      </c>
      <c r="BE221" s="2">
        <f t="shared" ca="1" si="40"/>
        <v>0</v>
      </c>
      <c r="BF221" s="2">
        <f t="shared" ca="1" si="40"/>
        <v>0</v>
      </c>
      <c r="BG221" s="2">
        <f t="shared" ca="1" si="40"/>
        <v>0</v>
      </c>
      <c r="BH221" s="2">
        <f t="shared" ca="1" si="40"/>
        <v>0</v>
      </c>
      <c r="BI221" s="2">
        <f t="shared" ca="1" si="40"/>
        <v>0</v>
      </c>
    </row>
    <row r="222" spans="1:61" hidden="1" x14ac:dyDescent="0.25">
      <c r="A222" s="185"/>
      <c r="B222" s="171"/>
      <c r="C222" s="174"/>
      <c r="D222" s="73">
        <f>INDEX(LM,MATCH(C220,NODES,0),3)</f>
        <v>20</v>
      </c>
      <c r="E222" s="2" t="e">
        <f ca="1"/>
        <v>#VALUE!</v>
      </c>
      <c r="F222" s="2" t="e">
        <v>#VALUE!</v>
      </c>
      <c r="G222" s="2" t="e">
        <v>#VALUE!</v>
      </c>
      <c r="H222" s="2" t="e">
        <v>#VALUE!</v>
      </c>
      <c r="I222" s="2" t="e">
        <v>#VALUE!</v>
      </c>
      <c r="J222" s="12" t="e">
        <v>#VALUE!</v>
      </c>
      <c r="K222" s="2" t="e">
        <v>#VALUE!</v>
      </c>
      <c r="L222" s="2" t="e">
        <v>#VALUE!</v>
      </c>
      <c r="M222" s="2" t="e">
        <v>#VALUE!</v>
      </c>
      <c r="N222" s="2" t="e">
        <v>#VALUE!</v>
      </c>
      <c r="O222" s="13" t="e">
        <v>#VALUE!</v>
      </c>
      <c r="P222" s="12" t="e">
        <v>#VALUE!</v>
      </c>
      <c r="Q222" s="2" t="e">
        <v>#VALUE!</v>
      </c>
      <c r="R222" s="2" t="e">
        <v>#VALUE!</v>
      </c>
      <c r="S222" s="2" t="e">
        <v>#VALUE!</v>
      </c>
      <c r="T222" s="2" t="e">
        <v>#VALUE!</v>
      </c>
      <c r="U222" s="13" t="e">
        <v>#VALUE!</v>
      </c>
      <c r="V222" s="12" t="e">
        <v>#VALUE!</v>
      </c>
      <c r="W222" s="2" t="e">
        <v>#VALUE!</v>
      </c>
      <c r="X222" s="2" t="e">
        <v>#VALUE!</v>
      </c>
      <c r="Y222" s="2" t="e">
        <v>#VALUE!</v>
      </c>
      <c r="Z222" s="2" t="e">
        <v>#VALUE!</v>
      </c>
      <c r="AA222" s="13" t="e">
        <v>#VALUE!</v>
      </c>
      <c r="AB222" s="1">
        <v>6</v>
      </c>
      <c r="AC222" s="2">
        <f t="shared" ca="1" si="41"/>
        <v>0</v>
      </c>
      <c r="AD222" s="2">
        <f t="shared" ca="1" si="39"/>
        <v>0</v>
      </c>
      <c r="AE222" s="2">
        <f t="shared" ca="1" si="39"/>
        <v>0</v>
      </c>
      <c r="AF222" s="2">
        <f t="shared" ca="1" si="39"/>
        <v>0</v>
      </c>
      <c r="AG222" s="2">
        <f t="shared" ca="1" si="39"/>
        <v>0</v>
      </c>
      <c r="AH222" s="2">
        <f t="shared" ca="1" si="39"/>
        <v>0</v>
      </c>
      <c r="AI222" s="2">
        <f t="shared" ca="1" si="39"/>
        <v>0</v>
      </c>
      <c r="AJ222" s="2">
        <f t="shared" ca="1" si="39"/>
        <v>0</v>
      </c>
      <c r="AK222" s="2">
        <f t="shared" ca="1" si="39"/>
        <v>0</v>
      </c>
      <c r="AL222" s="2">
        <f t="shared" ca="1" si="39"/>
        <v>0</v>
      </c>
      <c r="AM222" s="2">
        <f t="shared" ca="1" si="39"/>
        <v>0</v>
      </c>
      <c r="AN222" s="2">
        <f t="shared" ca="1" si="39"/>
        <v>0</v>
      </c>
      <c r="AO222" s="2">
        <f t="shared" ca="1" si="39"/>
        <v>0</v>
      </c>
      <c r="AP222" s="2">
        <f t="shared" ca="1" si="39"/>
        <v>0</v>
      </c>
      <c r="AQ222" s="2">
        <f t="shared" ca="1" si="39"/>
        <v>0</v>
      </c>
      <c r="AR222" s="2">
        <f t="shared" ca="1" si="39"/>
        <v>0</v>
      </c>
      <c r="AS222" s="2">
        <f t="shared" ca="1" si="40"/>
        <v>0</v>
      </c>
      <c r="AT222" s="2">
        <f t="shared" ca="1" si="40"/>
        <v>0</v>
      </c>
      <c r="AU222" s="2">
        <f t="shared" ca="1" si="40"/>
        <v>0</v>
      </c>
      <c r="AV222" s="2">
        <f t="shared" ca="1" si="40"/>
        <v>0</v>
      </c>
      <c r="AW222" s="2">
        <f t="shared" ca="1" si="40"/>
        <v>0</v>
      </c>
      <c r="AX222" s="2">
        <f t="shared" ca="1" si="40"/>
        <v>0</v>
      </c>
      <c r="AY222" s="2">
        <f t="shared" ca="1" si="40"/>
        <v>0</v>
      </c>
      <c r="AZ222" s="2">
        <f t="shared" ca="1" si="40"/>
        <v>0</v>
      </c>
      <c r="BA222" s="2">
        <f t="shared" ca="1" si="40"/>
        <v>0</v>
      </c>
      <c r="BB222" s="2">
        <f t="shared" ca="1" si="40"/>
        <v>0</v>
      </c>
      <c r="BC222" s="2">
        <f t="shared" ca="1" si="40"/>
        <v>0</v>
      </c>
      <c r="BD222" s="2">
        <f t="shared" ca="1" si="40"/>
        <v>0</v>
      </c>
      <c r="BE222" s="2">
        <f t="shared" ca="1" si="40"/>
        <v>0</v>
      </c>
      <c r="BF222" s="2">
        <f t="shared" ca="1" si="40"/>
        <v>0</v>
      </c>
      <c r="BG222" s="2">
        <f t="shared" ca="1" si="40"/>
        <v>0</v>
      </c>
      <c r="BH222" s="2">
        <f t="shared" ca="1" si="40"/>
        <v>0</v>
      </c>
      <c r="BI222" s="2">
        <f t="shared" ca="1" si="40"/>
        <v>0</v>
      </c>
    </row>
    <row r="223" spans="1:61" hidden="1" x14ac:dyDescent="0.25">
      <c r="A223" s="185"/>
      <c r="B223" s="171"/>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1">
        <v>7</v>
      </c>
      <c r="AC223" s="2">
        <f t="shared" ca="1" si="41"/>
        <v>0</v>
      </c>
      <c r="AD223" s="2">
        <f t="shared" ca="1" si="41"/>
        <v>0</v>
      </c>
      <c r="AE223" s="2">
        <f t="shared" ca="1" si="41"/>
        <v>0</v>
      </c>
      <c r="AF223" s="2">
        <f t="shared" ca="1" si="41"/>
        <v>0</v>
      </c>
      <c r="AG223" s="2">
        <f t="shared" ca="1" si="41"/>
        <v>0</v>
      </c>
      <c r="AH223" s="2">
        <f t="shared" ca="1" si="41"/>
        <v>0</v>
      </c>
      <c r="AI223" s="2">
        <f t="shared" ca="1" si="41"/>
        <v>0</v>
      </c>
      <c r="AJ223" s="2">
        <f t="shared" ca="1" si="41"/>
        <v>0</v>
      </c>
      <c r="AK223" s="2">
        <f t="shared" ca="1" si="41"/>
        <v>0</v>
      </c>
      <c r="AL223" s="2">
        <f t="shared" ca="1" si="41"/>
        <v>0</v>
      </c>
      <c r="AM223" s="2">
        <f t="shared" ca="1" si="41"/>
        <v>0</v>
      </c>
      <c r="AN223" s="2">
        <f t="shared" ca="1" si="41"/>
        <v>0</v>
      </c>
      <c r="AO223" s="2">
        <f t="shared" ca="1" si="41"/>
        <v>0</v>
      </c>
      <c r="AP223" s="2">
        <f t="shared" ca="1" si="41"/>
        <v>0</v>
      </c>
      <c r="AQ223" s="2">
        <f t="shared" ca="1" si="41"/>
        <v>0</v>
      </c>
      <c r="AR223" s="2">
        <f t="shared" ca="1" si="41"/>
        <v>0</v>
      </c>
      <c r="AS223" s="2">
        <f t="shared" ca="1" si="40"/>
        <v>0</v>
      </c>
      <c r="AT223" s="2">
        <f t="shared" ca="1" si="40"/>
        <v>0</v>
      </c>
      <c r="AU223" s="2">
        <f t="shared" ca="1" si="40"/>
        <v>0</v>
      </c>
      <c r="AV223" s="2">
        <f t="shared" ca="1" si="40"/>
        <v>0</v>
      </c>
      <c r="AW223" s="2">
        <f t="shared" ca="1" si="40"/>
        <v>0</v>
      </c>
      <c r="AX223" s="2">
        <f t="shared" ca="1" si="40"/>
        <v>0</v>
      </c>
      <c r="AY223" s="2">
        <f t="shared" ca="1" si="40"/>
        <v>0</v>
      </c>
      <c r="AZ223" s="2">
        <f t="shared" ca="1" si="40"/>
        <v>0</v>
      </c>
      <c r="BA223" s="2">
        <f t="shared" ca="1" si="40"/>
        <v>0</v>
      </c>
      <c r="BB223" s="2">
        <f t="shared" ca="1" si="40"/>
        <v>0</v>
      </c>
      <c r="BC223" s="2">
        <f t="shared" ca="1" si="40"/>
        <v>0</v>
      </c>
      <c r="BD223" s="2">
        <f t="shared" ca="1" si="40"/>
        <v>0</v>
      </c>
      <c r="BE223" s="2">
        <f t="shared" ca="1" si="40"/>
        <v>0</v>
      </c>
      <c r="BF223" s="2">
        <f t="shared" ca="1" si="40"/>
        <v>0</v>
      </c>
      <c r="BG223" s="2">
        <f t="shared" ca="1" si="40"/>
        <v>0</v>
      </c>
      <c r="BH223" s="2">
        <f t="shared" ca="1" si="40"/>
        <v>0</v>
      </c>
      <c r="BI223" s="2">
        <f t="shared" ca="1" si="40"/>
        <v>0</v>
      </c>
    </row>
    <row r="224" spans="1:61" hidden="1" x14ac:dyDescent="0.25">
      <c r="A224" s="185"/>
      <c r="B224" s="171"/>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1">
        <v>8</v>
      </c>
      <c r="AC224" s="2">
        <f t="shared" ca="1" si="41"/>
        <v>0</v>
      </c>
      <c r="AD224" s="2">
        <f t="shared" ca="1" si="41"/>
        <v>0</v>
      </c>
      <c r="AE224" s="2">
        <f t="shared" ca="1" si="41"/>
        <v>0</v>
      </c>
      <c r="AF224" s="2">
        <f t="shared" ca="1" si="41"/>
        <v>0</v>
      </c>
      <c r="AG224" s="2">
        <f t="shared" ca="1" si="41"/>
        <v>0</v>
      </c>
      <c r="AH224" s="2">
        <f t="shared" ca="1" si="41"/>
        <v>0</v>
      </c>
      <c r="AI224" s="2">
        <f t="shared" ca="1" si="41"/>
        <v>0</v>
      </c>
      <c r="AJ224" s="2">
        <f t="shared" ca="1" si="41"/>
        <v>0</v>
      </c>
      <c r="AK224" s="2">
        <f t="shared" ca="1" si="41"/>
        <v>0</v>
      </c>
      <c r="AL224" s="2">
        <f t="shared" ca="1" si="41"/>
        <v>0</v>
      </c>
      <c r="AM224" s="2">
        <f t="shared" ca="1" si="41"/>
        <v>0</v>
      </c>
      <c r="AN224" s="2">
        <f t="shared" ca="1" si="41"/>
        <v>0</v>
      </c>
      <c r="AO224" s="2">
        <f t="shared" ca="1" si="41"/>
        <v>0</v>
      </c>
      <c r="AP224" s="2">
        <f t="shared" ca="1" si="41"/>
        <v>0</v>
      </c>
      <c r="AQ224" s="2">
        <f t="shared" ca="1" si="41"/>
        <v>0</v>
      </c>
      <c r="AR224" s="2">
        <f t="shared" ca="1" si="41"/>
        <v>0</v>
      </c>
      <c r="AS224" s="2">
        <f t="shared" ca="1" si="40"/>
        <v>0</v>
      </c>
      <c r="AT224" s="2">
        <f t="shared" ca="1" si="40"/>
        <v>0</v>
      </c>
      <c r="AU224" s="2">
        <f t="shared" ca="1" si="40"/>
        <v>0</v>
      </c>
      <c r="AV224" s="2">
        <f t="shared" ca="1" si="40"/>
        <v>0</v>
      </c>
      <c r="AW224" s="2">
        <f t="shared" ca="1" si="40"/>
        <v>0</v>
      </c>
      <c r="AX224" s="2">
        <f t="shared" ca="1" si="40"/>
        <v>0</v>
      </c>
      <c r="AY224" s="2">
        <f t="shared" ca="1" si="40"/>
        <v>0</v>
      </c>
      <c r="AZ224" s="2">
        <f t="shared" ca="1" si="40"/>
        <v>0</v>
      </c>
      <c r="BA224" s="2">
        <f t="shared" ca="1" si="40"/>
        <v>0</v>
      </c>
      <c r="BB224" s="2">
        <f t="shared" ca="1" si="40"/>
        <v>0</v>
      </c>
      <c r="BC224" s="2">
        <f t="shared" ca="1" si="40"/>
        <v>0</v>
      </c>
      <c r="BD224" s="2">
        <f t="shared" ca="1" si="40"/>
        <v>0</v>
      </c>
      <c r="BE224" s="2">
        <f t="shared" ca="1" si="40"/>
        <v>0</v>
      </c>
      <c r="BF224" s="2">
        <f t="shared" ca="1" si="40"/>
        <v>0</v>
      </c>
      <c r="BG224" s="2">
        <f t="shared" ca="1" si="40"/>
        <v>0</v>
      </c>
      <c r="BH224" s="2">
        <f t="shared" ca="1" si="40"/>
        <v>0</v>
      </c>
      <c r="BI224" s="2">
        <f t="shared" ca="1" si="40"/>
        <v>0</v>
      </c>
    </row>
    <row r="225" spans="1:61" hidden="1" x14ac:dyDescent="0.25">
      <c r="A225" s="185"/>
      <c r="B225" s="171"/>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1">
        <v>9</v>
      </c>
      <c r="AC225" s="2">
        <f t="shared" ca="1" si="41"/>
        <v>0</v>
      </c>
      <c r="AD225" s="2">
        <f t="shared" ca="1" si="41"/>
        <v>0</v>
      </c>
      <c r="AE225" s="2">
        <f t="shared" ca="1" si="41"/>
        <v>0</v>
      </c>
      <c r="AF225" s="2">
        <f t="shared" ca="1" si="41"/>
        <v>0</v>
      </c>
      <c r="AG225" s="2">
        <f t="shared" ca="1" si="41"/>
        <v>0</v>
      </c>
      <c r="AH225" s="2">
        <f t="shared" ca="1" si="41"/>
        <v>0</v>
      </c>
      <c r="AI225" s="2">
        <f t="shared" ca="1" si="41"/>
        <v>0</v>
      </c>
      <c r="AJ225" s="2">
        <f t="shared" ca="1" si="41"/>
        <v>0</v>
      </c>
      <c r="AK225" s="2">
        <f t="shared" ca="1" si="41"/>
        <v>0</v>
      </c>
      <c r="AL225" s="2">
        <f t="shared" ca="1" si="41"/>
        <v>0</v>
      </c>
      <c r="AM225" s="2">
        <f t="shared" ca="1" si="41"/>
        <v>0</v>
      </c>
      <c r="AN225" s="2">
        <f t="shared" ca="1" si="41"/>
        <v>0</v>
      </c>
      <c r="AO225" s="2">
        <f t="shared" ca="1" si="41"/>
        <v>0</v>
      </c>
      <c r="AP225" s="2">
        <f t="shared" ca="1" si="41"/>
        <v>0</v>
      </c>
      <c r="AQ225" s="2">
        <f t="shared" ca="1" si="41"/>
        <v>0</v>
      </c>
      <c r="AR225" s="2">
        <f t="shared" ca="1" si="41"/>
        <v>0</v>
      </c>
      <c r="AS225" s="2">
        <f t="shared" ref="AS225:BI239" ca="1" si="42">IF(ISNA(OR(MATCH(AS$51,OFFSET($D225,1-$AB225,0,6),0),MATCH($AB225,OFFSET($D225,1-$AB225,0,6),0))),0,INDEX(OFFSET($D225,1-$AB225,18,6,6),MATCH(AS$51,OFFSET($D225,1-$AB225,0,6),0),MATCH($AB225,OFFSET($D225,1-$AB225,0,6),0)))</f>
        <v>0</v>
      </c>
      <c r="AT225" s="2">
        <f t="shared" ca="1" si="42"/>
        <v>0</v>
      </c>
      <c r="AU225" s="2">
        <f t="shared" ca="1" si="42"/>
        <v>0</v>
      </c>
      <c r="AV225" s="2">
        <f t="shared" ca="1" si="42"/>
        <v>0</v>
      </c>
      <c r="AW225" s="2">
        <f t="shared" ca="1" si="42"/>
        <v>0</v>
      </c>
      <c r="AX225" s="2">
        <f t="shared" ca="1" si="42"/>
        <v>0</v>
      </c>
      <c r="AY225" s="2">
        <f t="shared" ca="1" si="42"/>
        <v>0</v>
      </c>
      <c r="AZ225" s="2">
        <f t="shared" ca="1" si="42"/>
        <v>0</v>
      </c>
      <c r="BA225" s="2">
        <f t="shared" ca="1" si="42"/>
        <v>0</v>
      </c>
      <c r="BB225" s="2">
        <f t="shared" ca="1" si="42"/>
        <v>0</v>
      </c>
      <c r="BC225" s="2">
        <f t="shared" ca="1" si="42"/>
        <v>0</v>
      </c>
      <c r="BD225" s="2">
        <f t="shared" ca="1" si="42"/>
        <v>0</v>
      </c>
      <c r="BE225" s="2">
        <f t="shared" ca="1" si="42"/>
        <v>0</v>
      </c>
      <c r="BF225" s="2">
        <f t="shared" ca="1" si="42"/>
        <v>0</v>
      </c>
      <c r="BG225" s="2">
        <f t="shared" ca="1" si="42"/>
        <v>0</v>
      </c>
      <c r="BH225" s="2">
        <f t="shared" ca="1" si="42"/>
        <v>0</v>
      </c>
      <c r="BI225" s="2">
        <f t="shared" ca="1" si="42"/>
        <v>0</v>
      </c>
    </row>
    <row r="226" spans="1:61" hidden="1" x14ac:dyDescent="0.25">
      <c r="A226" s="185"/>
      <c r="B226" s="171"/>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1">
        <v>10</v>
      </c>
      <c r="AC226" s="2">
        <f t="shared" ca="1" si="41"/>
        <v>0</v>
      </c>
      <c r="AD226" s="2">
        <f t="shared" ca="1" si="41"/>
        <v>0</v>
      </c>
      <c r="AE226" s="2">
        <f t="shared" ca="1" si="41"/>
        <v>0</v>
      </c>
      <c r="AF226" s="2">
        <f t="shared" ca="1" si="41"/>
        <v>0</v>
      </c>
      <c r="AG226" s="2">
        <f t="shared" ca="1" si="41"/>
        <v>0</v>
      </c>
      <c r="AH226" s="2">
        <f t="shared" ca="1" si="41"/>
        <v>0</v>
      </c>
      <c r="AI226" s="2">
        <f t="shared" ca="1" si="41"/>
        <v>0</v>
      </c>
      <c r="AJ226" s="2">
        <f t="shared" ca="1" si="41"/>
        <v>0</v>
      </c>
      <c r="AK226" s="2">
        <f t="shared" ca="1" si="41"/>
        <v>0</v>
      </c>
      <c r="AL226" s="2">
        <f t="shared" ca="1" si="41"/>
        <v>0</v>
      </c>
      <c r="AM226" s="2">
        <f t="shared" ca="1" si="41"/>
        <v>0</v>
      </c>
      <c r="AN226" s="2">
        <f t="shared" ca="1" si="41"/>
        <v>0</v>
      </c>
      <c r="AO226" s="2">
        <f t="shared" ca="1" si="41"/>
        <v>0</v>
      </c>
      <c r="AP226" s="2">
        <f t="shared" ca="1" si="41"/>
        <v>0</v>
      </c>
      <c r="AQ226" s="2">
        <f t="shared" ca="1" si="41"/>
        <v>0</v>
      </c>
      <c r="AR226" s="2">
        <f t="shared" ca="1" si="41"/>
        <v>0</v>
      </c>
      <c r="AS226" s="2">
        <f t="shared" ca="1" si="42"/>
        <v>0</v>
      </c>
      <c r="AT226" s="2">
        <f t="shared" ca="1" si="42"/>
        <v>0</v>
      </c>
      <c r="AU226" s="2">
        <f t="shared" ca="1" si="42"/>
        <v>0</v>
      </c>
      <c r="AV226" s="2">
        <f t="shared" ca="1" si="42"/>
        <v>0</v>
      </c>
      <c r="AW226" s="2">
        <f t="shared" ca="1" si="42"/>
        <v>0</v>
      </c>
      <c r="AX226" s="2">
        <f t="shared" ca="1" si="42"/>
        <v>0</v>
      </c>
      <c r="AY226" s="2">
        <f t="shared" ca="1" si="42"/>
        <v>0</v>
      </c>
      <c r="AZ226" s="2">
        <f t="shared" ca="1" si="42"/>
        <v>0</v>
      </c>
      <c r="BA226" s="2">
        <f t="shared" ca="1" si="42"/>
        <v>0</v>
      </c>
      <c r="BB226" s="2">
        <f t="shared" ca="1" si="42"/>
        <v>0</v>
      </c>
      <c r="BC226" s="2">
        <f t="shared" ca="1" si="42"/>
        <v>0</v>
      </c>
      <c r="BD226" s="2">
        <f t="shared" ca="1" si="42"/>
        <v>0</v>
      </c>
      <c r="BE226" s="2">
        <f t="shared" ca="1" si="42"/>
        <v>0</v>
      </c>
      <c r="BF226" s="2">
        <f t="shared" ca="1" si="42"/>
        <v>0</v>
      </c>
      <c r="BG226" s="2">
        <f t="shared" ca="1" si="42"/>
        <v>0</v>
      </c>
      <c r="BH226" s="2">
        <f t="shared" ca="1" si="42"/>
        <v>0</v>
      </c>
      <c r="BI226" s="2">
        <f t="shared" ca="1" si="42"/>
        <v>0</v>
      </c>
    </row>
    <row r="227" spans="1:61" hidden="1" x14ac:dyDescent="0.25">
      <c r="A227" s="185"/>
      <c r="B227" s="171"/>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1">
        <v>11</v>
      </c>
      <c r="AC227" s="2">
        <f t="shared" ca="1" si="41"/>
        <v>0</v>
      </c>
      <c r="AD227" s="2">
        <f t="shared" ca="1" si="41"/>
        <v>0</v>
      </c>
      <c r="AE227" s="2">
        <f t="shared" ca="1" si="41"/>
        <v>0</v>
      </c>
      <c r="AF227" s="2">
        <f t="shared" ca="1" si="41"/>
        <v>0</v>
      </c>
      <c r="AG227" s="2">
        <f t="shared" ca="1" si="41"/>
        <v>0</v>
      </c>
      <c r="AH227" s="2">
        <f t="shared" ca="1" si="41"/>
        <v>0</v>
      </c>
      <c r="AI227" s="2">
        <f t="shared" ca="1" si="41"/>
        <v>0</v>
      </c>
      <c r="AJ227" s="2">
        <f t="shared" ca="1" si="41"/>
        <v>0</v>
      </c>
      <c r="AK227" s="2">
        <f t="shared" ca="1" si="41"/>
        <v>0</v>
      </c>
      <c r="AL227" s="2">
        <f t="shared" ca="1" si="41"/>
        <v>0</v>
      </c>
      <c r="AM227" s="2">
        <f t="shared" ca="1" si="41"/>
        <v>0</v>
      </c>
      <c r="AN227" s="2">
        <f t="shared" ca="1" si="41"/>
        <v>0</v>
      </c>
      <c r="AO227" s="2">
        <f t="shared" ca="1" si="41"/>
        <v>0</v>
      </c>
      <c r="AP227" s="2">
        <f t="shared" ca="1" si="41"/>
        <v>0</v>
      </c>
      <c r="AQ227" s="2">
        <f t="shared" ca="1" si="41"/>
        <v>0</v>
      </c>
      <c r="AR227" s="2">
        <f t="shared" ca="1" si="41"/>
        <v>0</v>
      </c>
      <c r="AS227" s="2">
        <f t="shared" ca="1" si="42"/>
        <v>0</v>
      </c>
      <c r="AT227" s="2">
        <f t="shared" ca="1" si="42"/>
        <v>0</v>
      </c>
      <c r="AU227" s="2">
        <f t="shared" ca="1" si="42"/>
        <v>0</v>
      </c>
      <c r="AV227" s="2">
        <f t="shared" ca="1" si="42"/>
        <v>0</v>
      </c>
      <c r="AW227" s="2">
        <f t="shared" ca="1" si="42"/>
        <v>0</v>
      </c>
      <c r="AX227" s="2">
        <f t="shared" ca="1" si="42"/>
        <v>0</v>
      </c>
      <c r="AY227" s="2">
        <f t="shared" ca="1" si="42"/>
        <v>0</v>
      </c>
      <c r="AZ227" s="2">
        <f t="shared" ca="1" si="42"/>
        <v>0</v>
      </c>
      <c r="BA227" s="2">
        <f t="shared" ca="1" si="42"/>
        <v>0</v>
      </c>
      <c r="BB227" s="2">
        <f t="shared" ca="1" si="42"/>
        <v>0</v>
      </c>
      <c r="BC227" s="2">
        <f t="shared" ca="1" si="42"/>
        <v>0</v>
      </c>
      <c r="BD227" s="2">
        <f t="shared" ca="1" si="42"/>
        <v>0</v>
      </c>
      <c r="BE227" s="2">
        <f t="shared" ca="1" si="42"/>
        <v>0</v>
      </c>
      <c r="BF227" s="2">
        <f t="shared" ca="1" si="42"/>
        <v>0</v>
      </c>
      <c r="BG227" s="2">
        <f t="shared" ca="1" si="42"/>
        <v>0</v>
      </c>
      <c r="BH227" s="2">
        <f t="shared" ca="1" si="42"/>
        <v>0</v>
      </c>
      <c r="BI227" s="2">
        <f t="shared" ca="1" si="42"/>
        <v>0</v>
      </c>
    </row>
    <row r="228" spans="1:61" hidden="1" x14ac:dyDescent="0.25">
      <c r="A228" s="185"/>
      <c r="B228" s="171"/>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1">
        <v>12</v>
      </c>
      <c r="AC228" s="2">
        <f t="shared" ca="1" si="41"/>
        <v>0</v>
      </c>
      <c r="AD228" s="2">
        <f t="shared" ca="1" si="41"/>
        <v>0</v>
      </c>
      <c r="AE228" s="2">
        <f t="shared" ca="1" si="41"/>
        <v>0</v>
      </c>
      <c r="AF228" s="2">
        <f t="shared" ca="1" si="41"/>
        <v>0</v>
      </c>
      <c r="AG228" s="2">
        <f t="shared" ca="1" si="41"/>
        <v>0</v>
      </c>
      <c r="AH228" s="2">
        <f t="shared" ca="1" si="41"/>
        <v>0</v>
      </c>
      <c r="AI228" s="2">
        <f t="shared" ca="1" si="41"/>
        <v>0</v>
      </c>
      <c r="AJ228" s="2">
        <f t="shared" ca="1" si="41"/>
        <v>0</v>
      </c>
      <c r="AK228" s="2">
        <f t="shared" ca="1" si="41"/>
        <v>0</v>
      </c>
      <c r="AL228" s="2">
        <f t="shared" ca="1" si="41"/>
        <v>0</v>
      </c>
      <c r="AM228" s="2">
        <f t="shared" ca="1" si="41"/>
        <v>0</v>
      </c>
      <c r="AN228" s="2">
        <f t="shared" ca="1" si="41"/>
        <v>0</v>
      </c>
      <c r="AO228" s="2">
        <f t="shared" ca="1" si="41"/>
        <v>0</v>
      </c>
      <c r="AP228" s="2">
        <f t="shared" ca="1" si="41"/>
        <v>0</v>
      </c>
      <c r="AQ228" s="2">
        <f t="shared" ca="1" si="41"/>
        <v>0</v>
      </c>
      <c r="AR228" s="2">
        <f t="shared" ca="1" si="41"/>
        <v>0</v>
      </c>
      <c r="AS228" s="2">
        <f t="shared" ca="1" si="42"/>
        <v>0</v>
      </c>
      <c r="AT228" s="2">
        <f t="shared" ca="1" si="42"/>
        <v>0</v>
      </c>
      <c r="AU228" s="2">
        <f t="shared" ca="1" si="42"/>
        <v>0</v>
      </c>
      <c r="AV228" s="2">
        <f t="shared" ca="1" si="42"/>
        <v>0</v>
      </c>
      <c r="AW228" s="2">
        <f t="shared" ca="1" si="42"/>
        <v>0</v>
      </c>
      <c r="AX228" s="2">
        <f t="shared" ca="1" si="42"/>
        <v>0</v>
      </c>
      <c r="AY228" s="2">
        <f t="shared" ca="1" si="42"/>
        <v>0</v>
      </c>
      <c r="AZ228" s="2">
        <f t="shared" ca="1" si="42"/>
        <v>0</v>
      </c>
      <c r="BA228" s="2">
        <f t="shared" ca="1" si="42"/>
        <v>0</v>
      </c>
      <c r="BB228" s="2">
        <f t="shared" ca="1" si="42"/>
        <v>0</v>
      </c>
      <c r="BC228" s="2">
        <f t="shared" ca="1" si="42"/>
        <v>0</v>
      </c>
      <c r="BD228" s="2">
        <f t="shared" ca="1" si="42"/>
        <v>0</v>
      </c>
      <c r="BE228" s="2">
        <f t="shared" ca="1" si="42"/>
        <v>0</v>
      </c>
      <c r="BF228" s="2">
        <f t="shared" ca="1" si="42"/>
        <v>0</v>
      </c>
      <c r="BG228" s="2">
        <f t="shared" ca="1" si="42"/>
        <v>0</v>
      </c>
      <c r="BH228" s="2">
        <f t="shared" ca="1" si="42"/>
        <v>0</v>
      </c>
      <c r="BI228" s="2">
        <f t="shared" ca="1" si="42"/>
        <v>0</v>
      </c>
    </row>
    <row r="229" spans="1:61" hidden="1" x14ac:dyDescent="0.25">
      <c r="A229" s="185"/>
      <c r="B229" s="171"/>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1">
        <v>13</v>
      </c>
      <c r="AC229" s="2">
        <f t="shared" ca="1" si="41"/>
        <v>0</v>
      </c>
      <c r="AD229" s="2">
        <f t="shared" ca="1" si="41"/>
        <v>0</v>
      </c>
      <c r="AE229" s="2">
        <f t="shared" ca="1" si="41"/>
        <v>0</v>
      </c>
      <c r="AF229" s="2">
        <f t="shared" ca="1" si="41"/>
        <v>0</v>
      </c>
      <c r="AG229" s="2">
        <f t="shared" ca="1" si="41"/>
        <v>0</v>
      </c>
      <c r="AH229" s="2">
        <f t="shared" ca="1" si="41"/>
        <v>0</v>
      </c>
      <c r="AI229" s="2">
        <f t="shared" ca="1" si="41"/>
        <v>0</v>
      </c>
      <c r="AJ229" s="2">
        <f t="shared" ca="1" si="41"/>
        <v>0</v>
      </c>
      <c r="AK229" s="2">
        <f t="shared" ca="1" si="41"/>
        <v>0</v>
      </c>
      <c r="AL229" s="2">
        <f t="shared" ca="1" si="41"/>
        <v>0</v>
      </c>
      <c r="AM229" s="2">
        <f t="shared" ca="1" si="41"/>
        <v>0</v>
      </c>
      <c r="AN229" s="2">
        <f t="shared" ca="1" si="41"/>
        <v>0</v>
      </c>
      <c r="AO229" s="2">
        <f t="shared" ca="1" si="41"/>
        <v>0</v>
      </c>
      <c r="AP229" s="2">
        <f t="shared" ca="1" si="41"/>
        <v>0</v>
      </c>
      <c r="AQ229" s="2">
        <f t="shared" ca="1" si="41"/>
        <v>0</v>
      </c>
      <c r="AR229" s="2">
        <f t="shared" ca="1" si="41"/>
        <v>0</v>
      </c>
      <c r="AS229" s="2">
        <f t="shared" ca="1" si="42"/>
        <v>0</v>
      </c>
      <c r="AT229" s="2">
        <f t="shared" ca="1" si="42"/>
        <v>0</v>
      </c>
      <c r="AU229" s="2">
        <f t="shared" ca="1" si="42"/>
        <v>0</v>
      </c>
      <c r="AV229" s="2">
        <f t="shared" ca="1" si="42"/>
        <v>0</v>
      </c>
      <c r="AW229" s="2">
        <f t="shared" ca="1" si="42"/>
        <v>0</v>
      </c>
      <c r="AX229" s="2">
        <f t="shared" ca="1" si="42"/>
        <v>0</v>
      </c>
      <c r="AY229" s="2">
        <f t="shared" ca="1" si="42"/>
        <v>0</v>
      </c>
      <c r="AZ229" s="2">
        <f t="shared" ca="1" si="42"/>
        <v>0</v>
      </c>
      <c r="BA229" s="2">
        <f t="shared" ca="1" si="42"/>
        <v>0</v>
      </c>
      <c r="BB229" s="2">
        <f t="shared" ca="1" si="42"/>
        <v>0</v>
      </c>
      <c r="BC229" s="2">
        <f t="shared" ca="1" si="42"/>
        <v>0</v>
      </c>
      <c r="BD229" s="2">
        <f t="shared" ca="1" si="42"/>
        <v>0</v>
      </c>
      <c r="BE229" s="2">
        <f t="shared" ca="1" si="42"/>
        <v>0</v>
      </c>
      <c r="BF229" s="2">
        <f t="shared" ca="1" si="42"/>
        <v>0</v>
      </c>
      <c r="BG229" s="2">
        <f t="shared" ca="1" si="42"/>
        <v>0</v>
      </c>
      <c r="BH229" s="2">
        <f t="shared" ca="1" si="42"/>
        <v>0</v>
      </c>
      <c r="BI229" s="2">
        <f t="shared" ca="1" si="42"/>
        <v>0</v>
      </c>
    </row>
    <row r="230" spans="1:61" hidden="1" x14ac:dyDescent="0.25">
      <c r="A230" s="185"/>
      <c r="B230" s="171"/>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1">
        <v>14</v>
      </c>
      <c r="AC230" s="2">
        <f t="shared" ca="1" si="41"/>
        <v>0</v>
      </c>
      <c r="AD230" s="2">
        <f t="shared" ca="1" si="41"/>
        <v>0</v>
      </c>
      <c r="AE230" s="2">
        <f t="shared" ca="1" si="41"/>
        <v>0</v>
      </c>
      <c r="AF230" s="2">
        <f t="shared" ca="1" si="41"/>
        <v>0</v>
      </c>
      <c r="AG230" s="2">
        <f t="shared" ca="1" si="41"/>
        <v>0</v>
      </c>
      <c r="AH230" s="2">
        <f t="shared" ca="1" si="41"/>
        <v>0</v>
      </c>
      <c r="AI230" s="2">
        <f t="shared" ca="1" si="41"/>
        <v>0</v>
      </c>
      <c r="AJ230" s="2">
        <f t="shared" ca="1" si="41"/>
        <v>0</v>
      </c>
      <c r="AK230" s="2">
        <f t="shared" ca="1" si="41"/>
        <v>0</v>
      </c>
      <c r="AL230" s="2">
        <f t="shared" ca="1" si="41"/>
        <v>0</v>
      </c>
      <c r="AM230" s="2">
        <f t="shared" ca="1" si="41"/>
        <v>0</v>
      </c>
      <c r="AN230" s="2">
        <f t="shared" ca="1" si="41"/>
        <v>0</v>
      </c>
      <c r="AO230" s="2">
        <f t="shared" ca="1" si="41"/>
        <v>0</v>
      </c>
      <c r="AP230" s="2">
        <f t="shared" ca="1" si="41"/>
        <v>0</v>
      </c>
      <c r="AQ230" s="2">
        <f t="shared" ca="1" si="41"/>
        <v>0</v>
      </c>
      <c r="AR230" s="2">
        <f t="shared" ca="1" si="41"/>
        <v>0</v>
      </c>
      <c r="AS230" s="2">
        <f t="shared" ca="1" si="42"/>
        <v>0</v>
      </c>
      <c r="AT230" s="2">
        <f t="shared" ca="1" si="42"/>
        <v>0</v>
      </c>
      <c r="AU230" s="2">
        <f t="shared" ca="1" si="42"/>
        <v>0</v>
      </c>
      <c r="AV230" s="2">
        <f t="shared" ca="1" si="42"/>
        <v>0</v>
      </c>
      <c r="AW230" s="2">
        <f t="shared" ca="1" si="42"/>
        <v>0</v>
      </c>
      <c r="AX230" s="2">
        <f t="shared" ca="1" si="42"/>
        <v>0</v>
      </c>
      <c r="AY230" s="2">
        <f t="shared" ca="1" si="42"/>
        <v>0</v>
      </c>
      <c r="AZ230" s="2">
        <f t="shared" ca="1" si="42"/>
        <v>0</v>
      </c>
      <c r="BA230" s="2">
        <f t="shared" ca="1" si="42"/>
        <v>0</v>
      </c>
      <c r="BB230" s="2">
        <f t="shared" ca="1" si="42"/>
        <v>0</v>
      </c>
      <c r="BC230" s="2">
        <f t="shared" ca="1" si="42"/>
        <v>0</v>
      </c>
      <c r="BD230" s="2">
        <f t="shared" ca="1" si="42"/>
        <v>0</v>
      </c>
      <c r="BE230" s="2">
        <f t="shared" ca="1" si="42"/>
        <v>0</v>
      </c>
      <c r="BF230" s="2">
        <f t="shared" ca="1" si="42"/>
        <v>0</v>
      </c>
      <c r="BG230" s="2">
        <f t="shared" ca="1" si="42"/>
        <v>0</v>
      </c>
      <c r="BH230" s="2">
        <f t="shared" ca="1" si="42"/>
        <v>0</v>
      </c>
      <c r="BI230" s="2">
        <f t="shared" ca="1" si="42"/>
        <v>0</v>
      </c>
    </row>
    <row r="231" spans="1:61" hidden="1" x14ac:dyDescent="0.25">
      <c r="A231" s="185"/>
      <c r="B231" s="171"/>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1">
        <v>15</v>
      </c>
      <c r="AC231" s="2">
        <f t="shared" ca="1" si="41"/>
        <v>0</v>
      </c>
      <c r="AD231" s="2">
        <f t="shared" ca="1" si="41"/>
        <v>0</v>
      </c>
      <c r="AE231" s="2">
        <f t="shared" ca="1" si="41"/>
        <v>0</v>
      </c>
      <c r="AF231" s="2">
        <f t="shared" ca="1" si="41"/>
        <v>0</v>
      </c>
      <c r="AG231" s="2">
        <f t="shared" ca="1" si="41"/>
        <v>0</v>
      </c>
      <c r="AH231" s="2">
        <f t="shared" ca="1" si="41"/>
        <v>0</v>
      </c>
      <c r="AI231" s="2">
        <f t="shared" ca="1" si="41"/>
        <v>0</v>
      </c>
      <c r="AJ231" s="2">
        <f t="shared" ca="1" si="41"/>
        <v>0</v>
      </c>
      <c r="AK231" s="2">
        <f t="shared" ca="1" si="41"/>
        <v>0</v>
      </c>
      <c r="AL231" s="2">
        <f t="shared" ca="1" si="41"/>
        <v>0</v>
      </c>
      <c r="AM231" s="2">
        <f t="shared" ca="1" si="41"/>
        <v>0</v>
      </c>
      <c r="AN231" s="2">
        <f t="shared" ca="1" si="41"/>
        <v>0</v>
      </c>
      <c r="AO231" s="2">
        <f t="shared" ca="1" si="41"/>
        <v>0</v>
      </c>
      <c r="AP231" s="2">
        <f t="shared" ca="1" si="41"/>
        <v>0</v>
      </c>
      <c r="AQ231" s="2" t="e">
        <f t="shared" ca="1" si="41"/>
        <v>#VALUE!</v>
      </c>
      <c r="AR231" s="2" t="e">
        <f t="shared" ca="1" si="41"/>
        <v>#VALUE!</v>
      </c>
      <c r="AS231" s="2" t="e">
        <f t="shared" ca="1" si="42"/>
        <v>#VALUE!</v>
      </c>
      <c r="AT231" s="2" t="e">
        <f t="shared" ca="1" si="42"/>
        <v>#VALUE!</v>
      </c>
      <c r="AU231" s="2" t="e">
        <f t="shared" ca="1" si="42"/>
        <v>#VALUE!</v>
      </c>
      <c r="AV231" s="2" t="e">
        <f t="shared" ca="1" si="42"/>
        <v>#VALUE!</v>
      </c>
      <c r="AW231" s="2">
        <f t="shared" ca="1" si="42"/>
        <v>0</v>
      </c>
      <c r="AX231" s="2">
        <f t="shared" ca="1" si="42"/>
        <v>0</v>
      </c>
      <c r="AY231" s="2">
        <f t="shared" ca="1" si="42"/>
        <v>0</v>
      </c>
      <c r="AZ231" s="2">
        <f t="shared" ca="1" si="42"/>
        <v>0</v>
      </c>
      <c r="BA231" s="2">
        <f t="shared" ca="1" si="42"/>
        <v>0</v>
      </c>
      <c r="BB231" s="2">
        <f t="shared" ca="1" si="42"/>
        <v>0</v>
      </c>
      <c r="BC231" s="2">
        <f t="shared" ca="1" si="42"/>
        <v>0</v>
      </c>
      <c r="BD231" s="2">
        <f t="shared" ca="1" si="42"/>
        <v>0</v>
      </c>
      <c r="BE231" s="2">
        <f t="shared" ca="1" si="42"/>
        <v>0</v>
      </c>
      <c r="BF231" s="2">
        <f t="shared" ca="1" si="42"/>
        <v>0</v>
      </c>
      <c r="BG231" s="2">
        <f t="shared" ca="1" si="42"/>
        <v>0</v>
      </c>
      <c r="BH231" s="2">
        <f t="shared" ca="1" si="42"/>
        <v>0</v>
      </c>
      <c r="BI231" s="2">
        <f t="shared" ca="1" si="42"/>
        <v>0</v>
      </c>
    </row>
    <row r="232" spans="1:61" hidden="1" x14ac:dyDescent="0.25">
      <c r="A232" s="185"/>
      <c r="B232" s="171"/>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1">
        <v>16</v>
      </c>
      <c r="AC232" s="2">
        <f t="shared" ca="1" si="41"/>
        <v>0</v>
      </c>
      <c r="AD232" s="2">
        <f t="shared" ca="1" si="41"/>
        <v>0</v>
      </c>
      <c r="AE232" s="2">
        <f t="shared" ca="1" si="41"/>
        <v>0</v>
      </c>
      <c r="AF232" s="2">
        <f t="shared" ca="1" si="41"/>
        <v>0</v>
      </c>
      <c r="AG232" s="2">
        <f t="shared" ca="1" si="41"/>
        <v>0</v>
      </c>
      <c r="AH232" s="2">
        <f t="shared" ca="1" si="41"/>
        <v>0</v>
      </c>
      <c r="AI232" s="2">
        <f t="shared" ca="1" si="41"/>
        <v>0</v>
      </c>
      <c r="AJ232" s="2">
        <f t="shared" ca="1" si="41"/>
        <v>0</v>
      </c>
      <c r="AK232" s="2">
        <f t="shared" ca="1" si="41"/>
        <v>0</v>
      </c>
      <c r="AL232" s="2">
        <f t="shared" ca="1" si="41"/>
        <v>0</v>
      </c>
      <c r="AM232" s="2">
        <f t="shared" ca="1" si="41"/>
        <v>0</v>
      </c>
      <c r="AN232" s="2">
        <f t="shared" ca="1" si="41"/>
        <v>0</v>
      </c>
      <c r="AO232" s="2">
        <f t="shared" ca="1" si="41"/>
        <v>0</v>
      </c>
      <c r="AP232" s="2">
        <f t="shared" ca="1" si="41"/>
        <v>0</v>
      </c>
      <c r="AQ232" s="2" t="e">
        <f t="shared" ca="1" si="41"/>
        <v>#VALUE!</v>
      </c>
      <c r="AR232" s="2" t="e">
        <f t="shared" ca="1" si="41"/>
        <v>#VALUE!</v>
      </c>
      <c r="AS232" s="2" t="e">
        <f t="shared" ca="1" si="42"/>
        <v>#VALUE!</v>
      </c>
      <c r="AT232" s="2" t="e">
        <f t="shared" ca="1" si="42"/>
        <v>#VALUE!</v>
      </c>
      <c r="AU232" s="2" t="e">
        <f t="shared" ca="1" si="42"/>
        <v>#VALUE!</v>
      </c>
      <c r="AV232" s="2" t="e">
        <f t="shared" ca="1" si="42"/>
        <v>#VALUE!</v>
      </c>
      <c r="AW232" s="2">
        <f t="shared" ca="1" si="42"/>
        <v>0</v>
      </c>
      <c r="AX232" s="2">
        <f t="shared" ca="1" si="42"/>
        <v>0</v>
      </c>
      <c r="AY232" s="2">
        <f t="shared" ca="1" si="42"/>
        <v>0</v>
      </c>
      <c r="AZ232" s="2">
        <f t="shared" ca="1" si="42"/>
        <v>0</v>
      </c>
      <c r="BA232" s="2">
        <f t="shared" ca="1" si="42"/>
        <v>0</v>
      </c>
      <c r="BB232" s="2">
        <f t="shared" ca="1" si="42"/>
        <v>0</v>
      </c>
      <c r="BC232" s="2">
        <f t="shared" ca="1" si="42"/>
        <v>0</v>
      </c>
      <c r="BD232" s="2">
        <f t="shared" ca="1" si="42"/>
        <v>0</v>
      </c>
      <c r="BE232" s="2">
        <f t="shared" ca="1" si="42"/>
        <v>0</v>
      </c>
      <c r="BF232" s="2">
        <f t="shared" ca="1" si="42"/>
        <v>0</v>
      </c>
      <c r="BG232" s="2">
        <f t="shared" ca="1" si="42"/>
        <v>0</v>
      </c>
      <c r="BH232" s="2">
        <f t="shared" ca="1" si="42"/>
        <v>0</v>
      </c>
      <c r="BI232" s="2">
        <f t="shared" ca="1" si="42"/>
        <v>0</v>
      </c>
    </row>
    <row r="233" spans="1:61" hidden="1" x14ac:dyDescent="0.25">
      <c r="A233" s="185"/>
      <c r="B233" s="171"/>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1">
        <v>17</v>
      </c>
      <c r="AC233" s="2">
        <f t="shared" ca="1" si="41"/>
        <v>0</v>
      </c>
      <c r="AD233" s="2">
        <f t="shared" ca="1" si="41"/>
        <v>0</v>
      </c>
      <c r="AE233" s="2">
        <f t="shared" ca="1" si="41"/>
        <v>0</v>
      </c>
      <c r="AF233" s="2">
        <f t="shared" ca="1" si="41"/>
        <v>0</v>
      </c>
      <c r="AG233" s="2">
        <f t="shared" ca="1" si="41"/>
        <v>0</v>
      </c>
      <c r="AH233" s="2">
        <f t="shared" ca="1" si="41"/>
        <v>0</v>
      </c>
      <c r="AI233" s="2">
        <f t="shared" ca="1" si="41"/>
        <v>0</v>
      </c>
      <c r="AJ233" s="2">
        <f t="shared" ca="1" si="41"/>
        <v>0</v>
      </c>
      <c r="AK233" s="2">
        <f t="shared" ca="1" si="41"/>
        <v>0</v>
      </c>
      <c r="AL233" s="2">
        <f t="shared" ca="1" si="41"/>
        <v>0</v>
      </c>
      <c r="AM233" s="2">
        <f t="shared" ca="1" si="41"/>
        <v>0</v>
      </c>
      <c r="AN233" s="2">
        <f t="shared" ca="1" si="41"/>
        <v>0</v>
      </c>
      <c r="AO233" s="2">
        <f t="shared" ca="1" si="41"/>
        <v>0</v>
      </c>
      <c r="AP233" s="2">
        <f t="shared" ca="1" si="41"/>
        <v>0</v>
      </c>
      <c r="AQ233" s="2" t="e">
        <f t="shared" ca="1" si="41"/>
        <v>#VALUE!</v>
      </c>
      <c r="AR233" s="2" t="e">
        <f t="shared" ca="1" si="41"/>
        <v>#VALUE!</v>
      </c>
      <c r="AS233" s="2" t="e">
        <f t="shared" ca="1" si="42"/>
        <v>#VALUE!</v>
      </c>
      <c r="AT233" s="2" t="e">
        <f t="shared" ca="1" si="42"/>
        <v>#VALUE!</v>
      </c>
      <c r="AU233" s="2" t="e">
        <f t="shared" ca="1" si="42"/>
        <v>#VALUE!</v>
      </c>
      <c r="AV233" s="2" t="e">
        <f t="shared" ca="1" si="42"/>
        <v>#VALUE!</v>
      </c>
      <c r="AW233" s="2">
        <f t="shared" ca="1" si="42"/>
        <v>0</v>
      </c>
      <c r="AX233" s="2">
        <f t="shared" ca="1" si="42"/>
        <v>0</v>
      </c>
      <c r="AY233" s="2">
        <f t="shared" ca="1" si="42"/>
        <v>0</v>
      </c>
      <c r="AZ233" s="2">
        <f t="shared" ca="1" si="42"/>
        <v>0</v>
      </c>
      <c r="BA233" s="2">
        <f t="shared" ca="1" si="42"/>
        <v>0</v>
      </c>
      <c r="BB233" s="2">
        <f t="shared" ca="1" si="42"/>
        <v>0</v>
      </c>
      <c r="BC233" s="2">
        <f t="shared" ca="1" si="42"/>
        <v>0</v>
      </c>
      <c r="BD233" s="2">
        <f t="shared" ca="1" si="42"/>
        <v>0</v>
      </c>
      <c r="BE233" s="2">
        <f t="shared" ca="1" si="42"/>
        <v>0</v>
      </c>
      <c r="BF233" s="2">
        <f t="shared" ca="1" si="42"/>
        <v>0</v>
      </c>
      <c r="BG233" s="2">
        <f t="shared" ca="1" si="42"/>
        <v>0</v>
      </c>
      <c r="BH233" s="2">
        <f t="shared" ca="1" si="42"/>
        <v>0</v>
      </c>
      <c r="BI233" s="2">
        <f t="shared" ca="1" si="42"/>
        <v>0</v>
      </c>
    </row>
    <row r="234" spans="1:61" hidden="1" x14ac:dyDescent="0.25">
      <c r="A234" s="185"/>
      <c r="B234" s="171"/>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1">
        <v>18</v>
      </c>
      <c r="AC234" s="2">
        <f t="shared" ca="1" si="41"/>
        <v>0</v>
      </c>
      <c r="AD234" s="2">
        <f t="shared" ca="1" si="41"/>
        <v>0</v>
      </c>
      <c r="AE234" s="2">
        <f t="shared" ca="1" si="41"/>
        <v>0</v>
      </c>
      <c r="AF234" s="2">
        <f t="shared" ca="1" si="41"/>
        <v>0</v>
      </c>
      <c r="AG234" s="2">
        <f t="shared" ca="1" si="41"/>
        <v>0</v>
      </c>
      <c r="AH234" s="2">
        <f t="shared" ca="1" si="41"/>
        <v>0</v>
      </c>
      <c r="AI234" s="2">
        <f t="shared" ca="1" si="41"/>
        <v>0</v>
      </c>
      <c r="AJ234" s="2">
        <f t="shared" ca="1" si="41"/>
        <v>0</v>
      </c>
      <c r="AK234" s="2">
        <f t="shared" ca="1" si="41"/>
        <v>0</v>
      </c>
      <c r="AL234" s="2">
        <f t="shared" ca="1" si="41"/>
        <v>0</v>
      </c>
      <c r="AM234" s="2">
        <f t="shared" ca="1" si="41"/>
        <v>0</v>
      </c>
      <c r="AN234" s="2">
        <f t="shared" ca="1" si="41"/>
        <v>0</v>
      </c>
      <c r="AO234" s="2">
        <f t="shared" ca="1" si="41"/>
        <v>0</v>
      </c>
      <c r="AP234" s="2">
        <f t="shared" ca="1" si="41"/>
        <v>0</v>
      </c>
      <c r="AQ234" s="2" t="e">
        <f t="shared" ca="1" si="41"/>
        <v>#VALUE!</v>
      </c>
      <c r="AR234" s="2" t="e">
        <f t="shared" ca="1" si="41"/>
        <v>#VALUE!</v>
      </c>
      <c r="AS234" s="2" t="e">
        <f t="shared" ca="1" si="42"/>
        <v>#VALUE!</v>
      </c>
      <c r="AT234" s="2" t="e">
        <f t="shared" ca="1" si="42"/>
        <v>#VALUE!</v>
      </c>
      <c r="AU234" s="2" t="e">
        <f t="shared" ca="1" si="42"/>
        <v>#VALUE!</v>
      </c>
      <c r="AV234" s="2" t="e">
        <f t="shared" ca="1" si="42"/>
        <v>#VALUE!</v>
      </c>
      <c r="AW234" s="2">
        <f t="shared" ca="1" si="42"/>
        <v>0</v>
      </c>
      <c r="AX234" s="2">
        <f t="shared" ca="1" si="42"/>
        <v>0</v>
      </c>
      <c r="AY234" s="2">
        <f t="shared" ca="1" si="42"/>
        <v>0</v>
      </c>
      <c r="AZ234" s="2">
        <f t="shared" ca="1" si="42"/>
        <v>0</v>
      </c>
      <c r="BA234" s="2">
        <f t="shared" ca="1" si="42"/>
        <v>0</v>
      </c>
      <c r="BB234" s="2">
        <f t="shared" ca="1" si="42"/>
        <v>0</v>
      </c>
      <c r="BC234" s="2">
        <f t="shared" ca="1" si="42"/>
        <v>0</v>
      </c>
      <c r="BD234" s="2">
        <f t="shared" ca="1" si="42"/>
        <v>0</v>
      </c>
      <c r="BE234" s="2">
        <f t="shared" ca="1" si="42"/>
        <v>0</v>
      </c>
      <c r="BF234" s="2">
        <f t="shared" ca="1" si="42"/>
        <v>0</v>
      </c>
      <c r="BG234" s="2">
        <f t="shared" ca="1" si="42"/>
        <v>0</v>
      </c>
      <c r="BH234" s="2">
        <f t="shared" ca="1" si="42"/>
        <v>0</v>
      </c>
      <c r="BI234" s="2">
        <f t="shared" ca="1" si="42"/>
        <v>0</v>
      </c>
    </row>
    <row r="235" spans="1:61" hidden="1" x14ac:dyDescent="0.25">
      <c r="A235" s="185"/>
      <c r="B235" s="171"/>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1">
        <v>19</v>
      </c>
      <c r="AC235" s="2">
        <f t="shared" ca="1" si="41"/>
        <v>0</v>
      </c>
      <c r="AD235" s="2">
        <f t="shared" ca="1" si="41"/>
        <v>0</v>
      </c>
      <c r="AE235" s="2">
        <f t="shared" ca="1" si="41"/>
        <v>0</v>
      </c>
      <c r="AF235" s="2">
        <f t="shared" ca="1" si="41"/>
        <v>0</v>
      </c>
      <c r="AG235" s="2">
        <f t="shared" ca="1" si="41"/>
        <v>0</v>
      </c>
      <c r="AH235" s="2">
        <f t="shared" ca="1" si="41"/>
        <v>0</v>
      </c>
      <c r="AI235" s="2">
        <f t="shared" ca="1" si="41"/>
        <v>0</v>
      </c>
      <c r="AJ235" s="2">
        <f t="shared" ca="1" si="41"/>
        <v>0</v>
      </c>
      <c r="AK235" s="2">
        <f t="shared" ca="1" si="41"/>
        <v>0</v>
      </c>
      <c r="AL235" s="2">
        <f t="shared" ca="1" si="41"/>
        <v>0</v>
      </c>
      <c r="AM235" s="2">
        <f t="shared" ca="1" si="41"/>
        <v>0</v>
      </c>
      <c r="AN235" s="2">
        <f t="shared" ca="1" si="41"/>
        <v>0</v>
      </c>
      <c r="AO235" s="2">
        <f t="shared" ca="1" si="41"/>
        <v>0</v>
      </c>
      <c r="AP235" s="2">
        <f t="shared" ca="1" si="41"/>
        <v>0</v>
      </c>
      <c r="AQ235" s="2" t="e">
        <f t="shared" ca="1" si="41"/>
        <v>#VALUE!</v>
      </c>
      <c r="AR235" s="2" t="e">
        <f t="shared" ca="1" si="41"/>
        <v>#VALUE!</v>
      </c>
      <c r="AS235" s="2" t="e">
        <f t="shared" ca="1" si="42"/>
        <v>#VALUE!</v>
      </c>
      <c r="AT235" s="2" t="e">
        <f t="shared" ca="1" si="42"/>
        <v>#VALUE!</v>
      </c>
      <c r="AU235" s="2" t="e">
        <f t="shared" ca="1" si="42"/>
        <v>#VALUE!</v>
      </c>
      <c r="AV235" s="2" t="e">
        <f t="shared" ca="1" si="42"/>
        <v>#VALUE!</v>
      </c>
      <c r="AW235" s="2">
        <f t="shared" ca="1" si="42"/>
        <v>0</v>
      </c>
      <c r="AX235" s="2">
        <f t="shared" ca="1" si="42"/>
        <v>0</v>
      </c>
      <c r="AY235" s="2">
        <f t="shared" ca="1" si="42"/>
        <v>0</v>
      </c>
      <c r="AZ235" s="2">
        <f t="shared" ca="1" si="42"/>
        <v>0</v>
      </c>
      <c r="BA235" s="2">
        <f t="shared" ca="1" si="42"/>
        <v>0</v>
      </c>
      <c r="BB235" s="2">
        <f t="shared" ca="1" si="42"/>
        <v>0</v>
      </c>
      <c r="BC235" s="2">
        <f t="shared" ca="1" si="42"/>
        <v>0</v>
      </c>
      <c r="BD235" s="2">
        <f t="shared" ca="1" si="42"/>
        <v>0</v>
      </c>
      <c r="BE235" s="2">
        <f t="shared" ca="1" si="42"/>
        <v>0</v>
      </c>
      <c r="BF235" s="2">
        <f t="shared" ca="1" si="42"/>
        <v>0</v>
      </c>
      <c r="BG235" s="2">
        <f t="shared" ca="1" si="42"/>
        <v>0</v>
      </c>
      <c r="BH235" s="2">
        <f t="shared" ca="1" si="42"/>
        <v>0</v>
      </c>
      <c r="BI235" s="2">
        <f t="shared" ca="1" si="42"/>
        <v>0</v>
      </c>
    </row>
    <row r="236" spans="1:61" hidden="1" x14ac:dyDescent="0.25">
      <c r="A236" s="185"/>
      <c r="B236" s="171"/>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1">
        <v>20</v>
      </c>
      <c r="AC236" s="2">
        <f t="shared" ca="1" si="41"/>
        <v>0</v>
      </c>
      <c r="AD236" s="2">
        <f t="shared" ca="1" si="41"/>
        <v>0</v>
      </c>
      <c r="AE236" s="2">
        <f t="shared" ca="1" si="41"/>
        <v>0</v>
      </c>
      <c r="AF236" s="2">
        <f t="shared" ca="1" si="41"/>
        <v>0</v>
      </c>
      <c r="AG236" s="2">
        <f t="shared" ca="1" si="41"/>
        <v>0</v>
      </c>
      <c r="AH236" s="2">
        <f t="shared" ca="1" si="41"/>
        <v>0</v>
      </c>
      <c r="AI236" s="2">
        <f t="shared" ca="1" si="41"/>
        <v>0</v>
      </c>
      <c r="AJ236" s="2">
        <f t="shared" ca="1" si="41"/>
        <v>0</v>
      </c>
      <c r="AK236" s="2">
        <f t="shared" ca="1" si="41"/>
        <v>0</v>
      </c>
      <c r="AL236" s="2">
        <f t="shared" ca="1" si="41"/>
        <v>0</v>
      </c>
      <c r="AM236" s="2">
        <f t="shared" ca="1" si="41"/>
        <v>0</v>
      </c>
      <c r="AN236" s="2">
        <f t="shared" ca="1" si="41"/>
        <v>0</v>
      </c>
      <c r="AO236" s="2">
        <f t="shared" ca="1" si="41"/>
        <v>0</v>
      </c>
      <c r="AP236" s="2">
        <f t="shared" ca="1" si="41"/>
        <v>0</v>
      </c>
      <c r="AQ236" s="2" t="e">
        <f t="shared" ca="1" si="41"/>
        <v>#VALUE!</v>
      </c>
      <c r="AR236" s="2" t="e">
        <f t="shared" ca="1" si="41"/>
        <v>#VALUE!</v>
      </c>
      <c r="AS236" s="2" t="e">
        <f t="shared" ca="1" si="42"/>
        <v>#VALUE!</v>
      </c>
      <c r="AT236" s="2" t="e">
        <f t="shared" ca="1" si="42"/>
        <v>#VALUE!</v>
      </c>
      <c r="AU236" s="2" t="e">
        <f t="shared" ca="1" si="42"/>
        <v>#VALUE!</v>
      </c>
      <c r="AV236" s="2" t="e">
        <f t="shared" ca="1" si="42"/>
        <v>#VALUE!</v>
      </c>
      <c r="AW236" s="2">
        <f t="shared" ca="1" si="42"/>
        <v>0</v>
      </c>
      <c r="AX236" s="2">
        <f t="shared" ca="1" si="42"/>
        <v>0</v>
      </c>
      <c r="AY236" s="2">
        <f t="shared" ca="1" si="42"/>
        <v>0</v>
      </c>
      <c r="AZ236" s="2">
        <f t="shared" ca="1" si="42"/>
        <v>0</v>
      </c>
      <c r="BA236" s="2">
        <f t="shared" ca="1" si="42"/>
        <v>0</v>
      </c>
      <c r="BB236" s="2">
        <f t="shared" ca="1" si="42"/>
        <v>0</v>
      </c>
      <c r="BC236" s="2">
        <f t="shared" ca="1" si="42"/>
        <v>0</v>
      </c>
      <c r="BD236" s="2">
        <f t="shared" ca="1" si="42"/>
        <v>0</v>
      </c>
      <c r="BE236" s="2">
        <f t="shared" ca="1" si="42"/>
        <v>0</v>
      </c>
      <c r="BF236" s="2">
        <f t="shared" ca="1" si="42"/>
        <v>0</v>
      </c>
      <c r="BG236" s="2">
        <f t="shared" ca="1" si="42"/>
        <v>0</v>
      </c>
      <c r="BH236" s="2">
        <f t="shared" ca="1" si="42"/>
        <v>0</v>
      </c>
      <c r="BI236" s="2">
        <f t="shared" ca="1" si="42"/>
        <v>0</v>
      </c>
    </row>
    <row r="237" spans="1:61" hidden="1" x14ac:dyDescent="0.25">
      <c r="A237" s="185"/>
      <c r="B237" s="171"/>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1">
        <v>21</v>
      </c>
      <c r="AC237" s="2">
        <f t="shared" ca="1" si="41"/>
        <v>0</v>
      </c>
      <c r="AD237" s="2">
        <f t="shared" ca="1" si="41"/>
        <v>0</v>
      </c>
      <c r="AE237" s="2">
        <f t="shared" ca="1" si="41"/>
        <v>0</v>
      </c>
      <c r="AF237" s="2">
        <f t="shared" ca="1" si="41"/>
        <v>0</v>
      </c>
      <c r="AG237" s="2">
        <f t="shared" ca="1" si="41"/>
        <v>0</v>
      </c>
      <c r="AH237" s="2">
        <f t="shared" ca="1" si="41"/>
        <v>0</v>
      </c>
      <c r="AI237" s="2">
        <f t="shared" ca="1" si="41"/>
        <v>0</v>
      </c>
      <c r="AJ237" s="2">
        <f t="shared" ca="1" si="41"/>
        <v>0</v>
      </c>
      <c r="AK237" s="2">
        <f t="shared" ca="1" si="41"/>
        <v>0</v>
      </c>
      <c r="AL237" s="2">
        <f t="shared" ca="1" si="41"/>
        <v>0</v>
      </c>
      <c r="AM237" s="2">
        <f t="shared" ca="1" si="41"/>
        <v>0</v>
      </c>
      <c r="AN237" s="2">
        <f t="shared" ca="1" si="41"/>
        <v>0</v>
      </c>
      <c r="AO237" s="2">
        <f t="shared" ca="1" si="41"/>
        <v>0</v>
      </c>
      <c r="AP237" s="2">
        <f t="shared" ca="1" si="41"/>
        <v>0</v>
      </c>
      <c r="AQ237" s="2">
        <f t="shared" ca="1" si="41"/>
        <v>0</v>
      </c>
      <c r="AR237" s="2">
        <f t="shared" ca="1" si="41"/>
        <v>0</v>
      </c>
      <c r="AS237" s="2">
        <f t="shared" ca="1" si="42"/>
        <v>0</v>
      </c>
      <c r="AT237" s="2">
        <f t="shared" ca="1" si="42"/>
        <v>0</v>
      </c>
      <c r="AU237" s="2">
        <f t="shared" ca="1" si="42"/>
        <v>0</v>
      </c>
      <c r="AV237" s="2">
        <f t="shared" ca="1" si="42"/>
        <v>0</v>
      </c>
      <c r="AW237" s="2">
        <f t="shared" ca="1" si="42"/>
        <v>0</v>
      </c>
      <c r="AX237" s="2">
        <f t="shared" ca="1" si="42"/>
        <v>0</v>
      </c>
      <c r="AY237" s="2">
        <f t="shared" ca="1" si="42"/>
        <v>0</v>
      </c>
      <c r="AZ237" s="2">
        <f t="shared" ca="1" si="42"/>
        <v>0</v>
      </c>
      <c r="BA237" s="2">
        <f t="shared" ca="1" si="42"/>
        <v>0</v>
      </c>
      <c r="BB237" s="2">
        <f t="shared" ca="1" si="42"/>
        <v>0</v>
      </c>
      <c r="BC237" s="2">
        <f t="shared" ca="1" si="42"/>
        <v>0</v>
      </c>
      <c r="BD237" s="2">
        <f t="shared" ca="1" si="42"/>
        <v>0</v>
      </c>
      <c r="BE237" s="2">
        <f t="shared" ca="1" si="42"/>
        <v>0</v>
      </c>
      <c r="BF237" s="2">
        <f t="shared" ca="1" si="42"/>
        <v>0</v>
      </c>
      <c r="BG237" s="2">
        <f t="shared" ca="1" si="42"/>
        <v>0</v>
      </c>
      <c r="BH237" s="2">
        <f t="shared" ca="1" si="42"/>
        <v>0</v>
      </c>
      <c r="BI237" s="2">
        <f t="shared" ca="1" si="42"/>
        <v>0</v>
      </c>
    </row>
    <row r="238" spans="1:61" hidden="1" x14ac:dyDescent="0.25">
      <c r="A238" s="185"/>
      <c r="B238" s="171"/>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1">
        <v>22</v>
      </c>
      <c r="AC238" s="2">
        <f t="shared" ca="1" si="41"/>
        <v>0</v>
      </c>
      <c r="AD238" s="2">
        <f t="shared" ca="1" si="41"/>
        <v>0</v>
      </c>
      <c r="AE238" s="2">
        <f t="shared" ca="1" si="41"/>
        <v>0</v>
      </c>
      <c r="AF238" s="2">
        <f t="shared" ca="1" si="41"/>
        <v>0</v>
      </c>
      <c r="AG238" s="2">
        <f t="shared" ca="1" si="41"/>
        <v>0</v>
      </c>
      <c r="AH238" s="2">
        <f t="shared" ca="1" si="41"/>
        <v>0</v>
      </c>
      <c r="AI238" s="2">
        <f t="shared" ca="1" si="41"/>
        <v>0</v>
      </c>
      <c r="AJ238" s="2">
        <f t="shared" ca="1" si="41"/>
        <v>0</v>
      </c>
      <c r="AK238" s="2">
        <f t="shared" ca="1" si="41"/>
        <v>0</v>
      </c>
      <c r="AL238" s="2">
        <f t="shared" ca="1" si="41"/>
        <v>0</v>
      </c>
      <c r="AM238" s="2">
        <f t="shared" ref="AM238:AR238" ca="1" si="43">IF(ISNA(OR(MATCH(AM$51,OFFSET($D238,1-$AB238,0,6),0),MATCH($AB238,OFFSET($D238,1-$AB238,0,6),0))),0,INDEX(OFFSET($D238,1-$AB238,18,6,6),MATCH(AM$51,OFFSET($D238,1-$AB238,0,6),0),MATCH($AB238,OFFSET($D238,1-$AB238,0,6),0)))</f>
        <v>0</v>
      </c>
      <c r="AN238" s="2">
        <f t="shared" ca="1" si="43"/>
        <v>0</v>
      </c>
      <c r="AO238" s="2">
        <f t="shared" ca="1" si="43"/>
        <v>0</v>
      </c>
      <c r="AP238" s="2">
        <f t="shared" ca="1" si="43"/>
        <v>0</v>
      </c>
      <c r="AQ238" s="2">
        <f t="shared" ca="1" si="43"/>
        <v>0</v>
      </c>
      <c r="AR238" s="2">
        <f t="shared" ca="1" si="43"/>
        <v>0</v>
      </c>
      <c r="AS238" s="2">
        <f t="shared" ca="1" si="42"/>
        <v>0</v>
      </c>
      <c r="AT238" s="2">
        <f t="shared" ca="1" si="42"/>
        <v>0</v>
      </c>
      <c r="AU238" s="2">
        <f t="shared" ca="1" si="42"/>
        <v>0</v>
      </c>
      <c r="AV238" s="2">
        <f t="shared" ca="1" si="42"/>
        <v>0</v>
      </c>
      <c r="AW238" s="2">
        <f t="shared" ca="1" si="42"/>
        <v>0</v>
      </c>
      <c r="AX238" s="2">
        <f t="shared" ca="1" si="42"/>
        <v>0</v>
      </c>
      <c r="AY238" s="2">
        <f t="shared" ca="1" si="42"/>
        <v>0</v>
      </c>
      <c r="AZ238" s="2">
        <f t="shared" ca="1" si="42"/>
        <v>0</v>
      </c>
      <c r="BA238" s="2">
        <f t="shared" ca="1" si="42"/>
        <v>0</v>
      </c>
      <c r="BB238" s="2">
        <f t="shared" ca="1" si="42"/>
        <v>0</v>
      </c>
      <c r="BC238" s="2">
        <f t="shared" ca="1" si="42"/>
        <v>0</v>
      </c>
      <c r="BD238" s="2">
        <f t="shared" ca="1" si="42"/>
        <v>0</v>
      </c>
      <c r="BE238" s="2">
        <f t="shared" ca="1" si="42"/>
        <v>0</v>
      </c>
      <c r="BF238" s="2">
        <f t="shared" ca="1" si="42"/>
        <v>0</v>
      </c>
      <c r="BG238" s="2">
        <f t="shared" ca="1" si="42"/>
        <v>0</v>
      </c>
      <c r="BH238" s="2">
        <f t="shared" ca="1" si="42"/>
        <v>0</v>
      </c>
      <c r="BI238" s="2">
        <f t="shared" ca="1" si="42"/>
        <v>0</v>
      </c>
    </row>
    <row r="239" spans="1:61" hidden="1" x14ac:dyDescent="0.25">
      <c r="A239" s="185"/>
      <c r="B239" s="171"/>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1">
        <v>23</v>
      </c>
      <c r="AC239" s="2">
        <f t="shared" ref="AC239:AR253" ca="1" si="44">IF(ISNA(OR(MATCH(AC$51,OFFSET($D239,1-$AB239,0,6),0),MATCH($AB239,OFFSET($D239,1-$AB239,0,6),0))),0,INDEX(OFFSET($D239,1-$AB239,18,6,6),MATCH(AC$51,OFFSET($D239,1-$AB239,0,6),0),MATCH($AB239,OFFSET($D239,1-$AB239,0,6),0)))</f>
        <v>0</v>
      </c>
      <c r="AD239" s="2">
        <f t="shared" ca="1" si="44"/>
        <v>0</v>
      </c>
      <c r="AE239" s="2">
        <f t="shared" ca="1" si="44"/>
        <v>0</v>
      </c>
      <c r="AF239" s="2">
        <f t="shared" ca="1" si="44"/>
        <v>0</v>
      </c>
      <c r="AG239" s="2">
        <f t="shared" ca="1" si="44"/>
        <v>0</v>
      </c>
      <c r="AH239" s="2">
        <f t="shared" ca="1" si="44"/>
        <v>0</v>
      </c>
      <c r="AI239" s="2">
        <f t="shared" ca="1" si="44"/>
        <v>0</v>
      </c>
      <c r="AJ239" s="2">
        <f t="shared" ca="1" si="44"/>
        <v>0</v>
      </c>
      <c r="AK239" s="2">
        <f t="shared" ca="1" si="44"/>
        <v>0</v>
      </c>
      <c r="AL239" s="2">
        <f t="shared" ca="1" si="44"/>
        <v>0</v>
      </c>
      <c r="AM239" s="2">
        <f t="shared" ca="1" si="44"/>
        <v>0</v>
      </c>
      <c r="AN239" s="2">
        <f t="shared" ca="1" si="44"/>
        <v>0</v>
      </c>
      <c r="AO239" s="2">
        <f t="shared" ca="1" si="44"/>
        <v>0</v>
      </c>
      <c r="AP239" s="2">
        <f t="shared" ca="1" si="44"/>
        <v>0</v>
      </c>
      <c r="AQ239" s="2">
        <f t="shared" ca="1" si="44"/>
        <v>0</v>
      </c>
      <c r="AR239" s="2">
        <f t="shared" ca="1" si="44"/>
        <v>0</v>
      </c>
      <c r="AS239" s="2">
        <f t="shared" ca="1" si="42"/>
        <v>0</v>
      </c>
      <c r="AT239" s="2">
        <f t="shared" ca="1" si="42"/>
        <v>0</v>
      </c>
      <c r="AU239" s="2">
        <f t="shared" ca="1" si="42"/>
        <v>0</v>
      </c>
      <c r="AV239" s="2">
        <f t="shared" ca="1" si="42"/>
        <v>0</v>
      </c>
      <c r="AW239" s="2">
        <f t="shared" ca="1" si="42"/>
        <v>0</v>
      </c>
      <c r="AX239" s="2">
        <f t="shared" ca="1" si="42"/>
        <v>0</v>
      </c>
      <c r="AY239" s="2">
        <f t="shared" ca="1" si="42"/>
        <v>0</v>
      </c>
      <c r="AZ239" s="2">
        <f t="shared" ca="1" si="42"/>
        <v>0</v>
      </c>
      <c r="BA239" s="2">
        <f t="shared" ca="1" si="42"/>
        <v>0</v>
      </c>
      <c r="BB239" s="2">
        <f t="shared" ca="1" si="42"/>
        <v>0</v>
      </c>
      <c r="BC239" s="2">
        <f t="shared" ca="1" si="42"/>
        <v>0</v>
      </c>
      <c r="BD239" s="2">
        <f t="shared" ca="1" si="42"/>
        <v>0</v>
      </c>
      <c r="BE239" s="2">
        <f t="shared" ca="1" si="42"/>
        <v>0</v>
      </c>
      <c r="BF239" s="2">
        <f t="shared" ca="1" si="42"/>
        <v>0</v>
      </c>
      <c r="BG239" s="2">
        <f t="shared" ca="1" si="42"/>
        <v>0</v>
      </c>
      <c r="BH239" s="2">
        <f t="shared" ca="1" si="42"/>
        <v>0</v>
      </c>
      <c r="BI239" s="2">
        <f t="shared" ca="1" si="42"/>
        <v>0</v>
      </c>
    </row>
    <row r="240" spans="1:61" hidden="1" x14ac:dyDescent="0.25">
      <c r="A240" s="185"/>
      <c r="B240" s="171"/>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1">
        <v>24</v>
      </c>
      <c r="AC240" s="2">
        <f t="shared" ca="1" si="44"/>
        <v>0</v>
      </c>
      <c r="AD240" s="2">
        <f t="shared" ca="1" si="44"/>
        <v>0</v>
      </c>
      <c r="AE240" s="2">
        <f t="shared" ca="1" si="44"/>
        <v>0</v>
      </c>
      <c r="AF240" s="2">
        <f t="shared" ca="1" si="44"/>
        <v>0</v>
      </c>
      <c r="AG240" s="2">
        <f t="shared" ca="1" si="44"/>
        <v>0</v>
      </c>
      <c r="AH240" s="2">
        <f t="shared" ca="1" si="44"/>
        <v>0</v>
      </c>
      <c r="AI240" s="2">
        <f t="shared" ca="1" si="44"/>
        <v>0</v>
      </c>
      <c r="AJ240" s="2">
        <f t="shared" ca="1" si="44"/>
        <v>0</v>
      </c>
      <c r="AK240" s="2">
        <f t="shared" ca="1" si="44"/>
        <v>0</v>
      </c>
      <c r="AL240" s="2">
        <f t="shared" ca="1" si="44"/>
        <v>0</v>
      </c>
      <c r="AM240" s="2">
        <f t="shared" ca="1" si="44"/>
        <v>0</v>
      </c>
      <c r="AN240" s="2">
        <f t="shared" ca="1" si="44"/>
        <v>0</v>
      </c>
      <c r="AO240" s="2">
        <f t="shared" ca="1" si="44"/>
        <v>0</v>
      </c>
      <c r="AP240" s="2">
        <f t="shared" ca="1" si="44"/>
        <v>0</v>
      </c>
      <c r="AQ240" s="2">
        <f t="shared" ca="1" si="44"/>
        <v>0</v>
      </c>
      <c r="AR240" s="2">
        <f t="shared" ca="1" si="44"/>
        <v>0</v>
      </c>
      <c r="AS240" s="2">
        <f t="shared" ref="AS240:BI254" ca="1" si="45">IF(ISNA(OR(MATCH(AS$51,OFFSET($D240,1-$AB240,0,6),0),MATCH($AB240,OFFSET($D240,1-$AB240,0,6),0))),0,INDEX(OFFSET($D240,1-$AB240,18,6,6),MATCH(AS$51,OFFSET($D240,1-$AB240,0,6),0),MATCH($AB240,OFFSET($D240,1-$AB240,0,6),0)))</f>
        <v>0</v>
      </c>
      <c r="AT240" s="2">
        <f t="shared" ca="1" si="45"/>
        <v>0</v>
      </c>
      <c r="AU240" s="2">
        <f t="shared" ca="1" si="45"/>
        <v>0</v>
      </c>
      <c r="AV240" s="2">
        <f t="shared" ca="1" si="45"/>
        <v>0</v>
      </c>
      <c r="AW240" s="2">
        <f t="shared" ca="1" si="45"/>
        <v>0</v>
      </c>
      <c r="AX240" s="2">
        <f t="shared" ca="1" si="45"/>
        <v>0</v>
      </c>
      <c r="AY240" s="2">
        <f t="shared" ca="1" si="45"/>
        <v>0</v>
      </c>
      <c r="AZ240" s="2">
        <f t="shared" ca="1" si="45"/>
        <v>0</v>
      </c>
      <c r="BA240" s="2">
        <f t="shared" ca="1" si="45"/>
        <v>0</v>
      </c>
      <c r="BB240" s="2">
        <f t="shared" ca="1" si="45"/>
        <v>0</v>
      </c>
      <c r="BC240" s="2">
        <f t="shared" ca="1" si="45"/>
        <v>0</v>
      </c>
      <c r="BD240" s="2">
        <f t="shared" ca="1" si="45"/>
        <v>0</v>
      </c>
      <c r="BE240" s="2">
        <f t="shared" ca="1" si="45"/>
        <v>0</v>
      </c>
      <c r="BF240" s="2">
        <f t="shared" ca="1" si="45"/>
        <v>0</v>
      </c>
      <c r="BG240" s="2">
        <f t="shared" ca="1" si="45"/>
        <v>0</v>
      </c>
      <c r="BH240" s="2">
        <f t="shared" ca="1" si="45"/>
        <v>0</v>
      </c>
      <c r="BI240" s="2">
        <f t="shared" ca="1" si="45"/>
        <v>0</v>
      </c>
    </row>
    <row r="241" spans="1:61" hidden="1" x14ac:dyDescent="0.25">
      <c r="A241" s="185"/>
      <c r="B241" s="171"/>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1">
        <v>25</v>
      </c>
      <c r="AC241" s="2">
        <f t="shared" ca="1" si="44"/>
        <v>0</v>
      </c>
      <c r="AD241" s="2">
        <f t="shared" ca="1" si="44"/>
        <v>0</v>
      </c>
      <c r="AE241" s="2">
        <f t="shared" ca="1" si="44"/>
        <v>0</v>
      </c>
      <c r="AF241" s="2">
        <f t="shared" ca="1" si="44"/>
        <v>0</v>
      </c>
      <c r="AG241" s="2">
        <f t="shared" ca="1" si="44"/>
        <v>0</v>
      </c>
      <c r="AH241" s="2">
        <f t="shared" ca="1" si="44"/>
        <v>0</v>
      </c>
      <c r="AI241" s="2">
        <f t="shared" ca="1" si="44"/>
        <v>0</v>
      </c>
      <c r="AJ241" s="2">
        <f t="shared" ca="1" si="44"/>
        <v>0</v>
      </c>
      <c r="AK241" s="2">
        <f t="shared" ca="1" si="44"/>
        <v>0</v>
      </c>
      <c r="AL241" s="2">
        <f t="shared" ca="1" si="44"/>
        <v>0</v>
      </c>
      <c r="AM241" s="2">
        <f t="shared" ca="1" si="44"/>
        <v>0</v>
      </c>
      <c r="AN241" s="2">
        <f t="shared" ca="1" si="44"/>
        <v>0</v>
      </c>
      <c r="AO241" s="2">
        <f t="shared" ca="1" si="44"/>
        <v>0</v>
      </c>
      <c r="AP241" s="2">
        <f t="shared" ca="1" si="44"/>
        <v>0</v>
      </c>
      <c r="AQ241" s="2">
        <f t="shared" ca="1" si="44"/>
        <v>0</v>
      </c>
      <c r="AR241" s="2">
        <f t="shared" ca="1" si="44"/>
        <v>0</v>
      </c>
      <c r="AS241" s="2">
        <f t="shared" ca="1" si="45"/>
        <v>0</v>
      </c>
      <c r="AT241" s="2">
        <f t="shared" ca="1" si="45"/>
        <v>0</v>
      </c>
      <c r="AU241" s="2">
        <f t="shared" ca="1" si="45"/>
        <v>0</v>
      </c>
      <c r="AV241" s="2">
        <f t="shared" ca="1" si="45"/>
        <v>0</v>
      </c>
      <c r="AW241" s="2">
        <f t="shared" ca="1" si="45"/>
        <v>0</v>
      </c>
      <c r="AX241" s="2">
        <f t="shared" ca="1" si="45"/>
        <v>0</v>
      </c>
      <c r="AY241" s="2">
        <f t="shared" ca="1" si="45"/>
        <v>0</v>
      </c>
      <c r="AZ241" s="2">
        <f t="shared" ca="1" si="45"/>
        <v>0</v>
      </c>
      <c r="BA241" s="2">
        <f t="shared" ca="1" si="45"/>
        <v>0</v>
      </c>
      <c r="BB241" s="2">
        <f t="shared" ca="1" si="45"/>
        <v>0</v>
      </c>
      <c r="BC241" s="2">
        <f t="shared" ca="1" si="45"/>
        <v>0</v>
      </c>
      <c r="BD241" s="2">
        <f t="shared" ca="1" si="45"/>
        <v>0</v>
      </c>
      <c r="BE241" s="2">
        <f t="shared" ca="1" si="45"/>
        <v>0</v>
      </c>
      <c r="BF241" s="2">
        <f t="shared" ca="1" si="45"/>
        <v>0</v>
      </c>
      <c r="BG241" s="2">
        <f t="shared" ca="1" si="45"/>
        <v>0</v>
      </c>
      <c r="BH241" s="2">
        <f t="shared" ca="1" si="45"/>
        <v>0</v>
      </c>
      <c r="BI241" s="2">
        <f t="shared" ca="1" si="45"/>
        <v>0</v>
      </c>
    </row>
    <row r="242" spans="1:61" hidden="1" x14ac:dyDescent="0.25">
      <c r="A242" s="185"/>
      <c r="B242" s="171"/>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1">
        <v>26</v>
      </c>
      <c r="AC242" s="2">
        <f t="shared" ca="1" si="44"/>
        <v>0</v>
      </c>
      <c r="AD242" s="2">
        <f t="shared" ca="1" si="44"/>
        <v>0</v>
      </c>
      <c r="AE242" s="2">
        <f t="shared" ca="1" si="44"/>
        <v>0</v>
      </c>
      <c r="AF242" s="2">
        <f t="shared" ca="1" si="44"/>
        <v>0</v>
      </c>
      <c r="AG242" s="2">
        <f t="shared" ca="1" si="44"/>
        <v>0</v>
      </c>
      <c r="AH242" s="2">
        <f t="shared" ca="1" si="44"/>
        <v>0</v>
      </c>
      <c r="AI242" s="2">
        <f t="shared" ca="1" si="44"/>
        <v>0</v>
      </c>
      <c r="AJ242" s="2">
        <f t="shared" ca="1" si="44"/>
        <v>0</v>
      </c>
      <c r="AK242" s="2">
        <f t="shared" ca="1" si="44"/>
        <v>0</v>
      </c>
      <c r="AL242" s="2">
        <f t="shared" ca="1" si="44"/>
        <v>0</v>
      </c>
      <c r="AM242" s="2">
        <f t="shared" ca="1" si="44"/>
        <v>0</v>
      </c>
      <c r="AN242" s="2">
        <f t="shared" ca="1" si="44"/>
        <v>0</v>
      </c>
      <c r="AO242" s="2">
        <f t="shared" ca="1" si="44"/>
        <v>0</v>
      </c>
      <c r="AP242" s="2">
        <f t="shared" ca="1" si="44"/>
        <v>0</v>
      </c>
      <c r="AQ242" s="2">
        <f t="shared" ca="1" si="44"/>
        <v>0</v>
      </c>
      <c r="AR242" s="2">
        <f t="shared" ca="1" si="44"/>
        <v>0</v>
      </c>
      <c r="AS242" s="2">
        <f t="shared" ca="1" si="45"/>
        <v>0</v>
      </c>
      <c r="AT242" s="2">
        <f t="shared" ca="1" si="45"/>
        <v>0</v>
      </c>
      <c r="AU242" s="2">
        <f t="shared" ca="1" si="45"/>
        <v>0</v>
      </c>
      <c r="AV242" s="2">
        <f t="shared" ca="1" si="45"/>
        <v>0</v>
      </c>
      <c r="AW242" s="2">
        <f t="shared" ca="1" si="45"/>
        <v>0</v>
      </c>
      <c r="AX242" s="2">
        <f t="shared" ca="1" si="45"/>
        <v>0</v>
      </c>
      <c r="AY242" s="2">
        <f t="shared" ca="1" si="45"/>
        <v>0</v>
      </c>
      <c r="AZ242" s="2">
        <f t="shared" ca="1" si="45"/>
        <v>0</v>
      </c>
      <c r="BA242" s="2">
        <f t="shared" ca="1" si="45"/>
        <v>0</v>
      </c>
      <c r="BB242" s="2">
        <f t="shared" ca="1" si="45"/>
        <v>0</v>
      </c>
      <c r="BC242" s="2">
        <f t="shared" ca="1" si="45"/>
        <v>0</v>
      </c>
      <c r="BD242" s="2">
        <f t="shared" ca="1" si="45"/>
        <v>0</v>
      </c>
      <c r="BE242" s="2">
        <f t="shared" ca="1" si="45"/>
        <v>0</v>
      </c>
      <c r="BF242" s="2">
        <f t="shared" ca="1" si="45"/>
        <v>0</v>
      </c>
      <c r="BG242" s="2">
        <f t="shared" ca="1" si="45"/>
        <v>0</v>
      </c>
      <c r="BH242" s="2">
        <f t="shared" ca="1" si="45"/>
        <v>0</v>
      </c>
      <c r="BI242" s="2">
        <f t="shared" ca="1" si="45"/>
        <v>0</v>
      </c>
    </row>
    <row r="243" spans="1:61" hidden="1" x14ac:dyDescent="0.25">
      <c r="A243" s="185"/>
      <c r="B243" s="171"/>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1">
        <v>27</v>
      </c>
      <c r="AC243" s="2">
        <f t="shared" ca="1" si="44"/>
        <v>0</v>
      </c>
      <c r="AD243" s="2">
        <f t="shared" ca="1" si="44"/>
        <v>0</v>
      </c>
      <c r="AE243" s="2">
        <f t="shared" ca="1" si="44"/>
        <v>0</v>
      </c>
      <c r="AF243" s="2">
        <f t="shared" ca="1" si="44"/>
        <v>0</v>
      </c>
      <c r="AG243" s="2">
        <f t="shared" ca="1" si="44"/>
        <v>0</v>
      </c>
      <c r="AH243" s="2">
        <f t="shared" ca="1" si="44"/>
        <v>0</v>
      </c>
      <c r="AI243" s="2">
        <f t="shared" ca="1" si="44"/>
        <v>0</v>
      </c>
      <c r="AJ243" s="2">
        <f t="shared" ca="1" si="44"/>
        <v>0</v>
      </c>
      <c r="AK243" s="2">
        <f t="shared" ca="1" si="44"/>
        <v>0</v>
      </c>
      <c r="AL243" s="2">
        <f t="shared" ca="1" si="44"/>
        <v>0</v>
      </c>
      <c r="AM243" s="2">
        <f t="shared" ca="1" si="44"/>
        <v>0</v>
      </c>
      <c r="AN243" s="2">
        <f t="shared" ca="1" si="44"/>
        <v>0</v>
      </c>
      <c r="AO243" s="2">
        <f t="shared" ca="1" si="44"/>
        <v>0</v>
      </c>
      <c r="AP243" s="2">
        <f t="shared" ca="1" si="44"/>
        <v>0</v>
      </c>
      <c r="AQ243" s="2">
        <f t="shared" ca="1" si="44"/>
        <v>0</v>
      </c>
      <c r="AR243" s="2">
        <f t="shared" ca="1" si="44"/>
        <v>0</v>
      </c>
      <c r="AS243" s="2">
        <f t="shared" ca="1" si="45"/>
        <v>0</v>
      </c>
      <c r="AT243" s="2">
        <f t="shared" ca="1" si="45"/>
        <v>0</v>
      </c>
      <c r="AU243" s="2">
        <f t="shared" ca="1" si="45"/>
        <v>0</v>
      </c>
      <c r="AV243" s="2">
        <f t="shared" ca="1" si="45"/>
        <v>0</v>
      </c>
      <c r="AW243" s="2">
        <f t="shared" ca="1" si="45"/>
        <v>0</v>
      </c>
      <c r="AX243" s="2">
        <f t="shared" ca="1" si="45"/>
        <v>0</v>
      </c>
      <c r="AY243" s="2">
        <f t="shared" ca="1" si="45"/>
        <v>0</v>
      </c>
      <c r="AZ243" s="2">
        <f t="shared" ca="1" si="45"/>
        <v>0</v>
      </c>
      <c r="BA243" s="2">
        <f t="shared" ca="1" si="45"/>
        <v>0</v>
      </c>
      <c r="BB243" s="2">
        <f t="shared" ca="1" si="45"/>
        <v>0</v>
      </c>
      <c r="BC243" s="2">
        <f t="shared" ca="1" si="45"/>
        <v>0</v>
      </c>
      <c r="BD243" s="2">
        <f t="shared" ca="1" si="45"/>
        <v>0</v>
      </c>
      <c r="BE243" s="2">
        <f t="shared" ca="1" si="45"/>
        <v>0</v>
      </c>
      <c r="BF243" s="2">
        <f t="shared" ca="1" si="45"/>
        <v>0</v>
      </c>
      <c r="BG243" s="2">
        <f t="shared" ca="1" si="45"/>
        <v>0</v>
      </c>
      <c r="BH243" s="2">
        <f t="shared" ca="1" si="45"/>
        <v>0</v>
      </c>
      <c r="BI243" s="2">
        <f t="shared" ca="1" si="45"/>
        <v>0</v>
      </c>
    </row>
    <row r="244" spans="1:61" hidden="1" x14ac:dyDescent="0.25">
      <c r="A244" s="185"/>
      <c r="B244" s="171"/>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1">
        <v>28</v>
      </c>
      <c r="AC244" s="2">
        <f t="shared" ca="1" si="44"/>
        <v>0</v>
      </c>
      <c r="AD244" s="2">
        <f t="shared" ca="1" si="44"/>
        <v>0</v>
      </c>
      <c r="AE244" s="2">
        <f t="shared" ca="1" si="44"/>
        <v>0</v>
      </c>
      <c r="AF244" s="2">
        <f t="shared" ca="1" si="44"/>
        <v>0</v>
      </c>
      <c r="AG244" s="2">
        <f t="shared" ca="1" si="44"/>
        <v>0</v>
      </c>
      <c r="AH244" s="2">
        <f t="shared" ca="1" si="44"/>
        <v>0</v>
      </c>
      <c r="AI244" s="2">
        <f t="shared" ca="1" si="44"/>
        <v>0</v>
      </c>
      <c r="AJ244" s="2">
        <f t="shared" ca="1" si="44"/>
        <v>0</v>
      </c>
      <c r="AK244" s="2">
        <f t="shared" ca="1" si="44"/>
        <v>0</v>
      </c>
      <c r="AL244" s="2">
        <f t="shared" ca="1" si="44"/>
        <v>0</v>
      </c>
      <c r="AM244" s="2">
        <f t="shared" ca="1" si="44"/>
        <v>0</v>
      </c>
      <c r="AN244" s="2">
        <f t="shared" ca="1" si="44"/>
        <v>0</v>
      </c>
      <c r="AO244" s="2">
        <f t="shared" ca="1" si="44"/>
        <v>0</v>
      </c>
      <c r="AP244" s="2">
        <f t="shared" ca="1" si="44"/>
        <v>0</v>
      </c>
      <c r="AQ244" s="2">
        <f t="shared" ca="1" si="44"/>
        <v>0</v>
      </c>
      <c r="AR244" s="2">
        <f t="shared" ca="1" si="44"/>
        <v>0</v>
      </c>
      <c r="AS244" s="2">
        <f t="shared" ca="1" si="45"/>
        <v>0</v>
      </c>
      <c r="AT244" s="2">
        <f t="shared" ca="1" si="45"/>
        <v>0</v>
      </c>
      <c r="AU244" s="2">
        <f t="shared" ca="1" si="45"/>
        <v>0</v>
      </c>
      <c r="AV244" s="2">
        <f t="shared" ca="1" si="45"/>
        <v>0</v>
      </c>
      <c r="AW244" s="2">
        <f t="shared" ca="1" si="45"/>
        <v>0</v>
      </c>
      <c r="AX244" s="2">
        <f t="shared" ca="1" si="45"/>
        <v>0</v>
      </c>
      <c r="AY244" s="2">
        <f t="shared" ca="1" si="45"/>
        <v>0</v>
      </c>
      <c r="AZ244" s="2">
        <f t="shared" ca="1" si="45"/>
        <v>0</v>
      </c>
      <c r="BA244" s="2">
        <f t="shared" ca="1" si="45"/>
        <v>0</v>
      </c>
      <c r="BB244" s="2">
        <f t="shared" ca="1" si="45"/>
        <v>0</v>
      </c>
      <c r="BC244" s="2">
        <f t="shared" ca="1" si="45"/>
        <v>0</v>
      </c>
      <c r="BD244" s="2">
        <f t="shared" ca="1" si="45"/>
        <v>0</v>
      </c>
      <c r="BE244" s="2">
        <f t="shared" ca="1" si="45"/>
        <v>0</v>
      </c>
      <c r="BF244" s="2">
        <f t="shared" ca="1" si="45"/>
        <v>0</v>
      </c>
      <c r="BG244" s="2">
        <f t="shared" ca="1" si="45"/>
        <v>0</v>
      </c>
      <c r="BH244" s="2">
        <f t="shared" ca="1" si="45"/>
        <v>0</v>
      </c>
      <c r="BI244" s="2">
        <f t="shared" ca="1" si="45"/>
        <v>0</v>
      </c>
    </row>
    <row r="245" spans="1:61" hidden="1" x14ac:dyDescent="0.25">
      <c r="A245" s="185"/>
      <c r="B245" s="171"/>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1">
        <v>29</v>
      </c>
      <c r="AC245" s="2">
        <f t="shared" ca="1" si="44"/>
        <v>0</v>
      </c>
      <c r="AD245" s="2">
        <f t="shared" ca="1" si="44"/>
        <v>0</v>
      </c>
      <c r="AE245" s="2">
        <f t="shared" ca="1" si="44"/>
        <v>0</v>
      </c>
      <c r="AF245" s="2">
        <f t="shared" ca="1" si="44"/>
        <v>0</v>
      </c>
      <c r="AG245" s="2">
        <f t="shared" ca="1" si="44"/>
        <v>0</v>
      </c>
      <c r="AH245" s="2">
        <f t="shared" ca="1" si="44"/>
        <v>0</v>
      </c>
      <c r="AI245" s="2">
        <f t="shared" ca="1" si="44"/>
        <v>0</v>
      </c>
      <c r="AJ245" s="2">
        <f t="shared" ca="1" si="44"/>
        <v>0</v>
      </c>
      <c r="AK245" s="2">
        <f t="shared" ca="1" si="44"/>
        <v>0</v>
      </c>
      <c r="AL245" s="2">
        <f t="shared" ca="1" si="44"/>
        <v>0</v>
      </c>
      <c r="AM245" s="2">
        <f t="shared" ca="1" si="44"/>
        <v>0</v>
      </c>
      <c r="AN245" s="2">
        <f t="shared" ca="1" si="44"/>
        <v>0</v>
      </c>
      <c r="AO245" s="2">
        <f t="shared" ca="1" si="44"/>
        <v>0</v>
      </c>
      <c r="AP245" s="2">
        <f t="shared" ca="1" si="44"/>
        <v>0</v>
      </c>
      <c r="AQ245" s="2">
        <f t="shared" ca="1" si="44"/>
        <v>0</v>
      </c>
      <c r="AR245" s="2">
        <f t="shared" ca="1" si="44"/>
        <v>0</v>
      </c>
      <c r="AS245" s="2">
        <f t="shared" ca="1" si="45"/>
        <v>0</v>
      </c>
      <c r="AT245" s="2">
        <f t="shared" ca="1" si="45"/>
        <v>0</v>
      </c>
      <c r="AU245" s="2">
        <f t="shared" ca="1" si="45"/>
        <v>0</v>
      </c>
      <c r="AV245" s="2">
        <f t="shared" ca="1" si="45"/>
        <v>0</v>
      </c>
      <c r="AW245" s="2">
        <f t="shared" ca="1" si="45"/>
        <v>0</v>
      </c>
      <c r="AX245" s="2">
        <f t="shared" ca="1" si="45"/>
        <v>0</v>
      </c>
      <c r="AY245" s="2">
        <f t="shared" ca="1" si="45"/>
        <v>0</v>
      </c>
      <c r="AZ245" s="2">
        <f t="shared" ca="1" si="45"/>
        <v>0</v>
      </c>
      <c r="BA245" s="2">
        <f t="shared" ca="1" si="45"/>
        <v>0</v>
      </c>
      <c r="BB245" s="2">
        <f t="shared" ca="1" si="45"/>
        <v>0</v>
      </c>
      <c r="BC245" s="2">
        <f t="shared" ca="1" si="45"/>
        <v>0</v>
      </c>
      <c r="BD245" s="2">
        <f t="shared" ca="1" si="45"/>
        <v>0</v>
      </c>
      <c r="BE245" s="2">
        <f t="shared" ca="1" si="45"/>
        <v>0</v>
      </c>
      <c r="BF245" s="2">
        <f t="shared" ca="1" si="45"/>
        <v>0</v>
      </c>
      <c r="BG245" s="2">
        <f t="shared" ca="1" si="45"/>
        <v>0</v>
      </c>
      <c r="BH245" s="2">
        <f t="shared" ca="1" si="45"/>
        <v>0</v>
      </c>
      <c r="BI245" s="2">
        <f t="shared" ca="1" si="45"/>
        <v>0</v>
      </c>
    </row>
    <row r="246" spans="1:61" hidden="1" x14ac:dyDescent="0.25">
      <c r="A246" s="185"/>
      <c r="B246" s="171"/>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1">
        <v>30</v>
      </c>
      <c r="AC246" s="2">
        <f t="shared" ca="1" si="44"/>
        <v>0</v>
      </c>
      <c r="AD246" s="2">
        <f t="shared" ca="1" si="44"/>
        <v>0</v>
      </c>
      <c r="AE246" s="2">
        <f t="shared" ca="1" si="44"/>
        <v>0</v>
      </c>
      <c r="AF246" s="2">
        <f t="shared" ca="1" si="44"/>
        <v>0</v>
      </c>
      <c r="AG246" s="2">
        <f t="shared" ca="1" si="44"/>
        <v>0</v>
      </c>
      <c r="AH246" s="2">
        <f t="shared" ca="1" si="44"/>
        <v>0</v>
      </c>
      <c r="AI246" s="2">
        <f t="shared" ca="1" si="44"/>
        <v>0</v>
      </c>
      <c r="AJ246" s="2">
        <f t="shared" ca="1" si="44"/>
        <v>0</v>
      </c>
      <c r="AK246" s="2">
        <f t="shared" ca="1" si="44"/>
        <v>0</v>
      </c>
      <c r="AL246" s="2">
        <f t="shared" ca="1" si="44"/>
        <v>0</v>
      </c>
      <c r="AM246" s="2">
        <f t="shared" ca="1" si="44"/>
        <v>0</v>
      </c>
      <c r="AN246" s="2">
        <f t="shared" ca="1" si="44"/>
        <v>0</v>
      </c>
      <c r="AO246" s="2">
        <f t="shared" ca="1" si="44"/>
        <v>0</v>
      </c>
      <c r="AP246" s="2">
        <f t="shared" ca="1" si="44"/>
        <v>0</v>
      </c>
      <c r="AQ246" s="2">
        <f t="shared" ca="1" si="44"/>
        <v>0</v>
      </c>
      <c r="AR246" s="2">
        <f t="shared" ca="1" si="44"/>
        <v>0</v>
      </c>
      <c r="AS246" s="2">
        <f t="shared" ca="1" si="45"/>
        <v>0</v>
      </c>
      <c r="AT246" s="2">
        <f t="shared" ca="1" si="45"/>
        <v>0</v>
      </c>
      <c r="AU246" s="2">
        <f t="shared" ca="1" si="45"/>
        <v>0</v>
      </c>
      <c r="AV246" s="2">
        <f t="shared" ca="1" si="45"/>
        <v>0</v>
      </c>
      <c r="AW246" s="2">
        <f t="shared" ca="1" si="45"/>
        <v>0</v>
      </c>
      <c r="AX246" s="2">
        <f t="shared" ca="1" si="45"/>
        <v>0</v>
      </c>
      <c r="AY246" s="2">
        <f t="shared" ca="1" si="45"/>
        <v>0</v>
      </c>
      <c r="AZ246" s="2">
        <f t="shared" ca="1" si="45"/>
        <v>0</v>
      </c>
      <c r="BA246" s="2">
        <f t="shared" ca="1" si="45"/>
        <v>0</v>
      </c>
      <c r="BB246" s="2">
        <f t="shared" ca="1" si="45"/>
        <v>0</v>
      </c>
      <c r="BC246" s="2">
        <f t="shared" ca="1" si="45"/>
        <v>0</v>
      </c>
      <c r="BD246" s="2">
        <f t="shared" ca="1" si="45"/>
        <v>0</v>
      </c>
      <c r="BE246" s="2">
        <f t="shared" ca="1" si="45"/>
        <v>0</v>
      </c>
      <c r="BF246" s="2">
        <f t="shared" ca="1" si="45"/>
        <v>0</v>
      </c>
      <c r="BG246" s="2">
        <f t="shared" ca="1" si="45"/>
        <v>0</v>
      </c>
      <c r="BH246" s="2">
        <f t="shared" ca="1" si="45"/>
        <v>0</v>
      </c>
      <c r="BI246" s="2">
        <f t="shared" ca="1" si="45"/>
        <v>0</v>
      </c>
    </row>
    <row r="247" spans="1:61" hidden="1" x14ac:dyDescent="0.25">
      <c r="A247" s="185"/>
      <c r="B247" s="171"/>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1">
        <v>31</v>
      </c>
      <c r="AC247" s="2">
        <f t="shared" ca="1" si="44"/>
        <v>0</v>
      </c>
      <c r="AD247" s="2">
        <f t="shared" ca="1" si="44"/>
        <v>0</v>
      </c>
      <c r="AE247" s="2">
        <f t="shared" ca="1" si="44"/>
        <v>0</v>
      </c>
      <c r="AF247" s="2">
        <f t="shared" ca="1" si="44"/>
        <v>0</v>
      </c>
      <c r="AG247" s="2">
        <f t="shared" ca="1" si="44"/>
        <v>0</v>
      </c>
      <c r="AH247" s="2">
        <f t="shared" ca="1" si="44"/>
        <v>0</v>
      </c>
      <c r="AI247" s="2">
        <f t="shared" ca="1" si="44"/>
        <v>0</v>
      </c>
      <c r="AJ247" s="2">
        <f t="shared" ca="1" si="44"/>
        <v>0</v>
      </c>
      <c r="AK247" s="2">
        <f t="shared" ca="1" si="44"/>
        <v>0</v>
      </c>
      <c r="AL247" s="2">
        <f t="shared" ca="1" si="44"/>
        <v>0</v>
      </c>
      <c r="AM247" s="2">
        <f t="shared" ca="1" si="44"/>
        <v>0</v>
      </c>
      <c r="AN247" s="2">
        <f t="shared" ca="1" si="44"/>
        <v>0</v>
      </c>
      <c r="AO247" s="2">
        <f t="shared" ca="1" si="44"/>
        <v>0</v>
      </c>
      <c r="AP247" s="2">
        <f t="shared" ca="1" si="44"/>
        <v>0</v>
      </c>
      <c r="AQ247" s="2">
        <f t="shared" ca="1" si="44"/>
        <v>0</v>
      </c>
      <c r="AR247" s="2">
        <f t="shared" ca="1" si="44"/>
        <v>0</v>
      </c>
      <c r="AS247" s="2">
        <f t="shared" ca="1" si="45"/>
        <v>0</v>
      </c>
      <c r="AT247" s="2">
        <f t="shared" ca="1" si="45"/>
        <v>0</v>
      </c>
      <c r="AU247" s="2">
        <f t="shared" ca="1" si="45"/>
        <v>0</v>
      </c>
      <c r="AV247" s="2">
        <f t="shared" ca="1" si="45"/>
        <v>0</v>
      </c>
      <c r="AW247" s="2">
        <f t="shared" ca="1" si="45"/>
        <v>0</v>
      </c>
      <c r="AX247" s="2">
        <f t="shared" ca="1" si="45"/>
        <v>0</v>
      </c>
      <c r="AY247" s="2">
        <f t="shared" ca="1" si="45"/>
        <v>0</v>
      </c>
      <c r="AZ247" s="2">
        <f t="shared" ca="1" si="45"/>
        <v>0</v>
      </c>
      <c r="BA247" s="2">
        <f t="shared" ca="1" si="45"/>
        <v>0</v>
      </c>
      <c r="BB247" s="2">
        <f t="shared" ca="1" si="45"/>
        <v>0</v>
      </c>
      <c r="BC247" s="2">
        <f t="shared" ca="1" si="45"/>
        <v>0</v>
      </c>
      <c r="BD247" s="2">
        <f t="shared" ca="1" si="45"/>
        <v>0</v>
      </c>
      <c r="BE247" s="2">
        <f t="shared" ca="1" si="45"/>
        <v>0</v>
      </c>
      <c r="BF247" s="2">
        <f t="shared" ca="1" si="45"/>
        <v>0</v>
      </c>
      <c r="BG247" s="2">
        <f t="shared" ca="1" si="45"/>
        <v>0</v>
      </c>
      <c r="BH247" s="2">
        <f t="shared" ca="1" si="45"/>
        <v>0</v>
      </c>
      <c r="BI247" s="2">
        <f t="shared" ca="1" si="45"/>
        <v>0</v>
      </c>
    </row>
    <row r="248" spans="1:61" hidden="1" x14ac:dyDescent="0.25">
      <c r="A248" s="185"/>
      <c r="B248" s="171"/>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1">
        <v>32</v>
      </c>
      <c r="AC248" s="2">
        <f t="shared" ca="1" si="44"/>
        <v>0</v>
      </c>
      <c r="AD248" s="2">
        <f t="shared" ca="1" si="44"/>
        <v>0</v>
      </c>
      <c r="AE248" s="2">
        <f t="shared" ca="1" si="44"/>
        <v>0</v>
      </c>
      <c r="AF248" s="2">
        <f t="shared" ca="1" si="44"/>
        <v>0</v>
      </c>
      <c r="AG248" s="2">
        <f t="shared" ca="1" si="44"/>
        <v>0</v>
      </c>
      <c r="AH248" s="2">
        <f t="shared" ca="1" si="44"/>
        <v>0</v>
      </c>
      <c r="AI248" s="2">
        <f t="shared" ca="1" si="44"/>
        <v>0</v>
      </c>
      <c r="AJ248" s="2">
        <f t="shared" ca="1" si="44"/>
        <v>0</v>
      </c>
      <c r="AK248" s="2">
        <f t="shared" ca="1" si="44"/>
        <v>0</v>
      </c>
      <c r="AL248" s="2">
        <f t="shared" ca="1" si="44"/>
        <v>0</v>
      </c>
      <c r="AM248" s="2">
        <f t="shared" ca="1" si="44"/>
        <v>0</v>
      </c>
      <c r="AN248" s="2">
        <f t="shared" ca="1" si="44"/>
        <v>0</v>
      </c>
      <c r="AO248" s="2">
        <f t="shared" ca="1" si="44"/>
        <v>0</v>
      </c>
      <c r="AP248" s="2">
        <f t="shared" ca="1" si="44"/>
        <v>0</v>
      </c>
      <c r="AQ248" s="2">
        <f t="shared" ca="1" si="44"/>
        <v>0</v>
      </c>
      <c r="AR248" s="2">
        <f t="shared" ca="1" si="44"/>
        <v>0</v>
      </c>
      <c r="AS248" s="2">
        <f t="shared" ca="1" si="45"/>
        <v>0</v>
      </c>
      <c r="AT248" s="2">
        <f t="shared" ca="1" si="45"/>
        <v>0</v>
      </c>
      <c r="AU248" s="2">
        <f t="shared" ca="1" si="45"/>
        <v>0</v>
      </c>
      <c r="AV248" s="2">
        <f t="shared" ca="1" si="45"/>
        <v>0</v>
      </c>
      <c r="AW248" s="2">
        <f t="shared" ca="1" si="45"/>
        <v>0</v>
      </c>
      <c r="AX248" s="2">
        <f t="shared" ca="1" si="45"/>
        <v>0</v>
      </c>
      <c r="AY248" s="2">
        <f t="shared" ca="1" si="45"/>
        <v>0</v>
      </c>
      <c r="AZ248" s="2">
        <f t="shared" ca="1" si="45"/>
        <v>0</v>
      </c>
      <c r="BA248" s="2">
        <f t="shared" ca="1" si="45"/>
        <v>0</v>
      </c>
      <c r="BB248" s="2">
        <f t="shared" ca="1" si="45"/>
        <v>0</v>
      </c>
      <c r="BC248" s="2">
        <f t="shared" ca="1" si="45"/>
        <v>0</v>
      </c>
      <c r="BD248" s="2">
        <f t="shared" ca="1" si="45"/>
        <v>0</v>
      </c>
      <c r="BE248" s="2">
        <f t="shared" ca="1" si="45"/>
        <v>0</v>
      </c>
      <c r="BF248" s="2">
        <f t="shared" ca="1" si="45"/>
        <v>0</v>
      </c>
      <c r="BG248" s="2">
        <f t="shared" ca="1" si="45"/>
        <v>0</v>
      </c>
      <c r="BH248" s="2">
        <f t="shared" ca="1" si="45"/>
        <v>0</v>
      </c>
      <c r="BI248" s="2">
        <f t="shared" ca="1" si="45"/>
        <v>0</v>
      </c>
    </row>
    <row r="249" spans="1:61" hidden="1" x14ac:dyDescent="0.25">
      <c r="A249" s="185"/>
      <c r="B249" s="172"/>
      <c r="C249" s="68"/>
      <c r="D249" s="68"/>
      <c r="E249" s="68"/>
      <c r="F249" s="68"/>
      <c r="G249" s="68"/>
      <c r="H249" s="68"/>
      <c r="I249" s="68"/>
      <c r="J249" s="68"/>
      <c r="K249" s="68"/>
      <c r="L249" s="68"/>
      <c r="M249" s="68"/>
      <c r="N249" s="68"/>
      <c r="O249" s="68"/>
      <c r="P249" s="68"/>
      <c r="Q249" s="68"/>
      <c r="R249" s="68"/>
      <c r="S249" s="68"/>
      <c r="T249" s="68"/>
      <c r="U249" s="68"/>
      <c r="V249" s="68"/>
      <c r="W249" s="68"/>
      <c r="X249" s="68"/>
      <c r="Y249" s="68"/>
      <c r="Z249" s="68"/>
      <c r="AA249" s="68"/>
      <c r="AB249" s="65">
        <v>33</v>
      </c>
      <c r="AC249" s="67">
        <f t="shared" ca="1" si="44"/>
        <v>0</v>
      </c>
      <c r="AD249" s="67">
        <f t="shared" ca="1" si="44"/>
        <v>0</v>
      </c>
      <c r="AE249" s="67">
        <f t="shared" ca="1" si="44"/>
        <v>0</v>
      </c>
      <c r="AF249" s="67">
        <f t="shared" ca="1" si="44"/>
        <v>0</v>
      </c>
      <c r="AG249" s="67">
        <f t="shared" ca="1" si="44"/>
        <v>0</v>
      </c>
      <c r="AH249" s="67">
        <f t="shared" ca="1" si="44"/>
        <v>0</v>
      </c>
      <c r="AI249" s="67">
        <f t="shared" ca="1" si="44"/>
        <v>0</v>
      </c>
      <c r="AJ249" s="67">
        <f t="shared" ca="1" si="44"/>
        <v>0</v>
      </c>
      <c r="AK249" s="67">
        <f t="shared" ca="1" si="44"/>
        <v>0</v>
      </c>
      <c r="AL249" s="67">
        <f t="shared" ca="1" si="44"/>
        <v>0</v>
      </c>
      <c r="AM249" s="67">
        <f t="shared" ca="1" si="44"/>
        <v>0</v>
      </c>
      <c r="AN249" s="67">
        <f t="shared" ca="1" si="44"/>
        <v>0</v>
      </c>
      <c r="AO249" s="67">
        <f t="shared" ca="1" si="44"/>
        <v>0</v>
      </c>
      <c r="AP249" s="67">
        <f t="shared" ca="1" si="44"/>
        <v>0</v>
      </c>
      <c r="AQ249" s="67">
        <f t="shared" ca="1" si="44"/>
        <v>0</v>
      </c>
      <c r="AR249" s="67">
        <f t="shared" ca="1" si="44"/>
        <v>0</v>
      </c>
      <c r="AS249" s="67">
        <f t="shared" ca="1" si="45"/>
        <v>0</v>
      </c>
      <c r="AT249" s="67">
        <f t="shared" ca="1" si="45"/>
        <v>0</v>
      </c>
      <c r="AU249" s="67">
        <f t="shared" ca="1" si="45"/>
        <v>0</v>
      </c>
      <c r="AV249" s="67">
        <f t="shared" ca="1" si="45"/>
        <v>0</v>
      </c>
      <c r="AW249" s="67">
        <f t="shared" ca="1" si="45"/>
        <v>0</v>
      </c>
      <c r="AX249" s="67">
        <f t="shared" ca="1" si="45"/>
        <v>0</v>
      </c>
      <c r="AY249" s="67">
        <f t="shared" ca="1" si="45"/>
        <v>0</v>
      </c>
      <c r="AZ249" s="67">
        <f t="shared" ca="1" si="45"/>
        <v>0</v>
      </c>
      <c r="BA249" s="67">
        <f t="shared" ca="1" si="45"/>
        <v>0</v>
      </c>
      <c r="BB249" s="67">
        <f t="shared" ca="1" si="45"/>
        <v>0</v>
      </c>
      <c r="BC249" s="67">
        <f t="shared" ca="1" si="45"/>
        <v>0</v>
      </c>
      <c r="BD249" s="67">
        <f t="shared" ca="1" si="45"/>
        <v>0</v>
      </c>
      <c r="BE249" s="67">
        <f t="shared" ca="1" si="45"/>
        <v>0</v>
      </c>
      <c r="BF249" s="67">
        <f t="shared" ca="1" si="45"/>
        <v>0</v>
      </c>
      <c r="BG249" s="67">
        <f t="shared" ca="1" si="45"/>
        <v>0</v>
      </c>
      <c r="BH249" s="67">
        <f t="shared" ca="1" si="45"/>
        <v>0</v>
      </c>
      <c r="BI249" s="67">
        <f t="shared" ca="1" si="45"/>
        <v>0</v>
      </c>
    </row>
    <row r="250" spans="1:61" hidden="1" x14ac:dyDescent="0.25">
      <c r="A250" s="185"/>
      <c r="B250" s="170" t="s">
        <v>153</v>
      </c>
      <c r="C250" s="173" t="str">
        <f>INDEX(mem_Nb,MATCH(B250,MEMBERS,0))</f>
        <v>N7</v>
      </c>
      <c r="D250" s="74">
        <f>INDEX(LM,MATCH(C250,NODES,0),1)</f>
        <v>18</v>
      </c>
      <c r="E250" s="4" t="e">
        <f t="array" aca="1" ref="E250:E255" ca="1">d_m(D250:D255,P250:U255,Du,Dk)</f>
        <v>#VALUE!</v>
      </c>
      <c r="F250" s="4" t="e">
        <f t="array" ref="F250:F255">qf_m(B250)</f>
        <v>#VALUE!</v>
      </c>
      <c r="G250" s="4" t="e">
        <f t="array" ref="G250:G255">MMULT(TRANSPOSE(P250:U255),F250:F255)</f>
        <v>#VALUE!</v>
      </c>
      <c r="H250" s="4" t="e">
        <f t="array" ref="H250:H255">MMULT(J250:O255,E250:E255)+F250:F255</f>
        <v>#VALUE!</v>
      </c>
      <c r="I250" s="4" t="e">
        <f t="array" ref="I250:I255">MMULT(TRANSPOSE(P250:U255),H250:H255)</f>
        <v>#VALUE!</v>
      </c>
      <c r="J250" s="14" t="e">
        <f t="array" ref="J250:O255">kp_m(B250)</f>
        <v>#VALUE!</v>
      </c>
      <c r="K250" s="4" t="e">
        <v>#VALUE!</v>
      </c>
      <c r="L250" s="4" t="e">
        <v>#VALUE!</v>
      </c>
      <c r="M250" s="4" t="e">
        <v>#VALUE!</v>
      </c>
      <c r="N250" s="4" t="e">
        <v>#VALUE!</v>
      </c>
      <c r="O250" s="15" t="e">
        <v>#VALUE!</v>
      </c>
      <c r="P250" s="14" t="e">
        <f t="array" ref="P250:U255">T_m(B250)</f>
        <v>#VALUE!</v>
      </c>
      <c r="Q250" s="4" t="e">
        <v>#VALUE!</v>
      </c>
      <c r="R250" s="4" t="e">
        <v>#VALUE!</v>
      </c>
      <c r="S250" s="4" t="e">
        <v>#VALUE!</v>
      </c>
      <c r="T250" s="4" t="e">
        <v>#VALUE!</v>
      </c>
      <c r="U250" s="15" t="e">
        <v>#VALUE!</v>
      </c>
      <c r="V250" s="14" t="e">
        <f t="array" ref="V250:AA255">k_m(P250:U255,J250:O255)</f>
        <v>#VALUE!</v>
      </c>
      <c r="W250" s="4" t="e">
        <v>#VALUE!</v>
      </c>
      <c r="X250" s="4" t="e">
        <v>#VALUE!</v>
      </c>
      <c r="Y250" s="4" t="e">
        <v>#VALUE!</v>
      </c>
      <c r="Z250" s="4" t="e">
        <v>#VALUE!</v>
      </c>
      <c r="AA250" s="15" t="e">
        <v>#VALUE!</v>
      </c>
      <c r="AB250" s="5">
        <v>1</v>
      </c>
      <c r="AC250" s="4">
        <f ca="1">IF(ISNA(OR(MATCH(AC$51,OFFSET($D250,1-$AB250,0,6),0),MATCH($AB250,OFFSET($D250,1-$AB250,0,6),0))),0,INDEX(OFFSET($D250,1-$AB250,18,6,6),MATCH(AC$51,OFFSET($D250,1-$AB250,0,6),0),MATCH($AB250,OFFSET($D250,1-$AB250,0,6),0)))</f>
        <v>0</v>
      </c>
      <c r="AD250" s="4">
        <f t="shared" ca="1" si="44"/>
        <v>0</v>
      </c>
      <c r="AE250" s="4">
        <f t="shared" ca="1" si="44"/>
        <v>0</v>
      </c>
      <c r="AF250" s="4">
        <f t="shared" ca="1" si="44"/>
        <v>0</v>
      </c>
      <c r="AG250" s="4">
        <f t="shared" ca="1" si="44"/>
        <v>0</v>
      </c>
      <c r="AH250" s="4">
        <f t="shared" ca="1" si="44"/>
        <v>0</v>
      </c>
      <c r="AI250" s="4">
        <f t="shared" ca="1" si="44"/>
        <v>0</v>
      </c>
      <c r="AJ250" s="4">
        <f t="shared" ca="1" si="44"/>
        <v>0</v>
      </c>
      <c r="AK250" s="4">
        <f t="shared" ca="1" si="44"/>
        <v>0</v>
      </c>
      <c r="AL250" s="4">
        <f t="shared" ca="1" si="44"/>
        <v>0</v>
      </c>
      <c r="AM250" s="4">
        <f t="shared" ca="1" si="44"/>
        <v>0</v>
      </c>
      <c r="AN250" s="4">
        <f t="shared" ca="1" si="44"/>
        <v>0</v>
      </c>
      <c r="AO250" s="4">
        <f t="shared" ca="1" si="44"/>
        <v>0</v>
      </c>
      <c r="AP250" s="4">
        <f t="shared" ca="1" si="44"/>
        <v>0</v>
      </c>
      <c r="AQ250" s="4">
        <f t="shared" ca="1" si="44"/>
        <v>0</v>
      </c>
      <c r="AR250" s="4">
        <f t="shared" ca="1" si="44"/>
        <v>0</v>
      </c>
      <c r="AS250" s="4">
        <f t="shared" ca="1" si="45"/>
        <v>0</v>
      </c>
      <c r="AT250" s="4">
        <f t="shared" ca="1" si="45"/>
        <v>0</v>
      </c>
      <c r="AU250" s="4">
        <f t="shared" ca="1" si="45"/>
        <v>0</v>
      </c>
      <c r="AV250" s="4">
        <f t="shared" ca="1" si="45"/>
        <v>0</v>
      </c>
      <c r="AW250" s="4">
        <f t="shared" ca="1" si="45"/>
        <v>0</v>
      </c>
      <c r="AX250" s="4">
        <f t="shared" ca="1" si="45"/>
        <v>0</v>
      </c>
      <c r="AY250" s="4">
        <f t="shared" ca="1" si="45"/>
        <v>0</v>
      </c>
      <c r="AZ250" s="4">
        <f t="shared" ca="1" si="45"/>
        <v>0</v>
      </c>
      <c r="BA250" s="4">
        <f t="shared" ca="1" si="45"/>
        <v>0</v>
      </c>
      <c r="BB250" s="4">
        <f t="shared" ca="1" si="45"/>
        <v>0</v>
      </c>
      <c r="BC250" s="4">
        <f t="shared" ca="1" si="45"/>
        <v>0</v>
      </c>
      <c r="BD250" s="4">
        <f t="shared" ca="1" si="45"/>
        <v>0</v>
      </c>
      <c r="BE250" s="4">
        <f t="shared" ca="1" si="45"/>
        <v>0</v>
      </c>
      <c r="BF250" s="4">
        <f t="shared" ca="1" si="45"/>
        <v>0</v>
      </c>
      <c r="BG250" s="4">
        <f t="shared" ca="1" si="45"/>
        <v>0</v>
      </c>
      <c r="BH250" s="4">
        <f t="shared" ca="1" si="45"/>
        <v>0</v>
      </c>
      <c r="BI250" s="4">
        <f t="shared" ca="1" si="45"/>
        <v>0</v>
      </c>
    </row>
    <row r="251" spans="1:61" hidden="1" x14ac:dyDescent="0.25">
      <c r="A251" s="185"/>
      <c r="B251" s="171"/>
      <c r="C251" s="174"/>
      <c r="D251" s="73">
        <f>INDEX(LM,MATCH(C250,NODES,0),2)</f>
        <v>19</v>
      </c>
      <c r="E251" s="2" t="e">
        <f ca="1"/>
        <v>#VALUE!</v>
      </c>
      <c r="F251" s="2" t="e">
        <v>#VALUE!</v>
      </c>
      <c r="G251" s="2" t="e">
        <v>#VALUE!</v>
      </c>
      <c r="H251" s="2" t="e">
        <v>#VALUE!</v>
      </c>
      <c r="I251" s="2" t="e">
        <v>#VALUE!</v>
      </c>
      <c r="J251" s="12" t="e">
        <v>#VALUE!</v>
      </c>
      <c r="K251" s="2" t="e">
        <v>#VALUE!</v>
      </c>
      <c r="L251" s="2" t="e">
        <v>#VALUE!</v>
      </c>
      <c r="M251" s="2" t="e">
        <v>#VALUE!</v>
      </c>
      <c r="N251" s="2" t="e">
        <v>#VALUE!</v>
      </c>
      <c r="O251" s="13" t="e">
        <v>#VALUE!</v>
      </c>
      <c r="P251" s="12" t="e">
        <v>#VALUE!</v>
      </c>
      <c r="Q251" s="2" t="e">
        <v>#VALUE!</v>
      </c>
      <c r="R251" s="2" t="e">
        <v>#VALUE!</v>
      </c>
      <c r="S251" s="2" t="e">
        <v>#VALUE!</v>
      </c>
      <c r="T251" s="2" t="e">
        <v>#VALUE!</v>
      </c>
      <c r="U251" s="13" t="e">
        <v>#VALUE!</v>
      </c>
      <c r="V251" s="12" t="e">
        <v>#VALUE!</v>
      </c>
      <c r="W251" s="2" t="e">
        <v>#VALUE!</v>
      </c>
      <c r="X251" s="2" t="e">
        <v>#VALUE!</v>
      </c>
      <c r="Y251" s="2" t="e">
        <v>#VALUE!</v>
      </c>
      <c r="Z251" s="2" t="e">
        <v>#VALUE!</v>
      </c>
      <c r="AA251" s="13" t="e">
        <v>#VALUE!</v>
      </c>
      <c r="AB251" s="1">
        <v>2</v>
      </c>
      <c r="AC251" s="2">
        <f t="shared" ref="AC251:AR269" ca="1" si="46">IF(ISNA(OR(MATCH(AC$51,OFFSET($D251,1-$AB251,0,6),0),MATCH($AB251,OFFSET($D251,1-$AB251,0,6),0))),0,INDEX(OFFSET($D251,1-$AB251,18,6,6),MATCH(AC$51,OFFSET($D251,1-$AB251,0,6),0),MATCH($AB251,OFFSET($D251,1-$AB251,0,6),0)))</f>
        <v>0</v>
      </c>
      <c r="AD251" s="2">
        <f t="shared" ca="1" si="44"/>
        <v>0</v>
      </c>
      <c r="AE251" s="2">
        <f t="shared" ca="1" si="44"/>
        <v>0</v>
      </c>
      <c r="AF251" s="2">
        <f t="shared" ca="1" si="44"/>
        <v>0</v>
      </c>
      <c r="AG251" s="2">
        <f t="shared" ca="1" si="44"/>
        <v>0</v>
      </c>
      <c r="AH251" s="2">
        <f t="shared" ca="1" si="44"/>
        <v>0</v>
      </c>
      <c r="AI251" s="2">
        <f t="shared" ca="1" si="44"/>
        <v>0</v>
      </c>
      <c r="AJ251" s="2">
        <f t="shared" ca="1" si="44"/>
        <v>0</v>
      </c>
      <c r="AK251" s="2">
        <f t="shared" ca="1" si="44"/>
        <v>0</v>
      </c>
      <c r="AL251" s="2">
        <f t="shared" ca="1" si="44"/>
        <v>0</v>
      </c>
      <c r="AM251" s="2">
        <f t="shared" ca="1" si="44"/>
        <v>0</v>
      </c>
      <c r="AN251" s="2">
        <f t="shared" ca="1" si="44"/>
        <v>0</v>
      </c>
      <c r="AO251" s="2">
        <f t="shared" ca="1" si="44"/>
        <v>0</v>
      </c>
      <c r="AP251" s="2">
        <f t="shared" ca="1" si="44"/>
        <v>0</v>
      </c>
      <c r="AQ251" s="2">
        <f t="shared" ca="1" si="44"/>
        <v>0</v>
      </c>
      <c r="AR251" s="2">
        <f t="shared" ca="1" si="44"/>
        <v>0</v>
      </c>
      <c r="AS251" s="2">
        <f t="shared" ca="1" si="45"/>
        <v>0</v>
      </c>
      <c r="AT251" s="2">
        <f t="shared" ca="1" si="45"/>
        <v>0</v>
      </c>
      <c r="AU251" s="2">
        <f t="shared" ca="1" si="45"/>
        <v>0</v>
      </c>
      <c r="AV251" s="2">
        <f t="shared" ca="1" si="45"/>
        <v>0</v>
      </c>
      <c r="AW251" s="2">
        <f t="shared" ca="1" si="45"/>
        <v>0</v>
      </c>
      <c r="AX251" s="2">
        <f t="shared" ca="1" si="45"/>
        <v>0</v>
      </c>
      <c r="AY251" s="2">
        <f t="shared" ca="1" si="45"/>
        <v>0</v>
      </c>
      <c r="AZ251" s="2">
        <f t="shared" ca="1" si="45"/>
        <v>0</v>
      </c>
      <c r="BA251" s="2">
        <f t="shared" ca="1" si="45"/>
        <v>0</v>
      </c>
      <c r="BB251" s="2">
        <f t="shared" ca="1" si="45"/>
        <v>0</v>
      </c>
      <c r="BC251" s="2">
        <f t="shared" ca="1" si="45"/>
        <v>0</v>
      </c>
      <c r="BD251" s="2">
        <f t="shared" ca="1" si="45"/>
        <v>0</v>
      </c>
      <c r="BE251" s="2">
        <f t="shared" ca="1" si="45"/>
        <v>0</v>
      </c>
      <c r="BF251" s="2">
        <f t="shared" ca="1" si="45"/>
        <v>0</v>
      </c>
      <c r="BG251" s="2">
        <f t="shared" ca="1" si="45"/>
        <v>0</v>
      </c>
      <c r="BH251" s="2">
        <f t="shared" ca="1" si="45"/>
        <v>0</v>
      </c>
      <c r="BI251" s="2">
        <f t="shared" ca="1" si="45"/>
        <v>0</v>
      </c>
    </row>
    <row r="252" spans="1:61" hidden="1" x14ac:dyDescent="0.25">
      <c r="A252" s="185"/>
      <c r="B252" s="171"/>
      <c r="C252" s="174"/>
      <c r="D252" s="73">
        <f>INDEX(LM,MATCH(C250,NODES,0),3)</f>
        <v>20</v>
      </c>
      <c r="E252" s="2" t="e">
        <f ca="1"/>
        <v>#VALUE!</v>
      </c>
      <c r="F252" s="2" t="e">
        <v>#VALUE!</v>
      </c>
      <c r="G252" s="2" t="e">
        <v>#VALUE!</v>
      </c>
      <c r="H252" s="2" t="e">
        <v>#VALUE!</v>
      </c>
      <c r="I252" s="2" t="e">
        <v>#VALUE!</v>
      </c>
      <c r="J252" s="12" t="e">
        <v>#VALUE!</v>
      </c>
      <c r="K252" s="2" t="e">
        <v>#VALUE!</v>
      </c>
      <c r="L252" s="2" t="e">
        <v>#VALUE!</v>
      </c>
      <c r="M252" s="2" t="e">
        <v>#VALUE!</v>
      </c>
      <c r="N252" s="2" t="e">
        <v>#VALUE!</v>
      </c>
      <c r="O252" s="13" t="e">
        <v>#VALUE!</v>
      </c>
      <c r="P252" s="12" t="e">
        <v>#VALUE!</v>
      </c>
      <c r="Q252" s="2" t="e">
        <v>#VALUE!</v>
      </c>
      <c r="R252" s="2" t="e">
        <v>#VALUE!</v>
      </c>
      <c r="S252" s="2" t="e">
        <v>#VALUE!</v>
      </c>
      <c r="T252" s="2" t="e">
        <v>#VALUE!</v>
      </c>
      <c r="U252" s="13" t="e">
        <v>#VALUE!</v>
      </c>
      <c r="V252" s="12" t="e">
        <v>#VALUE!</v>
      </c>
      <c r="W252" s="2" t="e">
        <v>#VALUE!</v>
      </c>
      <c r="X252" s="2" t="e">
        <v>#VALUE!</v>
      </c>
      <c r="Y252" s="2" t="e">
        <v>#VALUE!</v>
      </c>
      <c r="Z252" s="2" t="e">
        <v>#VALUE!</v>
      </c>
      <c r="AA252" s="13" t="e">
        <v>#VALUE!</v>
      </c>
      <c r="AB252" s="1">
        <v>3</v>
      </c>
      <c r="AC252" s="2">
        <f t="shared" ca="1" si="46"/>
        <v>0</v>
      </c>
      <c r="AD252" s="2">
        <f t="shared" ca="1" si="44"/>
        <v>0</v>
      </c>
      <c r="AE252" s="2">
        <f t="shared" ca="1" si="44"/>
        <v>0</v>
      </c>
      <c r="AF252" s="2">
        <f t="shared" ca="1" si="44"/>
        <v>0</v>
      </c>
      <c r="AG252" s="2">
        <f t="shared" ca="1" si="44"/>
        <v>0</v>
      </c>
      <c r="AH252" s="2">
        <f t="shared" ca="1" si="44"/>
        <v>0</v>
      </c>
      <c r="AI252" s="2">
        <f t="shared" ca="1" si="44"/>
        <v>0</v>
      </c>
      <c r="AJ252" s="2">
        <f t="shared" ca="1" si="44"/>
        <v>0</v>
      </c>
      <c r="AK252" s="2">
        <f t="shared" ca="1" si="44"/>
        <v>0</v>
      </c>
      <c r="AL252" s="2">
        <f t="shared" ca="1" si="44"/>
        <v>0</v>
      </c>
      <c r="AM252" s="2">
        <f t="shared" ca="1" si="44"/>
        <v>0</v>
      </c>
      <c r="AN252" s="2">
        <f t="shared" ca="1" si="44"/>
        <v>0</v>
      </c>
      <c r="AO252" s="2">
        <f t="shared" ca="1" si="44"/>
        <v>0</v>
      </c>
      <c r="AP252" s="2">
        <f t="shared" ca="1" si="44"/>
        <v>0</v>
      </c>
      <c r="AQ252" s="2">
        <f t="shared" ca="1" si="44"/>
        <v>0</v>
      </c>
      <c r="AR252" s="2">
        <f t="shared" ca="1" si="44"/>
        <v>0</v>
      </c>
      <c r="AS252" s="2">
        <f t="shared" ca="1" si="45"/>
        <v>0</v>
      </c>
      <c r="AT252" s="2">
        <f t="shared" ca="1" si="45"/>
        <v>0</v>
      </c>
      <c r="AU252" s="2">
        <f t="shared" ca="1" si="45"/>
        <v>0</v>
      </c>
      <c r="AV252" s="2">
        <f t="shared" ca="1" si="45"/>
        <v>0</v>
      </c>
      <c r="AW252" s="2">
        <f t="shared" ca="1" si="45"/>
        <v>0</v>
      </c>
      <c r="AX252" s="2">
        <f t="shared" ca="1" si="45"/>
        <v>0</v>
      </c>
      <c r="AY252" s="2">
        <f t="shared" ca="1" si="45"/>
        <v>0</v>
      </c>
      <c r="AZ252" s="2">
        <f t="shared" ca="1" si="45"/>
        <v>0</v>
      </c>
      <c r="BA252" s="2">
        <f t="shared" ca="1" si="45"/>
        <v>0</v>
      </c>
      <c r="BB252" s="2">
        <f t="shared" ca="1" si="45"/>
        <v>0</v>
      </c>
      <c r="BC252" s="2">
        <f t="shared" ca="1" si="45"/>
        <v>0</v>
      </c>
      <c r="BD252" s="2">
        <f t="shared" ca="1" si="45"/>
        <v>0</v>
      </c>
      <c r="BE252" s="2">
        <f t="shared" ca="1" si="45"/>
        <v>0</v>
      </c>
      <c r="BF252" s="2">
        <f t="shared" ca="1" si="45"/>
        <v>0</v>
      </c>
      <c r="BG252" s="2">
        <f t="shared" ca="1" si="45"/>
        <v>0</v>
      </c>
      <c r="BH252" s="2">
        <f t="shared" ca="1" si="45"/>
        <v>0</v>
      </c>
      <c r="BI252" s="2">
        <f t="shared" ca="1" si="45"/>
        <v>0</v>
      </c>
    </row>
    <row r="253" spans="1:61" hidden="1" x14ac:dyDescent="0.25">
      <c r="A253" s="185"/>
      <c r="B253" s="171"/>
      <c r="C253" s="174" t="str">
        <f>INDEX(mem_Ne,MATCH(B250,MEMBERS,0))</f>
        <v>N8</v>
      </c>
      <c r="D253" s="73">
        <f>INDEX(LM,MATCH(C253,NODES,0),1)</f>
        <v>21</v>
      </c>
      <c r="E253" s="2" t="e">
        <f ca="1"/>
        <v>#VALUE!</v>
      </c>
      <c r="F253" s="2" t="e">
        <v>#VALUE!</v>
      </c>
      <c r="G253" s="2" t="e">
        <v>#VALUE!</v>
      </c>
      <c r="H253" s="2" t="e">
        <v>#VALUE!</v>
      </c>
      <c r="I253" s="2" t="e">
        <v>#VALUE!</v>
      </c>
      <c r="J253" s="12" t="e">
        <v>#VALUE!</v>
      </c>
      <c r="K253" s="2" t="e">
        <v>#VALUE!</v>
      </c>
      <c r="L253" s="2" t="e">
        <v>#VALUE!</v>
      </c>
      <c r="M253" s="2" t="e">
        <v>#VALUE!</v>
      </c>
      <c r="N253" s="2" t="e">
        <v>#VALUE!</v>
      </c>
      <c r="O253" s="13" t="e">
        <v>#VALUE!</v>
      </c>
      <c r="P253" s="12" t="e">
        <v>#VALUE!</v>
      </c>
      <c r="Q253" s="2" t="e">
        <v>#VALUE!</v>
      </c>
      <c r="R253" s="2" t="e">
        <v>#VALUE!</v>
      </c>
      <c r="S253" s="2" t="e">
        <v>#VALUE!</v>
      </c>
      <c r="T253" s="2" t="e">
        <v>#VALUE!</v>
      </c>
      <c r="U253" s="13" t="e">
        <v>#VALUE!</v>
      </c>
      <c r="V253" s="12" t="e">
        <v>#VALUE!</v>
      </c>
      <c r="W253" s="2" t="e">
        <v>#VALUE!</v>
      </c>
      <c r="X253" s="2" t="e">
        <v>#VALUE!</v>
      </c>
      <c r="Y253" s="2" t="e">
        <v>#VALUE!</v>
      </c>
      <c r="Z253" s="2" t="e">
        <v>#VALUE!</v>
      </c>
      <c r="AA253" s="13" t="e">
        <v>#VALUE!</v>
      </c>
      <c r="AB253" s="1">
        <v>4</v>
      </c>
      <c r="AC253" s="2">
        <f t="shared" ca="1" si="46"/>
        <v>0</v>
      </c>
      <c r="AD253" s="2">
        <f t="shared" ca="1" si="44"/>
        <v>0</v>
      </c>
      <c r="AE253" s="2">
        <f t="shared" ca="1" si="44"/>
        <v>0</v>
      </c>
      <c r="AF253" s="2">
        <f t="shared" ca="1" si="44"/>
        <v>0</v>
      </c>
      <c r="AG253" s="2">
        <f t="shared" ca="1" si="44"/>
        <v>0</v>
      </c>
      <c r="AH253" s="2">
        <f t="shared" ca="1" si="44"/>
        <v>0</v>
      </c>
      <c r="AI253" s="2">
        <f t="shared" ca="1" si="44"/>
        <v>0</v>
      </c>
      <c r="AJ253" s="2">
        <f t="shared" ca="1" si="44"/>
        <v>0</v>
      </c>
      <c r="AK253" s="2">
        <f t="shared" ca="1" si="44"/>
        <v>0</v>
      </c>
      <c r="AL253" s="2">
        <f t="shared" ca="1" si="44"/>
        <v>0</v>
      </c>
      <c r="AM253" s="2">
        <f t="shared" ca="1" si="44"/>
        <v>0</v>
      </c>
      <c r="AN253" s="2">
        <f t="shared" ca="1" si="44"/>
        <v>0</v>
      </c>
      <c r="AO253" s="2">
        <f t="shared" ca="1" si="44"/>
        <v>0</v>
      </c>
      <c r="AP253" s="2">
        <f t="shared" ca="1" si="44"/>
        <v>0</v>
      </c>
      <c r="AQ253" s="2">
        <f t="shared" ca="1" si="44"/>
        <v>0</v>
      </c>
      <c r="AR253" s="2">
        <f t="shared" ca="1" si="44"/>
        <v>0</v>
      </c>
      <c r="AS253" s="2">
        <f t="shared" ca="1" si="45"/>
        <v>0</v>
      </c>
      <c r="AT253" s="2">
        <f t="shared" ca="1" si="45"/>
        <v>0</v>
      </c>
      <c r="AU253" s="2">
        <f t="shared" ca="1" si="45"/>
        <v>0</v>
      </c>
      <c r="AV253" s="2">
        <f t="shared" ca="1" si="45"/>
        <v>0</v>
      </c>
      <c r="AW253" s="2">
        <f t="shared" ca="1" si="45"/>
        <v>0</v>
      </c>
      <c r="AX253" s="2">
        <f t="shared" ca="1" si="45"/>
        <v>0</v>
      </c>
      <c r="AY253" s="2">
        <f t="shared" ca="1" si="45"/>
        <v>0</v>
      </c>
      <c r="AZ253" s="2">
        <f t="shared" ca="1" si="45"/>
        <v>0</v>
      </c>
      <c r="BA253" s="2">
        <f t="shared" ca="1" si="45"/>
        <v>0</v>
      </c>
      <c r="BB253" s="2">
        <f t="shared" ca="1" si="45"/>
        <v>0</v>
      </c>
      <c r="BC253" s="2">
        <f t="shared" ca="1" si="45"/>
        <v>0</v>
      </c>
      <c r="BD253" s="2">
        <f t="shared" ca="1" si="45"/>
        <v>0</v>
      </c>
      <c r="BE253" s="2">
        <f t="shared" ca="1" si="45"/>
        <v>0</v>
      </c>
      <c r="BF253" s="2">
        <f t="shared" ca="1" si="45"/>
        <v>0</v>
      </c>
      <c r="BG253" s="2">
        <f t="shared" ca="1" si="45"/>
        <v>0</v>
      </c>
      <c r="BH253" s="2">
        <f t="shared" ca="1" si="45"/>
        <v>0</v>
      </c>
      <c r="BI253" s="2">
        <f t="shared" ca="1" si="45"/>
        <v>0</v>
      </c>
    </row>
    <row r="254" spans="1:61" hidden="1" x14ac:dyDescent="0.25">
      <c r="A254" s="185"/>
      <c r="B254" s="171"/>
      <c r="C254" s="174"/>
      <c r="D254" s="73">
        <f>INDEX(LM,MATCH(C253,NODES,0),2)</f>
        <v>22</v>
      </c>
      <c r="E254" s="2" t="e">
        <f ca="1"/>
        <v>#VALUE!</v>
      </c>
      <c r="F254" s="2" t="e">
        <v>#VALUE!</v>
      </c>
      <c r="G254" s="2" t="e">
        <v>#VALUE!</v>
      </c>
      <c r="H254" s="2" t="e">
        <v>#VALUE!</v>
      </c>
      <c r="I254" s="2" t="e">
        <v>#VALUE!</v>
      </c>
      <c r="J254" s="12" t="e">
        <v>#VALUE!</v>
      </c>
      <c r="K254" s="2" t="e">
        <v>#VALUE!</v>
      </c>
      <c r="L254" s="2" t="e">
        <v>#VALUE!</v>
      </c>
      <c r="M254" s="2" t="e">
        <v>#VALUE!</v>
      </c>
      <c r="N254" s="2" t="e">
        <v>#VALUE!</v>
      </c>
      <c r="O254" s="13" t="e">
        <v>#VALUE!</v>
      </c>
      <c r="P254" s="12" t="e">
        <v>#VALUE!</v>
      </c>
      <c r="Q254" s="2" t="e">
        <v>#VALUE!</v>
      </c>
      <c r="R254" s="2" t="e">
        <v>#VALUE!</v>
      </c>
      <c r="S254" s="2" t="e">
        <v>#VALUE!</v>
      </c>
      <c r="T254" s="2" t="e">
        <v>#VALUE!</v>
      </c>
      <c r="U254" s="13" t="e">
        <v>#VALUE!</v>
      </c>
      <c r="V254" s="12" t="e">
        <v>#VALUE!</v>
      </c>
      <c r="W254" s="2" t="e">
        <v>#VALUE!</v>
      </c>
      <c r="X254" s="2" t="e">
        <v>#VALUE!</v>
      </c>
      <c r="Y254" s="2" t="e">
        <v>#VALUE!</v>
      </c>
      <c r="Z254" s="2" t="e">
        <v>#VALUE!</v>
      </c>
      <c r="AA254" s="13" t="e">
        <v>#VALUE!</v>
      </c>
      <c r="AB254" s="1">
        <v>5</v>
      </c>
      <c r="AC254" s="2">
        <f t="shared" ca="1" si="46"/>
        <v>0</v>
      </c>
      <c r="AD254" s="2">
        <f t="shared" ca="1" si="46"/>
        <v>0</v>
      </c>
      <c r="AE254" s="2">
        <f t="shared" ca="1" si="46"/>
        <v>0</v>
      </c>
      <c r="AF254" s="2">
        <f t="shared" ca="1" si="46"/>
        <v>0</v>
      </c>
      <c r="AG254" s="2">
        <f t="shared" ca="1" si="46"/>
        <v>0</v>
      </c>
      <c r="AH254" s="2">
        <f t="shared" ca="1" si="46"/>
        <v>0</v>
      </c>
      <c r="AI254" s="2">
        <f t="shared" ca="1" si="46"/>
        <v>0</v>
      </c>
      <c r="AJ254" s="2">
        <f t="shared" ca="1" si="46"/>
        <v>0</v>
      </c>
      <c r="AK254" s="2">
        <f t="shared" ca="1" si="46"/>
        <v>0</v>
      </c>
      <c r="AL254" s="2">
        <f t="shared" ca="1" si="46"/>
        <v>0</v>
      </c>
      <c r="AM254" s="2">
        <f t="shared" ca="1" si="46"/>
        <v>0</v>
      </c>
      <c r="AN254" s="2">
        <f t="shared" ca="1" si="46"/>
        <v>0</v>
      </c>
      <c r="AO254" s="2">
        <f t="shared" ca="1" si="46"/>
        <v>0</v>
      </c>
      <c r="AP254" s="2">
        <f t="shared" ca="1" si="46"/>
        <v>0</v>
      </c>
      <c r="AQ254" s="2">
        <f t="shared" ca="1" si="46"/>
        <v>0</v>
      </c>
      <c r="AR254" s="2">
        <f t="shared" ca="1" si="46"/>
        <v>0</v>
      </c>
      <c r="AS254" s="2">
        <f t="shared" ca="1" si="45"/>
        <v>0</v>
      </c>
      <c r="AT254" s="2">
        <f t="shared" ca="1" si="45"/>
        <v>0</v>
      </c>
      <c r="AU254" s="2">
        <f t="shared" ca="1" si="45"/>
        <v>0</v>
      </c>
      <c r="AV254" s="2">
        <f t="shared" ca="1" si="45"/>
        <v>0</v>
      </c>
      <c r="AW254" s="2">
        <f t="shared" ca="1" si="45"/>
        <v>0</v>
      </c>
      <c r="AX254" s="2">
        <f t="shared" ca="1" si="45"/>
        <v>0</v>
      </c>
      <c r="AY254" s="2">
        <f t="shared" ca="1" si="45"/>
        <v>0</v>
      </c>
      <c r="AZ254" s="2">
        <f t="shared" ca="1" si="45"/>
        <v>0</v>
      </c>
      <c r="BA254" s="2">
        <f t="shared" ca="1" si="45"/>
        <v>0</v>
      </c>
      <c r="BB254" s="2">
        <f t="shared" ca="1" si="45"/>
        <v>0</v>
      </c>
      <c r="BC254" s="2">
        <f t="shared" ca="1" si="45"/>
        <v>0</v>
      </c>
      <c r="BD254" s="2">
        <f t="shared" ca="1" si="45"/>
        <v>0</v>
      </c>
      <c r="BE254" s="2">
        <f t="shared" ca="1" si="45"/>
        <v>0</v>
      </c>
      <c r="BF254" s="2">
        <f t="shared" ca="1" si="45"/>
        <v>0</v>
      </c>
      <c r="BG254" s="2">
        <f t="shared" ca="1" si="45"/>
        <v>0</v>
      </c>
      <c r="BH254" s="2">
        <f t="shared" ca="1" si="45"/>
        <v>0</v>
      </c>
      <c r="BI254" s="2">
        <f t="shared" ca="1" si="45"/>
        <v>0</v>
      </c>
    </row>
    <row r="255" spans="1:61" hidden="1" x14ac:dyDescent="0.25">
      <c r="A255" s="185"/>
      <c r="B255" s="171"/>
      <c r="C255" s="174"/>
      <c r="D255" s="73">
        <f>INDEX(LM,MATCH(C253,NODES,0),3)</f>
        <v>23</v>
      </c>
      <c r="E255" s="2" t="e">
        <f ca="1"/>
        <v>#VALUE!</v>
      </c>
      <c r="F255" s="2" t="e">
        <v>#VALUE!</v>
      </c>
      <c r="G255" s="2" t="e">
        <v>#VALUE!</v>
      </c>
      <c r="H255" s="2" t="e">
        <v>#VALUE!</v>
      </c>
      <c r="I255" s="2" t="e">
        <v>#VALUE!</v>
      </c>
      <c r="J255" s="12" t="e">
        <v>#VALUE!</v>
      </c>
      <c r="K255" s="2" t="e">
        <v>#VALUE!</v>
      </c>
      <c r="L255" s="2" t="e">
        <v>#VALUE!</v>
      </c>
      <c r="M255" s="2" t="e">
        <v>#VALUE!</v>
      </c>
      <c r="N255" s="2" t="e">
        <v>#VALUE!</v>
      </c>
      <c r="O255" s="13" t="e">
        <v>#VALUE!</v>
      </c>
      <c r="P255" s="12" t="e">
        <v>#VALUE!</v>
      </c>
      <c r="Q255" s="2" t="e">
        <v>#VALUE!</v>
      </c>
      <c r="R255" s="2" t="e">
        <v>#VALUE!</v>
      </c>
      <c r="S255" s="2" t="e">
        <v>#VALUE!</v>
      </c>
      <c r="T255" s="2" t="e">
        <v>#VALUE!</v>
      </c>
      <c r="U255" s="13" t="e">
        <v>#VALUE!</v>
      </c>
      <c r="V255" s="12" t="e">
        <v>#VALUE!</v>
      </c>
      <c r="W255" s="2" t="e">
        <v>#VALUE!</v>
      </c>
      <c r="X255" s="2" t="e">
        <v>#VALUE!</v>
      </c>
      <c r="Y255" s="2" t="e">
        <v>#VALUE!</v>
      </c>
      <c r="Z255" s="2" t="e">
        <v>#VALUE!</v>
      </c>
      <c r="AA255" s="13" t="e">
        <v>#VALUE!</v>
      </c>
      <c r="AB255" s="1">
        <v>6</v>
      </c>
      <c r="AC255" s="2">
        <f t="shared" ca="1" si="46"/>
        <v>0</v>
      </c>
      <c r="AD255" s="2">
        <f t="shared" ca="1" si="46"/>
        <v>0</v>
      </c>
      <c r="AE255" s="2">
        <f t="shared" ca="1" si="46"/>
        <v>0</v>
      </c>
      <c r="AF255" s="2">
        <f t="shared" ca="1" si="46"/>
        <v>0</v>
      </c>
      <c r="AG255" s="2">
        <f t="shared" ca="1" si="46"/>
        <v>0</v>
      </c>
      <c r="AH255" s="2">
        <f t="shared" ca="1" si="46"/>
        <v>0</v>
      </c>
      <c r="AI255" s="2">
        <f t="shared" ca="1" si="46"/>
        <v>0</v>
      </c>
      <c r="AJ255" s="2">
        <f t="shared" ca="1" si="46"/>
        <v>0</v>
      </c>
      <c r="AK255" s="2">
        <f t="shared" ca="1" si="46"/>
        <v>0</v>
      </c>
      <c r="AL255" s="2">
        <f t="shared" ca="1" si="46"/>
        <v>0</v>
      </c>
      <c r="AM255" s="2">
        <f t="shared" ca="1" si="46"/>
        <v>0</v>
      </c>
      <c r="AN255" s="2">
        <f t="shared" ca="1" si="46"/>
        <v>0</v>
      </c>
      <c r="AO255" s="2">
        <f t="shared" ca="1" si="46"/>
        <v>0</v>
      </c>
      <c r="AP255" s="2">
        <f t="shared" ca="1" si="46"/>
        <v>0</v>
      </c>
      <c r="AQ255" s="2">
        <f t="shared" ca="1" si="46"/>
        <v>0</v>
      </c>
      <c r="AR255" s="2">
        <f t="shared" ca="1" si="46"/>
        <v>0</v>
      </c>
      <c r="AS255" s="2">
        <f t="shared" ref="AS255:BH271" ca="1" si="47">IF(ISNA(OR(MATCH(AS$51,OFFSET($D255,1-$AB255,0,6),0),MATCH($AB255,OFFSET($D255,1-$AB255,0,6),0))),0,INDEX(OFFSET($D255,1-$AB255,18,6,6),MATCH(AS$51,OFFSET($D255,1-$AB255,0,6),0),MATCH($AB255,OFFSET($D255,1-$AB255,0,6),0)))</f>
        <v>0</v>
      </c>
      <c r="AT255" s="2">
        <f t="shared" ca="1" si="47"/>
        <v>0</v>
      </c>
      <c r="AU255" s="2">
        <f t="shared" ca="1" si="47"/>
        <v>0</v>
      </c>
      <c r="AV255" s="2">
        <f t="shared" ca="1" si="47"/>
        <v>0</v>
      </c>
      <c r="AW255" s="2">
        <f t="shared" ca="1" si="47"/>
        <v>0</v>
      </c>
      <c r="AX255" s="2">
        <f t="shared" ca="1" si="47"/>
        <v>0</v>
      </c>
      <c r="AY255" s="2">
        <f t="shared" ca="1" si="47"/>
        <v>0</v>
      </c>
      <c r="AZ255" s="2">
        <f t="shared" ca="1" si="47"/>
        <v>0</v>
      </c>
      <c r="BA255" s="2">
        <f t="shared" ca="1" si="47"/>
        <v>0</v>
      </c>
      <c r="BB255" s="2">
        <f t="shared" ca="1" si="47"/>
        <v>0</v>
      </c>
      <c r="BC255" s="2">
        <f t="shared" ca="1" si="47"/>
        <v>0</v>
      </c>
      <c r="BD255" s="2">
        <f t="shared" ca="1" si="47"/>
        <v>0</v>
      </c>
      <c r="BE255" s="2">
        <f t="shared" ca="1" si="47"/>
        <v>0</v>
      </c>
      <c r="BF255" s="2">
        <f t="shared" ca="1" si="47"/>
        <v>0</v>
      </c>
      <c r="BG255" s="2">
        <f t="shared" ca="1" si="47"/>
        <v>0</v>
      </c>
      <c r="BH255" s="2">
        <f t="shared" ca="1" si="47"/>
        <v>0</v>
      </c>
      <c r="BI255" s="2">
        <f t="shared" ref="BI255:BI312" ca="1" si="48">IF(ISNA(OR(MATCH(BI$51,OFFSET($D255,1-$AB255,0,6),0),MATCH($AB255,OFFSET($D255,1-$AB255,0,6),0))),0,INDEX(OFFSET($D255,1-$AB255,18,6,6),MATCH(BI$51,OFFSET($D255,1-$AB255,0,6),0),MATCH($AB255,OFFSET($D255,1-$AB255,0,6),0)))</f>
        <v>0</v>
      </c>
    </row>
    <row r="256" spans="1:61" hidden="1" x14ac:dyDescent="0.25">
      <c r="A256" s="185"/>
      <c r="B256" s="171"/>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1">
        <v>7</v>
      </c>
      <c r="AC256" s="2">
        <f t="shared" ca="1" si="46"/>
        <v>0</v>
      </c>
      <c r="AD256" s="2">
        <f t="shared" ca="1" si="46"/>
        <v>0</v>
      </c>
      <c r="AE256" s="2">
        <f t="shared" ca="1" si="46"/>
        <v>0</v>
      </c>
      <c r="AF256" s="2">
        <f t="shared" ca="1" si="46"/>
        <v>0</v>
      </c>
      <c r="AG256" s="2">
        <f t="shared" ca="1" si="46"/>
        <v>0</v>
      </c>
      <c r="AH256" s="2">
        <f t="shared" ca="1" si="46"/>
        <v>0</v>
      </c>
      <c r="AI256" s="2">
        <f t="shared" ca="1" si="46"/>
        <v>0</v>
      </c>
      <c r="AJ256" s="2">
        <f t="shared" ca="1" si="46"/>
        <v>0</v>
      </c>
      <c r="AK256" s="2">
        <f t="shared" ca="1" si="46"/>
        <v>0</v>
      </c>
      <c r="AL256" s="2">
        <f t="shared" ca="1" si="46"/>
        <v>0</v>
      </c>
      <c r="AM256" s="2">
        <f t="shared" ca="1" si="46"/>
        <v>0</v>
      </c>
      <c r="AN256" s="2">
        <f t="shared" ca="1" si="46"/>
        <v>0</v>
      </c>
      <c r="AO256" s="2">
        <f t="shared" ca="1" si="46"/>
        <v>0</v>
      </c>
      <c r="AP256" s="2">
        <f t="shared" ca="1" si="46"/>
        <v>0</v>
      </c>
      <c r="AQ256" s="2">
        <f t="shared" ca="1" si="46"/>
        <v>0</v>
      </c>
      <c r="AR256" s="2">
        <f t="shared" ca="1" si="46"/>
        <v>0</v>
      </c>
      <c r="AS256" s="2">
        <f t="shared" ca="1" si="47"/>
        <v>0</v>
      </c>
      <c r="AT256" s="2">
        <f t="shared" ca="1" si="47"/>
        <v>0</v>
      </c>
      <c r="AU256" s="2">
        <f t="shared" ca="1" si="47"/>
        <v>0</v>
      </c>
      <c r="AV256" s="2">
        <f t="shared" ca="1" si="47"/>
        <v>0</v>
      </c>
      <c r="AW256" s="2">
        <f t="shared" ca="1" si="47"/>
        <v>0</v>
      </c>
      <c r="AX256" s="2">
        <f t="shared" ca="1" si="47"/>
        <v>0</v>
      </c>
      <c r="AY256" s="2">
        <f t="shared" ca="1" si="47"/>
        <v>0</v>
      </c>
      <c r="AZ256" s="2">
        <f t="shared" ca="1" si="47"/>
        <v>0</v>
      </c>
      <c r="BA256" s="2">
        <f t="shared" ca="1" si="47"/>
        <v>0</v>
      </c>
      <c r="BB256" s="2">
        <f t="shared" ca="1" si="47"/>
        <v>0</v>
      </c>
      <c r="BC256" s="2">
        <f t="shared" ca="1" si="47"/>
        <v>0</v>
      </c>
      <c r="BD256" s="2">
        <f t="shared" ca="1" si="47"/>
        <v>0</v>
      </c>
      <c r="BE256" s="2">
        <f t="shared" ca="1" si="47"/>
        <v>0</v>
      </c>
      <c r="BF256" s="2">
        <f t="shared" ca="1" si="47"/>
        <v>0</v>
      </c>
      <c r="BG256" s="2">
        <f t="shared" ca="1" si="47"/>
        <v>0</v>
      </c>
      <c r="BH256" s="2">
        <f t="shared" ca="1" si="47"/>
        <v>0</v>
      </c>
      <c r="BI256" s="2">
        <f t="shared" ca="1" si="48"/>
        <v>0</v>
      </c>
    </row>
    <row r="257" spans="1:61" hidden="1" x14ac:dyDescent="0.25">
      <c r="A257" s="185"/>
      <c r="B257" s="171"/>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1">
        <v>8</v>
      </c>
      <c r="AC257" s="2">
        <f t="shared" ca="1" si="46"/>
        <v>0</v>
      </c>
      <c r="AD257" s="2">
        <f t="shared" ca="1" si="46"/>
        <v>0</v>
      </c>
      <c r="AE257" s="2">
        <f t="shared" ca="1" si="46"/>
        <v>0</v>
      </c>
      <c r="AF257" s="2">
        <f t="shared" ca="1" si="46"/>
        <v>0</v>
      </c>
      <c r="AG257" s="2">
        <f t="shared" ca="1" si="46"/>
        <v>0</v>
      </c>
      <c r="AH257" s="2">
        <f t="shared" ca="1" si="46"/>
        <v>0</v>
      </c>
      <c r="AI257" s="2">
        <f t="shared" ca="1" si="46"/>
        <v>0</v>
      </c>
      <c r="AJ257" s="2">
        <f t="shared" ca="1" si="46"/>
        <v>0</v>
      </c>
      <c r="AK257" s="2">
        <f t="shared" ca="1" si="46"/>
        <v>0</v>
      </c>
      <c r="AL257" s="2">
        <f t="shared" ca="1" si="46"/>
        <v>0</v>
      </c>
      <c r="AM257" s="2">
        <f t="shared" ca="1" si="46"/>
        <v>0</v>
      </c>
      <c r="AN257" s="2">
        <f t="shared" ca="1" si="46"/>
        <v>0</v>
      </c>
      <c r="AO257" s="2">
        <f t="shared" ca="1" si="46"/>
        <v>0</v>
      </c>
      <c r="AP257" s="2">
        <f t="shared" ca="1" si="46"/>
        <v>0</v>
      </c>
      <c r="AQ257" s="2">
        <f t="shared" ca="1" si="46"/>
        <v>0</v>
      </c>
      <c r="AR257" s="2">
        <f t="shared" ca="1" si="46"/>
        <v>0</v>
      </c>
      <c r="AS257" s="2">
        <f t="shared" ca="1" si="47"/>
        <v>0</v>
      </c>
      <c r="AT257" s="2">
        <f t="shared" ca="1" si="47"/>
        <v>0</v>
      </c>
      <c r="AU257" s="2">
        <f t="shared" ca="1" si="47"/>
        <v>0</v>
      </c>
      <c r="AV257" s="2">
        <f t="shared" ca="1" si="47"/>
        <v>0</v>
      </c>
      <c r="AW257" s="2">
        <f t="shared" ca="1" si="47"/>
        <v>0</v>
      </c>
      <c r="AX257" s="2">
        <f t="shared" ca="1" si="47"/>
        <v>0</v>
      </c>
      <c r="AY257" s="2">
        <f t="shared" ca="1" si="47"/>
        <v>0</v>
      </c>
      <c r="AZ257" s="2">
        <f t="shared" ca="1" si="47"/>
        <v>0</v>
      </c>
      <c r="BA257" s="2">
        <f t="shared" ca="1" si="47"/>
        <v>0</v>
      </c>
      <c r="BB257" s="2">
        <f t="shared" ca="1" si="47"/>
        <v>0</v>
      </c>
      <c r="BC257" s="2">
        <f t="shared" ca="1" si="47"/>
        <v>0</v>
      </c>
      <c r="BD257" s="2">
        <f t="shared" ca="1" si="47"/>
        <v>0</v>
      </c>
      <c r="BE257" s="2">
        <f t="shared" ca="1" si="47"/>
        <v>0</v>
      </c>
      <c r="BF257" s="2">
        <f t="shared" ca="1" si="47"/>
        <v>0</v>
      </c>
      <c r="BG257" s="2">
        <f t="shared" ca="1" si="47"/>
        <v>0</v>
      </c>
      <c r="BH257" s="2">
        <f t="shared" ca="1" si="47"/>
        <v>0</v>
      </c>
      <c r="BI257" s="2">
        <f t="shared" ca="1" si="48"/>
        <v>0</v>
      </c>
    </row>
    <row r="258" spans="1:61" hidden="1" x14ac:dyDescent="0.25">
      <c r="A258" s="185"/>
      <c r="B258" s="171"/>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1">
        <v>9</v>
      </c>
      <c r="AC258" s="2">
        <f t="shared" ca="1" si="46"/>
        <v>0</v>
      </c>
      <c r="AD258" s="2">
        <f t="shared" ca="1" si="46"/>
        <v>0</v>
      </c>
      <c r="AE258" s="2">
        <f t="shared" ca="1" si="46"/>
        <v>0</v>
      </c>
      <c r="AF258" s="2">
        <f t="shared" ca="1" si="46"/>
        <v>0</v>
      </c>
      <c r="AG258" s="2">
        <f t="shared" ca="1" si="46"/>
        <v>0</v>
      </c>
      <c r="AH258" s="2">
        <f t="shared" ca="1" si="46"/>
        <v>0</v>
      </c>
      <c r="AI258" s="2">
        <f t="shared" ca="1" si="46"/>
        <v>0</v>
      </c>
      <c r="AJ258" s="2">
        <f t="shared" ca="1" si="46"/>
        <v>0</v>
      </c>
      <c r="AK258" s="2">
        <f t="shared" ca="1" si="46"/>
        <v>0</v>
      </c>
      <c r="AL258" s="2">
        <f t="shared" ca="1" si="46"/>
        <v>0</v>
      </c>
      <c r="AM258" s="2">
        <f t="shared" ca="1" si="46"/>
        <v>0</v>
      </c>
      <c r="AN258" s="2">
        <f t="shared" ca="1" si="46"/>
        <v>0</v>
      </c>
      <c r="AO258" s="2">
        <f t="shared" ca="1" si="46"/>
        <v>0</v>
      </c>
      <c r="AP258" s="2">
        <f t="shared" ca="1" si="46"/>
        <v>0</v>
      </c>
      <c r="AQ258" s="2">
        <f t="shared" ca="1" si="46"/>
        <v>0</v>
      </c>
      <c r="AR258" s="2">
        <f t="shared" ca="1" si="46"/>
        <v>0</v>
      </c>
      <c r="AS258" s="2">
        <f t="shared" ca="1" si="47"/>
        <v>0</v>
      </c>
      <c r="AT258" s="2">
        <f t="shared" ca="1" si="47"/>
        <v>0</v>
      </c>
      <c r="AU258" s="2">
        <f t="shared" ca="1" si="47"/>
        <v>0</v>
      </c>
      <c r="AV258" s="2">
        <f t="shared" ca="1" si="47"/>
        <v>0</v>
      </c>
      <c r="AW258" s="2">
        <f t="shared" ca="1" si="47"/>
        <v>0</v>
      </c>
      <c r="AX258" s="2">
        <f t="shared" ca="1" si="47"/>
        <v>0</v>
      </c>
      <c r="AY258" s="2">
        <f t="shared" ca="1" si="47"/>
        <v>0</v>
      </c>
      <c r="AZ258" s="2">
        <f t="shared" ca="1" si="47"/>
        <v>0</v>
      </c>
      <c r="BA258" s="2">
        <f t="shared" ca="1" si="47"/>
        <v>0</v>
      </c>
      <c r="BB258" s="2">
        <f t="shared" ca="1" si="47"/>
        <v>0</v>
      </c>
      <c r="BC258" s="2">
        <f t="shared" ca="1" si="47"/>
        <v>0</v>
      </c>
      <c r="BD258" s="2">
        <f t="shared" ca="1" si="47"/>
        <v>0</v>
      </c>
      <c r="BE258" s="2">
        <f t="shared" ca="1" si="47"/>
        <v>0</v>
      </c>
      <c r="BF258" s="2">
        <f t="shared" ca="1" si="47"/>
        <v>0</v>
      </c>
      <c r="BG258" s="2">
        <f t="shared" ca="1" si="47"/>
        <v>0</v>
      </c>
      <c r="BH258" s="2">
        <f t="shared" ca="1" si="47"/>
        <v>0</v>
      </c>
      <c r="BI258" s="2">
        <f t="shared" ca="1" si="48"/>
        <v>0</v>
      </c>
    </row>
    <row r="259" spans="1:61" hidden="1" x14ac:dyDescent="0.25">
      <c r="A259" s="185"/>
      <c r="B259" s="171"/>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1">
        <v>10</v>
      </c>
      <c r="AC259" s="2">
        <f t="shared" ca="1" si="46"/>
        <v>0</v>
      </c>
      <c r="AD259" s="2">
        <f t="shared" ca="1" si="46"/>
        <v>0</v>
      </c>
      <c r="AE259" s="2">
        <f t="shared" ca="1" si="46"/>
        <v>0</v>
      </c>
      <c r="AF259" s="2">
        <f t="shared" ca="1" si="46"/>
        <v>0</v>
      </c>
      <c r="AG259" s="2">
        <f t="shared" ca="1" si="46"/>
        <v>0</v>
      </c>
      <c r="AH259" s="2">
        <f t="shared" ca="1" si="46"/>
        <v>0</v>
      </c>
      <c r="AI259" s="2">
        <f t="shared" ca="1" si="46"/>
        <v>0</v>
      </c>
      <c r="AJ259" s="2">
        <f t="shared" ca="1" si="46"/>
        <v>0</v>
      </c>
      <c r="AK259" s="2">
        <f t="shared" ca="1" si="46"/>
        <v>0</v>
      </c>
      <c r="AL259" s="2">
        <f t="shared" ca="1" si="46"/>
        <v>0</v>
      </c>
      <c r="AM259" s="2">
        <f t="shared" ca="1" si="46"/>
        <v>0</v>
      </c>
      <c r="AN259" s="2">
        <f t="shared" ca="1" si="46"/>
        <v>0</v>
      </c>
      <c r="AO259" s="2">
        <f t="shared" ca="1" si="46"/>
        <v>0</v>
      </c>
      <c r="AP259" s="2">
        <f t="shared" ca="1" si="46"/>
        <v>0</v>
      </c>
      <c r="AQ259" s="2">
        <f t="shared" ca="1" si="46"/>
        <v>0</v>
      </c>
      <c r="AR259" s="2">
        <f t="shared" ca="1" si="46"/>
        <v>0</v>
      </c>
      <c r="AS259" s="2">
        <f t="shared" ca="1" si="47"/>
        <v>0</v>
      </c>
      <c r="AT259" s="2">
        <f t="shared" ca="1" si="47"/>
        <v>0</v>
      </c>
      <c r="AU259" s="2">
        <f t="shared" ca="1" si="47"/>
        <v>0</v>
      </c>
      <c r="AV259" s="2">
        <f t="shared" ca="1" si="47"/>
        <v>0</v>
      </c>
      <c r="AW259" s="2">
        <f t="shared" ca="1" si="47"/>
        <v>0</v>
      </c>
      <c r="AX259" s="2">
        <f t="shared" ca="1" si="47"/>
        <v>0</v>
      </c>
      <c r="AY259" s="2">
        <f t="shared" ca="1" si="47"/>
        <v>0</v>
      </c>
      <c r="AZ259" s="2">
        <f t="shared" ca="1" si="47"/>
        <v>0</v>
      </c>
      <c r="BA259" s="2">
        <f t="shared" ca="1" si="47"/>
        <v>0</v>
      </c>
      <c r="BB259" s="2">
        <f t="shared" ca="1" si="47"/>
        <v>0</v>
      </c>
      <c r="BC259" s="2">
        <f t="shared" ca="1" si="47"/>
        <v>0</v>
      </c>
      <c r="BD259" s="2">
        <f t="shared" ca="1" si="47"/>
        <v>0</v>
      </c>
      <c r="BE259" s="2">
        <f t="shared" ca="1" si="47"/>
        <v>0</v>
      </c>
      <c r="BF259" s="2">
        <f t="shared" ca="1" si="47"/>
        <v>0</v>
      </c>
      <c r="BG259" s="2">
        <f t="shared" ca="1" si="47"/>
        <v>0</v>
      </c>
      <c r="BH259" s="2">
        <f t="shared" ca="1" si="47"/>
        <v>0</v>
      </c>
      <c r="BI259" s="2">
        <f t="shared" ca="1" si="48"/>
        <v>0</v>
      </c>
    </row>
    <row r="260" spans="1:61" hidden="1" x14ac:dyDescent="0.25">
      <c r="A260" s="185"/>
      <c r="B260" s="171"/>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1">
        <v>11</v>
      </c>
      <c r="AC260" s="2">
        <f t="shared" ca="1" si="46"/>
        <v>0</v>
      </c>
      <c r="AD260" s="2">
        <f t="shared" ca="1" si="46"/>
        <v>0</v>
      </c>
      <c r="AE260" s="2">
        <f t="shared" ca="1" si="46"/>
        <v>0</v>
      </c>
      <c r="AF260" s="2">
        <f t="shared" ca="1" si="46"/>
        <v>0</v>
      </c>
      <c r="AG260" s="2">
        <f t="shared" ca="1" si="46"/>
        <v>0</v>
      </c>
      <c r="AH260" s="2">
        <f t="shared" ca="1" si="46"/>
        <v>0</v>
      </c>
      <c r="AI260" s="2">
        <f t="shared" ca="1" si="46"/>
        <v>0</v>
      </c>
      <c r="AJ260" s="2">
        <f t="shared" ca="1" si="46"/>
        <v>0</v>
      </c>
      <c r="AK260" s="2">
        <f t="shared" ca="1" si="46"/>
        <v>0</v>
      </c>
      <c r="AL260" s="2">
        <f t="shared" ca="1" si="46"/>
        <v>0</v>
      </c>
      <c r="AM260" s="2">
        <f t="shared" ca="1" si="46"/>
        <v>0</v>
      </c>
      <c r="AN260" s="2">
        <f t="shared" ca="1" si="46"/>
        <v>0</v>
      </c>
      <c r="AO260" s="2">
        <f t="shared" ca="1" si="46"/>
        <v>0</v>
      </c>
      <c r="AP260" s="2">
        <f t="shared" ca="1" si="46"/>
        <v>0</v>
      </c>
      <c r="AQ260" s="2">
        <f t="shared" ca="1" si="46"/>
        <v>0</v>
      </c>
      <c r="AR260" s="2">
        <f t="shared" ca="1" si="46"/>
        <v>0</v>
      </c>
      <c r="AS260" s="2">
        <f t="shared" ca="1" si="47"/>
        <v>0</v>
      </c>
      <c r="AT260" s="2">
        <f t="shared" ca="1" si="47"/>
        <v>0</v>
      </c>
      <c r="AU260" s="2">
        <f t="shared" ca="1" si="47"/>
        <v>0</v>
      </c>
      <c r="AV260" s="2">
        <f t="shared" ca="1" si="47"/>
        <v>0</v>
      </c>
      <c r="AW260" s="2">
        <f t="shared" ca="1" si="47"/>
        <v>0</v>
      </c>
      <c r="AX260" s="2">
        <f t="shared" ca="1" si="47"/>
        <v>0</v>
      </c>
      <c r="AY260" s="2">
        <f t="shared" ca="1" si="47"/>
        <v>0</v>
      </c>
      <c r="AZ260" s="2">
        <f t="shared" ca="1" si="47"/>
        <v>0</v>
      </c>
      <c r="BA260" s="2">
        <f t="shared" ca="1" si="47"/>
        <v>0</v>
      </c>
      <c r="BB260" s="2">
        <f t="shared" ca="1" si="47"/>
        <v>0</v>
      </c>
      <c r="BC260" s="2">
        <f t="shared" ca="1" si="47"/>
        <v>0</v>
      </c>
      <c r="BD260" s="2">
        <f t="shared" ca="1" si="47"/>
        <v>0</v>
      </c>
      <c r="BE260" s="2">
        <f t="shared" ca="1" si="47"/>
        <v>0</v>
      </c>
      <c r="BF260" s="2">
        <f t="shared" ca="1" si="47"/>
        <v>0</v>
      </c>
      <c r="BG260" s="2">
        <f t="shared" ca="1" si="47"/>
        <v>0</v>
      </c>
      <c r="BH260" s="2">
        <f t="shared" ca="1" si="47"/>
        <v>0</v>
      </c>
      <c r="BI260" s="2">
        <f t="shared" ca="1" si="48"/>
        <v>0</v>
      </c>
    </row>
    <row r="261" spans="1:61" hidden="1" x14ac:dyDescent="0.25">
      <c r="A261" s="185"/>
      <c r="B261" s="171"/>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1">
        <v>12</v>
      </c>
      <c r="AC261" s="2">
        <f t="shared" ca="1" si="46"/>
        <v>0</v>
      </c>
      <c r="AD261" s="2">
        <f t="shared" ca="1" si="46"/>
        <v>0</v>
      </c>
      <c r="AE261" s="2">
        <f t="shared" ca="1" si="46"/>
        <v>0</v>
      </c>
      <c r="AF261" s="2">
        <f t="shared" ca="1" si="46"/>
        <v>0</v>
      </c>
      <c r="AG261" s="2">
        <f t="shared" ca="1" si="46"/>
        <v>0</v>
      </c>
      <c r="AH261" s="2">
        <f t="shared" ca="1" si="46"/>
        <v>0</v>
      </c>
      <c r="AI261" s="2">
        <f t="shared" ca="1" si="46"/>
        <v>0</v>
      </c>
      <c r="AJ261" s="2">
        <f t="shared" ca="1" si="46"/>
        <v>0</v>
      </c>
      <c r="AK261" s="2">
        <f t="shared" ca="1" si="46"/>
        <v>0</v>
      </c>
      <c r="AL261" s="2">
        <f t="shared" ca="1" si="46"/>
        <v>0</v>
      </c>
      <c r="AM261" s="2">
        <f t="shared" ca="1" si="46"/>
        <v>0</v>
      </c>
      <c r="AN261" s="2">
        <f t="shared" ca="1" si="46"/>
        <v>0</v>
      </c>
      <c r="AO261" s="2">
        <f t="shared" ca="1" si="46"/>
        <v>0</v>
      </c>
      <c r="AP261" s="2">
        <f t="shared" ca="1" si="46"/>
        <v>0</v>
      </c>
      <c r="AQ261" s="2">
        <f t="shared" ca="1" si="46"/>
        <v>0</v>
      </c>
      <c r="AR261" s="2">
        <f t="shared" ca="1" si="46"/>
        <v>0</v>
      </c>
      <c r="AS261" s="2">
        <f t="shared" ca="1" si="47"/>
        <v>0</v>
      </c>
      <c r="AT261" s="2">
        <f t="shared" ca="1" si="47"/>
        <v>0</v>
      </c>
      <c r="AU261" s="2">
        <f t="shared" ca="1" si="47"/>
        <v>0</v>
      </c>
      <c r="AV261" s="2">
        <f t="shared" ca="1" si="47"/>
        <v>0</v>
      </c>
      <c r="AW261" s="2">
        <f t="shared" ca="1" si="47"/>
        <v>0</v>
      </c>
      <c r="AX261" s="2">
        <f t="shared" ca="1" si="47"/>
        <v>0</v>
      </c>
      <c r="AY261" s="2">
        <f t="shared" ca="1" si="47"/>
        <v>0</v>
      </c>
      <c r="AZ261" s="2">
        <f t="shared" ca="1" si="47"/>
        <v>0</v>
      </c>
      <c r="BA261" s="2">
        <f t="shared" ca="1" si="47"/>
        <v>0</v>
      </c>
      <c r="BB261" s="2">
        <f t="shared" ca="1" si="47"/>
        <v>0</v>
      </c>
      <c r="BC261" s="2">
        <f t="shared" ca="1" si="47"/>
        <v>0</v>
      </c>
      <c r="BD261" s="2">
        <f t="shared" ca="1" si="47"/>
        <v>0</v>
      </c>
      <c r="BE261" s="2">
        <f t="shared" ca="1" si="47"/>
        <v>0</v>
      </c>
      <c r="BF261" s="2">
        <f t="shared" ca="1" si="47"/>
        <v>0</v>
      </c>
      <c r="BG261" s="2">
        <f t="shared" ca="1" si="47"/>
        <v>0</v>
      </c>
      <c r="BH261" s="2">
        <f t="shared" ca="1" si="47"/>
        <v>0</v>
      </c>
      <c r="BI261" s="2">
        <f t="shared" ca="1" si="48"/>
        <v>0</v>
      </c>
    </row>
    <row r="262" spans="1:61" hidden="1" x14ac:dyDescent="0.25">
      <c r="A262" s="185"/>
      <c r="B262" s="171"/>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1">
        <v>13</v>
      </c>
      <c r="AC262" s="2">
        <f t="shared" ca="1" si="46"/>
        <v>0</v>
      </c>
      <c r="AD262" s="2">
        <f t="shared" ca="1" si="46"/>
        <v>0</v>
      </c>
      <c r="AE262" s="2">
        <f t="shared" ca="1" si="46"/>
        <v>0</v>
      </c>
      <c r="AF262" s="2">
        <f t="shared" ca="1" si="46"/>
        <v>0</v>
      </c>
      <c r="AG262" s="2">
        <f t="shared" ca="1" si="46"/>
        <v>0</v>
      </c>
      <c r="AH262" s="2">
        <f t="shared" ca="1" si="46"/>
        <v>0</v>
      </c>
      <c r="AI262" s="2">
        <f t="shared" ca="1" si="46"/>
        <v>0</v>
      </c>
      <c r="AJ262" s="2">
        <f t="shared" ca="1" si="46"/>
        <v>0</v>
      </c>
      <c r="AK262" s="2">
        <f t="shared" ca="1" si="46"/>
        <v>0</v>
      </c>
      <c r="AL262" s="2">
        <f t="shared" ca="1" si="46"/>
        <v>0</v>
      </c>
      <c r="AM262" s="2">
        <f t="shared" ca="1" si="46"/>
        <v>0</v>
      </c>
      <c r="AN262" s="2">
        <f t="shared" ca="1" si="46"/>
        <v>0</v>
      </c>
      <c r="AO262" s="2">
        <f t="shared" ca="1" si="46"/>
        <v>0</v>
      </c>
      <c r="AP262" s="2">
        <f t="shared" ca="1" si="46"/>
        <v>0</v>
      </c>
      <c r="AQ262" s="2">
        <f t="shared" ca="1" si="46"/>
        <v>0</v>
      </c>
      <c r="AR262" s="2">
        <f t="shared" ca="1" si="46"/>
        <v>0</v>
      </c>
      <c r="AS262" s="2">
        <f t="shared" ca="1" si="47"/>
        <v>0</v>
      </c>
      <c r="AT262" s="2">
        <f t="shared" ca="1" si="47"/>
        <v>0</v>
      </c>
      <c r="AU262" s="2">
        <f t="shared" ca="1" si="47"/>
        <v>0</v>
      </c>
      <c r="AV262" s="2">
        <f t="shared" ca="1" si="47"/>
        <v>0</v>
      </c>
      <c r="AW262" s="2">
        <f t="shared" ca="1" si="47"/>
        <v>0</v>
      </c>
      <c r="AX262" s="2">
        <f t="shared" ca="1" si="47"/>
        <v>0</v>
      </c>
      <c r="AY262" s="2">
        <f t="shared" ca="1" si="47"/>
        <v>0</v>
      </c>
      <c r="AZ262" s="2">
        <f t="shared" ca="1" si="47"/>
        <v>0</v>
      </c>
      <c r="BA262" s="2">
        <f t="shared" ca="1" si="47"/>
        <v>0</v>
      </c>
      <c r="BB262" s="2">
        <f t="shared" ca="1" si="47"/>
        <v>0</v>
      </c>
      <c r="BC262" s="2">
        <f t="shared" ca="1" si="47"/>
        <v>0</v>
      </c>
      <c r="BD262" s="2">
        <f t="shared" ca="1" si="47"/>
        <v>0</v>
      </c>
      <c r="BE262" s="2">
        <f t="shared" ca="1" si="47"/>
        <v>0</v>
      </c>
      <c r="BF262" s="2">
        <f t="shared" ca="1" si="47"/>
        <v>0</v>
      </c>
      <c r="BG262" s="2">
        <f t="shared" ca="1" si="47"/>
        <v>0</v>
      </c>
      <c r="BH262" s="2">
        <f t="shared" ca="1" si="47"/>
        <v>0</v>
      </c>
      <c r="BI262" s="2">
        <f t="shared" ca="1" si="48"/>
        <v>0</v>
      </c>
    </row>
    <row r="263" spans="1:61" hidden="1" x14ac:dyDescent="0.25">
      <c r="A263" s="185"/>
      <c r="B263" s="171"/>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1">
        <v>14</v>
      </c>
      <c r="AC263" s="2">
        <f t="shared" ca="1" si="46"/>
        <v>0</v>
      </c>
      <c r="AD263" s="2">
        <f t="shared" ca="1" si="46"/>
        <v>0</v>
      </c>
      <c r="AE263" s="2">
        <f t="shared" ca="1" si="46"/>
        <v>0</v>
      </c>
      <c r="AF263" s="2">
        <f t="shared" ca="1" si="46"/>
        <v>0</v>
      </c>
      <c r="AG263" s="2">
        <f t="shared" ca="1" si="46"/>
        <v>0</v>
      </c>
      <c r="AH263" s="2">
        <f t="shared" ca="1" si="46"/>
        <v>0</v>
      </c>
      <c r="AI263" s="2">
        <f t="shared" ca="1" si="46"/>
        <v>0</v>
      </c>
      <c r="AJ263" s="2">
        <f t="shared" ca="1" si="46"/>
        <v>0</v>
      </c>
      <c r="AK263" s="2">
        <f t="shared" ca="1" si="46"/>
        <v>0</v>
      </c>
      <c r="AL263" s="2">
        <f t="shared" ca="1" si="46"/>
        <v>0</v>
      </c>
      <c r="AM263" s="2">
        <f t="shared" ca="1" si="46"/>
        <v>0</v>
      </c>
      <c r="AN263" s="2">
        <f t="shared" ca="1" si="46"/>
        <v>0</v>
      </c>
      <c r="AO263" s="2">
        <f t="shared" ca="1" si="46"/>
        <v>0</v>
      </c>
      <c r="AP263" s="2">
        <f t="shared" ca="1" si="46"/>
        <v>0</v>
      </c>
      <c r="AQ263" s="2">
        <f t="shared" ca="1" si="46"/>
        <v>0</v>
      </c>
      <c r="AR263" s="2">
        <f t="shared" ca="1" si="46"/>
        <v>0</v>
      </c>
      <c r="AS263" s="2">
        <f t="shared" ca="1" si="47"/>
        <v>0</v>
      </c>
      <c r="AT263" s="2">
        <f t="shared" ca="1" si="47"/>
        <v>0</v>
      </c>
      <c r="AU263" s="2">
        <f t="shared" ca="1" si="47"/>
        <v>0</v>
      </c>
      <c r="AV263" s="2">
        <f t="shared" ca="1" si="47"/>
        <v>0</v>
      </c>
      <c r="AW263" s="2">
        <f t="shared" ca="1" si="47"/>
        <v>0</v>
      </c>
      <c r="AX263" s="2">
        <f t="shared" ca="1" si="47"/>
        <v>0</v>
      </c>
      <c r="AY263" s="2">
        <f t="shared" ca="1" si="47"/>
        <v>0</v>
      </c>
      <c r="AZ263" s="2">
        <f t="shared" ca="1" si="47"/>
        <v>0</v>
      </c>
      <c r="BA263" s="2">
        <f t="shared" ca="1" si="47"/>
        <v>0</v>
      </c>
      <c r="BB263" s="2">
        <f t="shared" ca="1" si="47"/>
        <v>0</v>
      </c>
      <c r="BC263" s="2">
        <f t="shared" ca="1" si="47"/>
        <v>0</v>
      </c>
      <c r="BD263" s="2">
        <f t="shared" ca="1" si="47"/>
        <v>0</v>
      </c>
      <c r="BE263" s="2">
        <f t="shared" ca="1" si="47"/>
        <v>0</v>
      </c>
      <c r="BF263" s="2">
        <f t="shared" ca="1" si="47"/>
        <v>0</v>
      </c>
      <c r="BG263" s="2">
        <f t="shared" ca="1" si="47"/>
        <v>0</v>
      </c>
      <c r="BH263" s="2">
        <f t="shared" ca="1" si="47"/>
        <v>0</v>
      </c>
      <c r="BI263" s="2">
        <f t="shared" ca="1" si="48"/>
        <v>0</v>
      </c>
    </row>
    <row r="264" spans="1:61" hidden="1" x14ac:dyDescent="0.25">
      <c r="A264" s="185"/>
      <c r="B264" s="171"/>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1">
        <v>15</v>
      </c>
      <c r="AC264" s="2">
        <f t="shared" ca="1" si="46"/>
        <v>0</v>
      </c>
      <c r="AD264" s="2">
        <f t="shared" ca="1" si="46"/>
        <v>0</v>
      </c>
      <c r="AE264" s="2">
        <f t="shared" ca="1" si="46"/>
        <v>0</v>
      </c>
      <c r="AF264" s="2">
        <f t="shared" ca="1" si="46"/>
        <v>0</v>
      </c>
      <c r="AG264" s="2">
        <f t="shared" ca="1" si="46"/>
        <v>0</v>
      </c>
      <c r="AH264" s="2">
        <f t="shared" ca="1" si="46"/>
        <v>0</v>
      </c>
      <c r="AI264" s="2">
        <f t="shared" ca="1" si="46"/>
        <v>0</v>
      </c>
      <c r="AJ264" s="2">
        <f t="shared" ca="1" si="46"/>
        <v>0</v>
      </c>
      <c r="AK264" s="2">
        <f t="shared" ca="1" si="46"/>
        <v>0</v>
      </c>
      <c r="AL264" s="2">
        <f t="shared" ca="1" si="46"/>
        <v>0</v>
      </c>
      <c r="AM264" s="2">
        <f t="shared" ca="1" si="46"/>
        <v>0</v>
      </c>
      <c r="AN264" s="2">
        <f t="shared" ca="1" si="46"/>
        <v>0</v>
      </c>
      <c r="AO264" s="2">
        <f t="shared" ca="1" si="46"/>
        <v>0</v>
      </c>
      <c r="AP264" s="2">
        <f t="shared" ca="1" si="46"/>
        <v>0</v>
      </c>
      <c r="AQ264" s="2">
        <f t="shared" ca="1" si="46"/>
        <v>0</v>
      </c>
      <c r="AR264" s="2">
        <f t="shared" ca="1" si="46"/>
        <v>0</v>
      </c>
      <c r="AS264" s="2">
        <f t="shared" ca="1" si="47"/>
        <v>0</v>
      </c>
      <c r="AT264" s="2">
        <f t="shared" ca="1" si="47"/>
        <v>0</v>
      </c>
      <c r="AU264" s="2">
        <f t="shared" ca="1" si="47"/>
        <v>0</v>
      </c>
      <c r="AV264" s="2">
        <f t="shared" ca="1" si="47"/>
        <v>0</v>
      </c>
      <c r="AW264" s="2">
        <f t="shared" ca="1" si="47"/>
        <v>0</v>
      </c>
      <c r="AX264" s="2">
        <f t="shared" ca="1" si="47"/>
        <v>0</v>
      </c>
      <c r="AY264" s="2">
        <f t="shared" ca="1" si="47"/>
        <v>0</v>
      </c>
      <c r="AZ264" s="2">
        <f t="shared" ca="1" si="47"/>
        <v>0</v>
      </c>
      <c r="BA264" s="2">
        <f t="shared" ca="1" si="47"/>
        <v>0</v>
      </c>
      <c r="BB264" s="2">
        <f t="shared" ca="1" si="47"/>
        <v>0</v>
      </c>
      <c r="BC264" s="2">
        <f t="shared" ca="1" si="47"/>
        <v>0</v>
      </c>
      <c r="BD264" s="2">
        <f t="shared" ca="1" si="47"/>
        <v>0</v>
      </c>
      <c r="BE264" s="2">
        <f t="shared" ca="1" si="47"/>
        <v>0</v>
      </c>
      <c r="BF264" s="2">
        <f t="shared" ca="1" si="47"/>
        <v>0</v>
      </c>
      <c r="BG264" s="2">
        <f t="shared" ca="1" si="47"/>
        <v>0</v>
      </c>
      <c r="BH264" s="2">
        <f t="shared" ca="1" si="47"/>
        <v>0</v>
      </c>
      <c r="BI264" s="2">
        <f t="shared" ca="1" si="48"/>
        <v>0</v>
      </c>
    </row>
    <row r="265" spans="1:61" hidden="1" x14ac:dyDescent="0.25">
      <c r="A265" s="185"/>
      <c r="B265" s="171"/>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1">
        <v>16</v>
      </c>
      <c r="AC265" s="2">
        <f t="shared" ca="1" si="46"/>
        <v>0</v>
      </c>
      <c r="AD265" s="2">
        <f t="shared" ca="1" si="46"/>
        <v>0</v>
      </c>
      <c r="AE265" s="2">
        <f t="shared" ca="1" si="46"/>
        <v>0</v>
      </c>
      <c r="AF265" s="2">
        <f t="shared" ca="1" si="46"/>
        <v>0</v>
      </c>
      <c r="AG265" s="2">
        <f t="shared" ca="1" si="46"/>
        <v>0</v>
      </c>
      <c r="AH265" s="2">
        <f t="shared" ca="1" si="46"/>
        <v>0</v>
      </c>
      <c r="AI265" s="2">
        <f t="shared" ca="1" si="46"/>
        <v>0</v>
      </c>
      <c r="AJ265" s="2">
        <f t="shared" ca="1" si="46"/>
        <v>0</v>
      </c>
      <c r="AK265" s="2">
        <f t="shared" ca="1" si="46"/>
        <v>0</v>
      </c>
      <c r="AL265" s="2">
        <f t="shared" ca="1" si="46"/>
        <v>0</v>
      </c>
      <c r="AM265" s="2">
        <f t="shared" ca="1" si="46"/>
        <v>0</v>
      </c>
      <c r="AN265" s="2">
        <f t="shared" ca="1" si="46"/>
        <v>0</v>
      </c>
      <c r="AO265" s="2">
        <f t="shared" ca="1" si="46"/>
        <v>0</v>
      </c>
      <c r="AP265" s="2">
        <f t="shared" ca="1" si="46"/>
        <v>0</v>
      </c>
      <c r="AQ265" s="2">
        <f t="shared" ca="1" si="46"/>
        <v>0</v>
      </c>
      <c r="AR265" s="2">
        <f t="shared" ca="1" si="46"/>
        <v>0</v>
      </c>
      <c r="AS265" s="2">
        <f t="shared" ca="1" si="47"/>
        <v>0</v>
      </c>
      <c r="AT265" s="2">
        <f t="shared" ca="1" si="47"/>
        <v>0</v>
      </c>
      <c r="AU265" s="2">
        <f t="shared" ca="1" si="47"/>
        <v>0</v>
      </c>
      <c r="AV265" s="2">
        <f t="shared" ca="1" si="47"/>
        <v>0</v>
      </c>
      <c r="AW265" s="2">
        <f t="shared" ca="1" si="47"/>
        <v>0</v>
      </c>
      <c r="AX265" s="2">
        <f t="shared" ca="1" si="47"/>
        <v>0</v>
      </c>
      <c r="AY265" s="2">
        <f t="shared" ca="1" si="47"/>
        <v>0</v>
      </c>
      <c r="AZ265" s="2">
        <f t="shared" ca="1" si="47"/>
        <v>0</v>
      </c>
      <c r="BA265" s="2">
        <f t="shared" ca="1" si="47"/>
        <v>0</v>
      </c>
      <c r="BB265" s="2">
        <f t="shared" ca="1" si="47"/>
        <v>0</v>
      </c>
      <c r="BC265" s="2">
        <f t="shared" ca="1" si="47"/>
        <v>0</v>
      </c>
      <c r="BD265" s="2">
        <f t="shared" ca="1" si="47"/>
        <v>0</v>
      </c>
      <c r="BE265" s="2">
        <f t="shared" ca="1" si="47"/>
        <v>0</v>
      </c>
      <c r="BF265" s="2">
        <f t="shared" ca="1" si="47"/>
        <v>0</v>
      </c>
      <c r="BG265" s="2">
        <f t="shared" ca="1" si="47"/>
        <v>0</v>
      </c>
      <c r="BH265" s="2">
        <f t="shared" ca="1" si="47"/>
        <v>0</v>
      </c>
      <c r="BI265" s="2">
        <f t="shared" ca="1" si="48"/>
        <v>0</v>
      </c>
    </row>
    <row r="266" spans="1:61" hidden="1" x14ac:dyDescent="0.25">
      <c r="A266" s="185"/>
      <c r="B266" s="171"/>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1">
        <v>17</v>
      </c>
      <c r="AC266" s="2">
        <f t="shared" ca="1" si="46"/>
        <v>0</v>
      </c>
      <c r="AD266" s="2">
        <f t="shared" ca="1" si="46"/>
        <v>0</v>
      </c>
      <c r="AE266" s="2">
        <f t="shared" ca="1" si="46"/>
        <v>0</v>
      </c>
      <c r="AF266" s="2">
        <f t="shared" ca="1" si="46"/>
        <v>0</v>
      </c>
      <c r="AG266" s="2">
        <f t="shared" ca="1" si="46"/>
        <v>0</v>
      </c>
      <c r="AH266" s="2">
        <f t="shared" ca="1" si="46"/>
        <v>0</v>
      </c>
      <c r="AI266" s="2">
        <f t="shared" ca="1" si="46"/>
        <v>0</v>
      </c>
      <c r="AJ266" s="2">
        <f t="shared" ca="1" si="46"/>
        <v>0</v>
      </c>
      <c r="AK266" s="2">
        <f t="shared" ca="1" si="46"/>
        <v>0</v>
      </c>
      <c r="AL266" s="2">
        <f t="shared" ca="1" si="46"/>
        <v>0</v>
      </c>
      <c r="AM266" s="2">
        <f t="shared" ca="1" si="46"/>
        <v>0</v>
      </c>
      <c r="AN266" s="2">
        <f t="shared" ca="1" si="46"/>
        <v>0</v>
      </c>
      <c r="AO266" s="2">
        <f t="shared" ca="1" si="46"/>
        <v>0</v>
      </c>
      <c r="AP266" s="2">
        <f t="shared" ca="1" si="46"/>
        <v>0</v>
      </c>
      <c r="AQ266" s="2">
        <f t="shared" ca="1" si="46"/>
        <v>0</v>
      </c>
      <c r="AR266" s="2">
        <f t="shared" ca="1" si="46"/>
        <v>0</v>
      </c>
      <c r="AS266" s="2">
        <f t="shared" ca="1" si="47"/>
        <v>0</v>
      </c>
      <c r="AT266" s="2">
        <f t="shared" ca="1" si="47"/>
        <v>0</v>
      </c>
      <c r="AU266" s="2">
        <f t="shared" ca="1" si="47"/>
        <v>0</v>
      </c>
      <c r="AV266" s="2">
        <f t="shared" ca="1" si="47"/>
        <v>0</v>
      </c>
      <c r="AW266" s="2">
        <f t="shared" ca="1" si="47"/>
        <v>0</v>
      </c>
      <c r="AX266" s="2">
        <f t="shared" ca="1" si="47"/>
        <v>0</v>
      </c>
      <c r="AY266" s="2">
        <f t="shared" ca="1" si="47"/>
        <v>0</v>
      </c>
      <c r="AZ266" s="2">
        <f t="shared" ca="1" si="47"/>
        <v>0</v>
      </c>
      <c r="BA266" s="2">
        <f t="shared" ca="1" si="47"/>
        <v>0</v>
      </c>
      <c r="BB266" s="2">
        <f t="shared" ca="1" si="47"/>
        <v>0</v>
      </c>
      <c r="BC266" s="2">
        <f t="shared" ca="1" si="47"/>
        <v>0</v>
      </c>
      <c r="BD266" s="2">
        <f t="shared" ca="1" si="47"/>
        <v>0</v>
      </c>
      <c r="BE266" s="2">
        <f t="shared" ca="1" si="47"/>
        <v>0</v>
      </c>
      <c r="BF266" s="2">
        <f t="shared" ca="1" si="47"/>
        <v>0</v>
      </c>
      <c r="BG266" s="2">
        <f t="shared" ca="1" si="47"/>
        <v>0</v>
      </c>
      <c r="BH266" s="2">
        <f t="shared" ca="1" si="47"/>
        <v>0</v>
      </c>
      <c r="BI266" s="2">
        <f t="shared" ca="1" si="48"/>
        <v>0</v>
      </c>
    </row>
    <row r="267" spans="1:61" hidden="1" x14ac:dyDescent="0.25">
      <c r="A267" s="185"/>
      <c r="B267" s="171"/>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1">
        <v>18</v>
      </c>
      <c r="AC267" s="2">
        <f t="shared" ca="1" si="46"/>
        <v>0</v>
      </c>
      <c r="AD267" s="2">
        <f t="shared" ca="1" si="46"/>
        <v>0</v>
      </c>
      <c r="AE267" s="2">
        <f t="shared" ca="1" si="46"/>
        <v>0</v>
      </c>
      <c r="AF267" s="2">
        <f t="shared" ca="1" si="46"/>
        <v>0</v>
      </c>
      <c r="AG267" s="2">
        <f t="shared" ca="1" si="46"/>
        <v>0</v>
      </c>
      <c r="AH267" s="2">
        <f t="shared" ca="1" si="46"/>
        <v>0</v>
      </c>
      <c r="AI267" s="2">
        <f t="shared" ca="1" si="46"/>
        <v>0</v>
      </c>
      <c r="AJ267" s="2">
        <f t="shared" ca="1" si="46"/>
        <v>0</v>
      </c>
      <c r="AK267" s="2">
        <f t="shared" ca="1" si="46"/>
        <v>0</v>
      </c>
      <c r="AL267" s="2">
        <f t="shared" ca="1" si="46"/>
        <v>0</v>
      </c>
      <c r="AM267" s="2">
        <f t="shared" ca="1" si="46"/>
        <v>0</v>
      </c>
      <c r="AN267" s="2">
        <f t="shared" ca="1" si="46"/>
        <v>0</v>
      </c>
      <c r="AO267" s="2">
        <f t="shared" ca="1" si="46"/>
        <v>0</v>
      </c>
      <c r="AP267" s="2">
        <f t="shared" ca="1" si="46"/>
        <v>0</v>
      </c>
      <c r="AQ267" s="2">
        <f t="shared" ca="1" si="46"/>
        <v>0</v>
      </c>
      <c r="AR267" s="2">
        <f t="shared" ca="1" si="46"/>
        <v>0</v>
      </c>
      <c r="AS267" s="2">
        <f t="shared" ca="1" si="47"/>
        <v>0</v>
      </c>
      <c r="AT267" s="2" t="e">
        <f t="shared" ca="1" si="47"/>
        <v>#VALUE!</v>
      </c>
      <c r="AU267" s="2" t="e">
        <f t="shared" ca="1" si="47"/>
        <v>#VALUE!</v>
      </c>
      <c r="AV267" s="2" t="e">
        <f t="shared" ca="1" si="47"/>
        <v>#VALUE!</v>
      </c>
      <c r="AW267" s="2" t="e">
        <f t="shared" ca="1" si="47"/>
        <v>#VALUE!</v>
      </c>
      <c r="AX267" s="2" t="e">
        <f t="shared" ca="1" si="47"/>
        <v>#VALUE!</v>
      </c>
      <c r="AY267" s="2" t="e">
        <f t="shared" ca="1" si="47"/>
        <v>#VALUE!</v>
      </c>
      <c r="AZ267" s="2">
        <f t="shared" ca="1" si="47"/>
        <v>0</v>
      </c>
      <c r="BA267" s="2">
        <f t="shared" ca="1" si="47"/>
        <v>0</v>
      </c>
      <c r="BB267" s="2">
        <f t="shared" ca="1" si="47"/>
        <v>0</v>
      </c>
      <c r="BC267" s="2">
        <f t="shared" ca="1" si="47"/>
        <v>0</v>
      </c>
      <c r="BD267" s="2">
        <f t="shared" ca="1" si="47"/>
        <v>0</v>
      </c>
      <c r="BE267" s="2">
        <f t="shared" ca="1" si="47"/>
        <v>0</v>
      </c>
      <c r="BF267" s="2">
        <f t="shared" ca="1" si="47"/>
        <v>0</v>
      </c>
      <c r="BG267" s="2">
        <f t="shared" ca="1" si="47"/>
        <v>0</v>
      </c>
      <c r="BH267" s="2">
        <f t="shared" ca="1" si="47"/>
        <v>0</v>
      </c>
      <c r="BI267" s="2">
        <f t="shared" ca="1" si="48"/>
        <v>0</v>
      </c>
    </row>
    <row r="268" spans="1:61" hidden="1" x14ac:dyDescent="0.25">
      <c r="A268" s="185"/>
      <c r="B268" s="171"/>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1">
        <v>19</v>
      </c>
      <c r="AC268" s="2">
        <f t="shared" ca="1" si="46"/>
        <v>0</v>
      </c>
      <c r="AD268" s="2">
        <f t="shared" ca="1" si="46"/>
        <v>0</v>
      </c>
      <c r="AE268" s="2">
        <f t="shared" ca="1" si="46"/>
        <v>0</v>
      </c>
      <c r="AF268" s="2">
        <f t="shared" ca="1" si="46"/>
        <v>0</v>
      </c>
      <c r="AG268" s="2">
        <f t="shared" ca="1" si="46"/>
        <v>0</v>
      </c>
      <c r="AH268" s="2">
        <f t="shared" ca="1" si="46"/>
        <v>0</v>
      </c>
      <c r="AI268" s="2">
        <f t="shared" ca="1" si="46"/>
        <v>0</v>
      </c>
      <c r="AJ268" s="2">
        <f t="shared" ca="1" si="46"/>
        <v>0</v>
      </c>
      <c r="AK268" s="2">
        <f t="shared" ca="1" si="46"/>
        <v>0</v>
      </c>
      <c r="AL268" s="2">
        <f t="shared" ca="1" si="46"/>
        <v>0</v>
      </c>
      <c r="AM268" s="2">
        <f t="shared" ca="1" si="46"/>
        <v>0</v>
      </c>
      <c r="AN268" s="2">
        <f t="shared" ca="1" si="46"/>
        <v>0</v>
      </c>
      <c r="AO268" s="2">
        <f t="shared" ca="1" si="46"/>
        <v>0</v>
      </c>
      <c r="AP268" s="2">
        <f t="shared" ca="1" si="46"/>
        <v>0</v>
      </c>
      <c r="AQ268" s="2">
        <f t="shared" ca="1" si="46"/>
        <v>0</v>
      </c>
      <c r="AR268" s="2">
        <f t="shared" ca="1" si="46"/>
        <v>0</v>
      </c>
      <c r="AS268" s="2">
        <f t="shared" ca="1" si="47"/>
        <v>0</v>
      </c>
      <c r="AT268" s="2" t="e">
        <f t="shared" ca="1" si="47"/>
        <v>#VALUE!</v>
      </c>
      <c r="AU268" s="2" t="e">
        <f t="shared" ca="1" si="47"/>
        <v>#VALUE!</v>
      </c>
      <c r="AV268" s="2" t="e">
        <f t="shared" ca="1" si="47"/>
        <v>#VALUE!</v>
      </c>
      <c r="AW268" s="2" t="e">
        <f t="shared" ca="1" si="47"/>
        <v>#VALUE!</v>
      </c>
      <c r="AX268" s="2" t="e">
        <f t="shared" ca="1" si="47"/>
        <v>#VALUE!</v>
      </c>
      <c r="AY268" s="2" t="e">
        <f t="shared" ca="1" si="47"/>
        <v>#VALUE!</v>
      </c>
      <c r="AZ268" s="2">
        <f t="shared" ca="1" si="47"/>
        <v>0</v>
      </c>
      <c r="BA268" s="2">
        <f t="shared" ca="1" si="47"/>
        <v>0</v>
      </c>
      <c r="BB268" s="2">
        <f t="shared" ca="1" si="47"/>
        <v>0</v>
      </c>
      <c r="BC268" s="2">
        <f t="shared" ca="1" si="47"/>
        <v>0</v>
      </c>
      <c r="BD268" s="2">
        <f t="shared" ca="1" si="47"/>
        <v>0</v>
      </c>
      <c r="BE268" s="2">
        <f t="shared" ca="1" si="47"/>
        <v>0</v>
      </c>
      <c r="BF268" s="2">
        <f t="shared" ca="1" si="47"/>
        <v>0</v>
      </c>
      <c r="BG268" s="2">
        <f t="shared" ca="1" si="47"/>
        <v>0</v>
      </c>
      <c r="BH268" s="2">
        <f t="shared" ca="1" si="47"/>
        <v>0</v>
      </c>
      <c r="BI268" s="2">
        <f t="shared" ca="1" si="48"/>
        <v>0</v>
      </c>
    </row>
    <row r="269" spans="1:61" hidden="1" x14ac:dyDescent="0.25">
      <c r="A269" s="185"/>
      <c r="B269" s="171"/>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1">
        <v>20</v>
      </c>
      <c r="AC269" s="2">
        <f t="shared" ca="1" si="46"/>
        <v>0</v>
      </c>
      <c r="AD269" s="2">
        <f t="shared" ca="1" si="46"/>
        <v>0</v>
      </c>
      <c r="AE269" s="2">
        <f t="shared" ca="1" si="46"/>
        <v>0</v>
      </c>
      <c r="AF269" s="2">
        <f t="shared" ca="1" si="46"/>
        <v>0</v>
      </c>
      <c r="AG269" s="2">
        <f t="shared" ca="1" si="46"/>
        <v>0</v>
      </c>
      <c r="AH269" s="2">
        <f t="shared" ca="1" si="46"/>
        <v>0</v>
      </c>
      <c r="AI269" s="2">
        <f t="shared" ca="1" si="46"/>
        <v>0</v>
      </c>
      <c r="AJ269" s="2">
        <f t="shared" ca="1" si="46"/>
        <v>0</v>
      </c>
      <c r="AK269" s="2">
        <f t="shared" ca="1" si="46"/>
        <v>0</v>
      </c>
      <c r="AL269" s="2">
        <f t="shared" ca="1" si="46"/>
        <v>0</v>
      </c>
      <c r="AM269" s="2">
        <f t="shared" ca="1" si="46"/>
        <v>0</v>
      </c>
      <c r="AN269" s="2">
        <f t="shared" ca="1" si="46"/>
        <v>0</v>
      </c>
      <c r="AO269" s="2">
        <f t="shared" ref="AO269:AS285" ca="1" si="49">IF(ISNA(OR(MATCH(AO$51,OFFSET($D269,1-$AB269,0,6),0),MATCH($AB269,OFFSET($D269,1-$AB269,0,6),0))),0,INDEX(OFFSET($D269,1-$AB269,18,6,6),MATCH(AO$51,OFFSET($D269,1-$AB269,0,6),0),MATCH($AB269,OFFSET($D269,1-$AB269,0,6),0)))</f>
        <v>0</v>
      </c>
      <c r="AP269" s="2">
        <f t="shared" ca="1" si="49"/>
        <v>0</v>
      </c>
      <c r="AQ269" s="2">
        <f t="shared" ca="1" si="49"/>
        <v>0</v>
      </c>
      <c r="AR269" s="2">
        <f t="shared" ca="1" si="49"/>
        <v>0</v>
      </c>
      <c r="AS269" s="2">
        <f t="shared" ca="1" si="49"/>
        <v>0</v>
      </c>
      <c r="AT269" s="2" t="e">
        <f t="shared" ca="1" si="47"/>
        <v>#VALUE!</v>
      </c>
      <c r="AU269" s="2" t="e">
        <f t="shared" ca="1" si="47"/>
        <v>#VALUE!</v>
      </c>
      <c r="AV269" s="2" t="e">
        <f t="shared" ca="1" si="47"/>
        <v>#VALUE!</v>
      </c>
      <c r="AW269" s="2" t="e">
        <f t="shared" ca="1" si="47"/>
        <v>#VALUE!</v>
      </c>
      <c r="AX269" s="2" t="e">
        <f t="shared" ca="1" si="47"/>
        <v>#VALUE!</v>
      </c>
      <c r="AY269" s="2" t="e">
        <f t="shared" ca="1" si="47"/>
        <v>#VALUE!</v>
      </c>
      <c r="AZ269" s="2">
        <f t="shared" ca="1" si="47"/>
        <v>0</v>
      </c>
      <c r="BA269" s="2">
        <f t="shared" ca="1" si="47"/>
        <v>0</v>
      </c>
      <c r="BB269" s="2">
        <f t="shared" ca="1" si="47"/>
        <v>0</v>
      </c>
      <c r="BC269" s="2">
        <f t="shared" ca="1" si="47"/>
        <v>0</v>
      </c>
      <c r="BD269" s="2">
        <f t="shared" ca="1" si="47"/>
        <v>0</v>
      </c>
      <c r="BE269" s="2">
        <f t="shared" ca="1" si="47"/>
        <v>0</v>
      </c>
      <c r="BF269" s="2">
        <f t="shared" ca="1" si="47"/>
        <v>0</v>
      </c>
      <c r="BG269" s="2">
        <f t="shared" ca="1" si="47"/>
        <v>0</v>
      </c>
      <c r="BH269" s="2">
        <f t="shared" ca="1" si="47"/>
        <v>0</v>
      </c>
      <c r="BI269" s="2">
        <f t="shared" ca="1" si="48"/>
        <v>0</v>
      </c>
    </row>
    <row r="270" spans="1:61" hidden="1" x14ac:dyDescent="0.25">
      <c r="A270" s="185"/>
      <c r="B270" s="171"/>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1">
        <v>21</v>
      </c>
      <c r="AC270" s="2">
        <f t="shared" ref="AC270:AR285" ca="1" si="50">IF(ISNA(OR(MATCH(AC$51,OFFSET($D270,1-$AB270,0,6),0),MATCH($AB270,OFFSET($D270,1-$AB270,0,6),0))),0,INDEX(OFFSET($D270,1-$AB270,18,6,6),MATCH(AC$51,OFFSET($D270,1-$AB270,0,6),0),MATCH($AB270,OFFSET($D270,1-$AB270,0,6),0)))</f>
        <v>0</v>
      </c>
      <c r="AD270" s="2">
        <f t="shared" ca="1" si="50"/>
        <v>0</v>
      </c>
      <c r="AE270" s="2">
        <f t="shared" ca="1" si="50"/>
        <v>0</v>
      </c>
      <c r="AF270" s="2">
        <f t="shared" ca="1" si="50"/>
        <v>0</v>
      </c>
      <c r="AG270" s="2">
        <f t="shared" ca="1" si="50"/>
        <v>0</v>
      </c>
      <c r="AH270" s="2">
        <f t="shared" ca="1" si="50"/>
        <v>0</v>
      </c>
      <c r="AI270" s="2">
        <f t="shared" ca="1" si="50"/>
        <v>0</v>
      </c>
      <c r="AJ270" s="2">
        <f t="shared" ca="1" si="50"/>
        <v>0</v>
      </c>
      <c r="AK270" s="2">
        <f t="shared" ca="1" si="50"/>
        <v>0</v>
      </c>
      <c r="AL270" s="2">
        <f t="shared" ca="1" si="50"/>
        <v>0</v>
      </c>
      <c r="AM270" s="2">
        <f t="shared" ca="1" si="50"/>
        <v>0</v>
      </c>
      <c r="AN270" s="2">
        <f t="shared" ca="1" si="50"/>
        <v>0</v>
      </c>
      <c r="AO270" s="2">
        <f t="shared" ca="1" si="50"/>
        <v>0</v>
      </c>
      <c r="AP270" s="2">
        <f t="shared" ca="1" si="50"/>
        <v>0</v>
      </c>
      <c r="AQ270" s="2">
        <f t="shared" ca="1" si="50"/>
        <v>0</v>
      </c>
      <c r="AR270" s="2">
        <f t="shared" ca="1" si="49"/>
        <v>0</v>
      </c>
      <c r="AS270" s="2">
        <f t="shared" ca="1" si="49"/>
        <v>0</v>
      </c>
      <c r="AT270" s="2" t="e">
        <f t="shared" ca="1" si="47"/>
        <v>#VALUE!</v>
      </c>
      <c r="AU270" s="2" t="e">
        <f t="shared" ca="1" si="47"/>
        <v>#VALUE!</v>
      </c>
      <c r="AV270" s="2" t="e">
        <f t="shared" ca="1" si="47"/>
        <v>#VALUE!</v>
      </c>
      <c r="AW270" s="2" t="e">
        <f t="shared" ca="1" si="47"/>
        <v>#VALUE!</v>
      </c>
      <c r="AX270" s="2" t="e">
        <f t="shared" ca="1" si="47"/>
        <v>#VALUE!</v>
      </c>
      <c r="AY270" s="2" t="e">
        <f t="shared" ca="1" si="47"/>
        <v>#VALUE!</v>
      </c>
      <c r="AZ270" s="2">
        <f t="shared" ca="1" si="47"/>
        <v>0</v>
      </c>
      <c r="BA270" s="2">
        <f t="shared" ca="1" si="47"/>
        <v>0</v>
      </c>
      <c r="BB270" s="2">
        <f t="shared" ca="1" si="47"/>
        <v>0</v>
      </c>
      <c r="BC270" s="2">
        <f t="shared" ca="1" si="47"/>
        <v>0</v>
      </c>
      <c r="BD270" s="2">
        <f t="shared" ca="1" si="47"/>
        <v>0</v>
      </c>
      <c r="BE270" s="2">
        <f t="shared" ca="1" si="47"/>
        <v>0</v>
      </c>
      <c r="BF270" s="2">
        <f t="shared" ca="1" si="47"/>
        <v>0</v>
      </c>
      <c r="BG270" s="2">
        <f t="shared" ca="1" si="47"/>
        <v>0</v>
      </c>
      <c r="BH270" s="2">
        <f t="shared" ca="1" si="47"/>
        <v>0</v>
      </c>
      <c r="BI270" s="2">
        <f t="shared" ca="1" si="48"/>
        <v>0</v>
      </c>
    </row>
    <row r="271" spans="1:61" hidden="1" x14ac:dyDescent="0.25">
      <c r="A271" s="185"/>
      <c r="B271" s="171"/>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1">
        <v>22</v>
      </c>
      <c r="AC271" s="2">
        <f t="shared" ca="1" si="50"/>
        <v>0</v>
      </c>
      <c r="AD271" s="2">
        <f t="shared" ca="1" si="50"/>
        <v>0</v>
      </c>
      <c r="AE271" s="2">
        <f t="shared" ca="1" si="50"/>
        <v>0</v>
      </c>
      <c r="AF271" s="2">
        <f t="shared" ca="1" si="50"/>
        <v>0</v>
      </c>
      <c r="AG271" s="2">
        <f t="shared" ca="1" si="50"/>
        <v>0</v>
      </c>
      <c r="AH271" s="2">
        <f t="shared" ca="1" si="50"/>
        <v>0</v>
      </c>
      <c r="AI271" s="2">
        <f t="shared" ca="1" si="50"/>
        <v>0</v>
      </c>
      <c r="AJ271" s="2">
        <f t="shared" ca="1" si="50"/>
        <v>0</v>
      </c>
      <c r="AK271" s="2">
        <f t="shared" ca="1" si="50"/>
        <v>0</v>
      </c>
      <c r="AL271" s="2">
        <f t="shared" ca="1" si="50"/>
        <v>0</v>
      </c>
      <c r="AM271" s="2">
        <f t="shared" ca="1" si="50"/>
        <v>0</v>
      </c>
      <c r="AN271" s="2">
        <f t="shared" ca="1" si="50"/>
        <v>0</v>
      </c>
      <c r="AO271" s="2">
        <f t="shared" ca="1" si="50"/>
        <v>0</v>
      </c>
      <c r="AP271" s="2">
        <f t="shared" ca="1" si="50"/>
        <v>0</v>
      </c>
      <c r="AQ271" s="2">
        <f t="shared" ca="1" si="50"/>
        <v>0</v>
      </c>
      <c r="AR271" s="2">
        <f t="shared" ca="1" si="50"/>
        <v>0</v>
      </c>
      <c r="AS271" s="2">
        <f t="shared" ca="1" si="49"/>
        <v>0</v>
      </c>
      <c r="AT271" s="2" t="e">
        <f t="shared" ca="1" si="47"/>
        <v>#VALUE!</v>
      </c>
      <c r="AU271" s="2" t="e">
        <f t="shared" ref="AT271:BH287" ca="1" si="51">IF(ISNA(OR(MATCH(AU$51,OFFSET($D271,1-$AB271,0,6),0),MATCH($AB271,OFFSET($D271,1-$AB271,0,6),0))),0,INDEX(OFFSET($D271,1-$AB271,18,6,6),MATCH(AU$51,OFFSET($D271,1-$AB271,0,6),0),MATCH($AB271,OFFSET($D271,1-$AB271,0,6),0)))</f>
        <v>#VALUE!</v>
      </c>
      <c r="AV271" s="2" t="e">
        <f t="shared" ca="1" si="51"/>
        <v>#VALUE!</v>
      </c>
      <c r="AW271" s="2" t="e">
        <f t="shared" ca="1" si="51"/>
        <v>#VALUE!</v>
      </c>
      <c r="AX271" s="2" t="e">
        <f t="shared" ca="1" si="51"/>
        <v>#VALUE!</v>
      </c>
      <c r="AY271" s="2" t="e">
        <f t="shared" ca="1" si="51"/>
        <v>#VALUE!</v>
      </c>
      <c r="AZ271" s="2">
        <f t="shared" ca="1" si="51"/>
        <v>0</v>
      </c>
      <c r="BA271" s="2">
        <f t="shared" ca="1" si="51"/>
        <v>0</v>
      </c>
      <c r="BB271" s="2">
        <f t="shared" ca="1" si="51"/>
        <v>0</v>
      </c>
      <c r="BC271" s="2">
        <f t="shared" ca="1" si="51"/>
        <v>0</v>
      </c>
      <c r="BD271" s="2">
        <f t="shared" ca="1" si="51"/>
        <v>0</v>
      </c>
      <c r="BE271" s="2">
        <f t="shared" ca="1" si="51"/>
        <v>0</v>
      </c>
      <c r="BF271" s="2">
        <f t="shared" ca="1" si="51"/>
        <v>0</v>
      </c>
      <c r="BG271" s="2">
        <f t="shared" ca="1" si="51"/>
        <v>0</v>
      </c>
      <c r="BH271" s="2">
        <f t="shared" ca="1" si="51"/>
        <v>0</v>
      </c>
      <c r="BI271" s="2">
        <f t="shared" ca="1" si="48"/>
        <v>0</v>
      </c>
    </row>
    <row r="272" spans="1:61" hidden="1" x14ac:dyDescent="0.25">
      <c r="A272" s="185"/>
      <c r="B272" s="171"/>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1">
        <v>23</v>
      </c>
      <c r="AC272" s="2">
        <f t="shared" ca="1" si="50"/>
        <v>0</v>
      </c>
      <c r="AD272" s="2">
        <f t="shared" ca="1" si="50"/>
        <v>0</v>
      </c>
      <c r="AE272" s="2">
        <f t="shared" ca="1" si="50"/>
        <v>0</v>
      </c>
      <c r="AF272" s="2">
        <f t="shared" ca="1" si="50"/>
        <v>0</v>
      </c>
      <c r="AG272" s="2">
        <f t="shared" ca="1" si="50"/>
        <v>0</v>
      </c>
      <c r="AH272" s="2">
        <f t="shared" ca="1" si="50"/>
        <v>0</v>
      </c>
      <c r="AI272" s="2">
        <f t="shared" ca="1" si="50"/>
        <v>0</v>
      </c>
      <c r="AJ272" s="2">
        <f t="shared" ca="1" si="50"/>
        <v>0</v>
      </c>
      <c r="AK272" s="2">
        <f t="shared" ca="1" si="50"/>
        <v>0</v>
      </c>
      <c r="AL272" s="2">
        <f t="shared" ca="1" si="50"/>
        <v>0</v>
      </c>
      <c r="AM272" s="2">
        <f t="shared" ca="1" si="50"/>
        <v>0</v>
      </c>
      <c r="AN272" s="2">
        <f t="shared" ca="1" si="50"/>
        <v>0</v>
      </c>
      <c r="AO272" s="2">
        <f t="shared" ca="1" si="50"/>
        <v>0</v>
      </c>
      <c r="AP272" s="2">
        <f t="shared" ca="1" si="50"/>
        <v>0</v>
      </c>
      <c r="AQ272" s="2">
        <f t="shared" ca="1" si="50"/>
        <v>0</v>
      </c>
      <c r="AR272" s="2">
        <f t="shared" ca="1" si="50"/>
        <v>0</v>
      </c>
      <c r="AS272" s="2">
        <f t="shared" ca="1" si="49"/>
        <v>0</v>
      </c>
      <c r="AT272" s="2" t="e">
        <f t="shared" ca="1" si="51"/>
        <v>#VALUE!</v>
      </c>
      <c r="AU272" s="2" t="e">
        <f t="shared" ca="1" si="51"/>
        <v>#VALUE!</v>
      </c>
      <c r="AV272" s="2" t="e">
        <f t="shared" ca="1" si="51"/>
        <v>#VALUE!</v>
      </c>
      <c r="AW272" s="2" t="e">
        <f t="shared" ca="1" si="51"/>
        <v>#VALUE!</v>
      </c>
      <c r="AX272" s="2" t="e">
        <f t="shared" ca="1" si="51"/>
        <v>#VALUE!</v>
      </c>
      <c r="AY272" s="2" t="e">
        <f t="shared" ca="1" si="51"/>
        <v>#VALUE!</v>
      </c>
      <c r="AZ272" s="2">
        <f t="shared" ca="1" si="51"/>
        <v>0</v>
      </c>
      <c r="BA272" s="2">
        <f t="shared" ca="1" si="51"/>
        <v>0</v>
      </c>
      <c r="BB272" s="2">
        <f t="shared" ca="1" si="51"/>
        <v>0</v>
      </c>
      <c r="BC272" s="2">
        <f t="shared" ca="1" si="51"/>
        <v>0</v>
      </c>
      <c r="BD272" s="2">
        <f t="shared" ca="1" si="51"/>
        <v>0</v>
      </c>
      <c r="BE272" s="2">
        <f t="shared" ca="1" si="51"/>
        <v>0</v>
      </c>
      <c r="BF272" s="2">
        <f t="shared" ca="1" si="51"/>
        <v>0</v>
      </c>
      <c r="BG272" s="2">
        <f t="shared" ca="1" si="51"/>
        <v>0</v>
      </c>
      <c r="BH272" s="2">
        <f t="shared" ca="1" si="51"/>
        <v>0</v>
      </c>
      <c r="BI272" s="2">
        <f t="shared" ca="1" si="48"/>
        <v>0</v>
      </c>
    </row>
    <row r="273" spans="1:61" hidden="1" x14ac:dyDescent="0.25">
      <c r="A273" s="185"/>
      <c r="B273" s="171"/>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1">
        <v>24</v>
      </c>
      <c r="AC273" s="2">
        <f t="shared" ca="1" si="50"/>
        <v>0</v>
      </c>
      <c r="AD273" s="2">
        <f t="shared" ca="1" si="50"/>
        <v>0</v>
      </c>
      <c r="AE273" s="2">
        <f t="shared" ca="1" si="50"/>
        <v>0</v>
      </c>
      <c r="AF273" s="2">
        <f t="shared" ca="1" si="50"/>
        <v>0</v>
      </c>
      <c r="AG273" s="2">
        <f t="shared" ca="1" si="50"/>
        <v>0</v>
      </c>
      <c r="AH273" s="2">
        <f t="shared" ca="1" si="50"/>
        <v>0</v>
      </c>
      <c r="AI273" s="2">
        <f t="shared" ca="1" si="50"/>
        <v>0</v>
      </c>
      <c r="AJ273" s="2">
        <f t="shared" ca="1" si="50"/>
        <v>0</v>
      </c>
      <c r="AK273" s="2">
        <f t="shared" ca="1" si="50"/>
        <v>0</v>
      </c>
      <c r="AL273" s="2">
        <f t="shared" ca="1" si="50"/>
        <v>0</v>
      </c>
      <c r="AM273" s="2">
        <f t="shared" ca="1" si="50"/>
        <v>0</v>
      </c>
      <c r="AN273" s="2">
        <f t="shared" ca="1" si="50"/>
        <v>0</v>
      </c>
      <c r="AO273" s="2">
        <f t="shared" ca="1" si="50"/>
        <v>0</v>
      </c>
      <c r="AP273" s="2">
        <f t="shared" ca="1" si="50"/>
        <v>0</v>
      </c>
      <c r="AQ273" s="2">
        <f t="shared" ca="1" si="50"/>
        <v>0</v>
      </c>
      <c r="AR273" s="2">
        <f t="shared" ca="1" si="50"/>
        <v>0</v>
      </c>
      <c r="AS273" s="2">
        <f t="shared" ca="1" si="49"/>
        <v>0</v>
      </c>
      <c r="AT273" s="2">
        <f t="shared" ca="1" si="51"/>
        <v>0</v>
      </c>
      <c r="AU273" s="2">
        <f t="shared" ca="1" si="51"/>
        <v>0</v>
      </c>
      <c r="AV273" s="2">
        <f t="shared" ca="1" si="51"/>
        <v>0</v>
      </c>
      <c r="AW273" s="2">
        <f t="shared" ca="1" si="51"/>
        <v>0</v>
      </c>
      <c r="AX273" s="2">
        <f t="shared" ca="1" si="51"/>
        <v>0</v>
      </c>
      <c r="AY273" s="2">
        <f t="shared" ca="1" si="51"/>
        <v>0</v>
      </c>
      <c r="AZ273" s="2">
        <f t="shared" ca="1" si="51"/>
        <v>0</v>
      </c>
      <c r="BA273" s="2">
        <f t="shared" ca="1" si="51"/>
        <v>0</v>
      </c>
      <c r="BB273" s="2">
        <f t="shared" ca="1" si="51"/>
        <v>0</v>
      </c>
      <c r="BC273" s="2">
        <f t="shared" ca="1" si="51"/>
        <v>0</v>
      </c>
      <c r="BD273" s="2">
        <f t="shared" ca="1" si="51"/>
        <v>0</v>
      </c>
      <c r="BE273" s="2">
        <f t="shared" ca="1" si="51"/>
        <v>0</v>
      </c>
      <c r="BF273" s="2">
        <f t="shared" ca="1" si="51"/>
        <v>0</v>
      </c>
      <c r="BG273" s="2">
        <f t="shared" ca="1" si="51"/>
        <v>0</v>
      </c>
      <c r="BH273" s="2">
        <f t="shared" ca="1" si="51"/>
        <v>0</v>
      </c>
      <c r="BI273" s="2">
        <f t="shared" ca="1" si="48"/>
        <v>0</v>
      </c>
    </row>
    <row r="274" spans="1:61" hidden="1" x14ac:dyDescent="0.25">
      <c r="A274" s="185"/>
      <c r="B274" s="171"/>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1">
        <v>25</v>
      </c>
      <c r="AC274" s="2">
        <f t="shared" ca="1" si="50"/>
        <v>0</v>
      </c>
      <c r="AD274" s="2">
        <f t="shared" ca="1" si="50"/>
        <v>0</v>
      </c>
      <c r="AE274" s="2">
        <f t="shared" ca="1" si="50"/>
        <v>0</v>
      </c>
      <c r="AF274" s="2">
        <f t="shared" ca="1" si="50"/>
        <v>0</v>
      </c>
      <c r="AG274" s="2">
        <f t="shared" ca="1" si="50"/>
        <v>0</v>
      </c>
      <c r="AH274" s="2">
        <f t="shared" ca="1" si="50"/>
        <v>0</v>
      </c>
      <c r="AI274" s="2">
        <f t="shared" ca="1" si="50"/>
        <v>0</v>
      </c>
      <c r="AJ274" s="2">
        <f t="shared" ca="1" si="50"/>
        <v>0</v>
      </c>
      <c r="AK274" s="2">
        <f t="shared" ca="1" si="50"/>
        <v>0</v>
      </c>
      <c r="AL274" s="2">
        <f t="shared" ca="1" si="50"/>
        <v>0</v>
      </c>
      <c r="AM274" s="2">
        <f t="shared" ca="1" si="50"/>
        <v>0</v>
      </c>
      <c r="AN274" s="2">
        <f t="shared" ca="1" si="50"/>
        <v>0</v>
      </c>
      <c r="AO274" s="2">
        <f t="shared" ca="1" si="50"/>
        <v>0</v>
      </c>
      <c r="AP274" s="2">
        <f t="shared" ca="1" si="50"/>
        <v>0</v>
      </c>
      <c r="AQ274" s="2">
        <f t="shared" ca="1" si="50"/>
        <v>0</v>
      </c>
      <c r="AR274" s="2">
        <f t="shared" ca="1" si="50"/>
        <v>0</v>
      </c>
      <c r="AS274" s="2">
        <f t="shared" ca="1" si="49"/>
        <v>0</v>
      </c>
      <c r="AT274" s="2">
        <f t="shared" ca="1" si="51"/>
        <v>0</v>
      </c>
      <c r="AU274" s="2">
        <f t="shared" ca="1" si="51"/>
        <v>0</v>
      </c>
      <c r="AV274" s="2">
        <f t="shared" ca="1" si="51"/>
        <v>0</v>
      </c>
      <c r="AW274" s="2">
        <f t="shared" ca="1" si="51"/>
        <v>0</v>
      </c>
      <c r="AX274" s="2">
        <f t="shared" ca="1" si="51"/>
        <v>0</v>
      </c>
      <c r="AY274" s="2">
        <f t="shared" ca="1" si="51"/>
        <v>0</v>
      </c>
      <c r="AZ274" s="2">
        <f t="shared" ca="1" si="51"/>
        <v>0</v>
      </c>
      <c r="BA274" s="2">
        <f t="shared" ca="1" si="51"/>
        <v>0</v>
      </c>
      <c r="BB274" s="2">
        <f t="shared" ca="1" si="51"/>
        <v>0</v>
      </c>
      <c r="BC274" s="2">
        <f t="shared" ca="1" si="51"/>
        <v>0</v>
      </c>
      <c r="BD274" s="2">
        <f t="shared" ca="1" si="51"/>
        <v>0</v>
      </c>
      <c r="BE274" s="2">
        <f t="shared" ca="1" si="51"/>
        <v>0</v>
      </c>
      <c r="BF274" s="2">
        <f t="shared" ca="1" si="51"/>
        <v>0</v>
      </c>
      <c r="BG274" s="2">
        <f t="shared" ca="1" si="51"/>
        <v>0</v>
      </c>
      <c r="BH274" s="2">
        <f t="shared" ca="1" si="51"/>
        <v>0</v>
      </c>
      <c r="BI274" s="2">
        <f t="shared" ca="1" si="48"/>
        <v>0</v>
      </c>
    </row>
    <row r="275" spans="1:61" hidden="1" x14ac:dyDescent="0.25">
      <c r="A275" s="185"/>
      <c r="B275" s="171"/>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1">
        <v>26</v>
      </c>
      <c r="AC275" s="2">
        <f t="shared" ca="1" si="50"/>
        <v>0</v>
      </c>
      <c r="AD275" s="2">
        <f t="shared" ca="1" si="50"/>
        <v>0</v>
      </c>
      <c r="AE275" s="2">
        <f t="shared" ca="1" si="50"/>
        <v>0</v>
      </c>
      <c r="AF275" s="2">
        <f t="shared" ca="1" si="50"/>
        <v>0</v>
      </c>
      <c r="AG275" s="2">
        <f t="shared" ca="1" si="50"/>
        <v>0</v>
      </c>
      <c r="AH275" s="2">
        <f t="shared" ca="1" si="50"/>
        <v>0</v>
      </c>
      <c r="AI275" s="2">
        <f t="shared" ca="1" si="50"/>
        <v>0</v>
      </c>
      <c r="AJ275" s="2">
        <f t="shared" ca="1" si="50"/>
        <v>0</v>
      </c>
      <c r="AK275" s="2">
        <f t="shared" ca="1" si="50"/>
        <v>0</v>
      </c>
      <c r="AL275" s="2">
        <f t="shared" ca="1" si="50"/>
        <v>0</v>
      </c>
      <c r="AM275" s="2">
        <f t="shared" ca="1" si="50"/>
        <v>0</v>
      </c>
      <c r="AN275" s="2">
        <f t="shared" ca="1" si="50"/>
        <v>0</v>
      </c>
      <c r="AO275" s="2">
        <f t="shared" ca="1" si="50"/>
        <v>0</v>
      </c>
      <c r="AP275" s="2">
        <f t="shared" ca="1" si="50"/>
        <v>0</v>
      </c>
      <c r="AQ275" s="2">
        <f t="shared" ca="1" si="50"/>
        <v>0</v>
      </c>
      <c r="AR275" s="2">
        <f t="shared" ca="1" si="50"/>
        <v>0</v>
      </c>
      <c r="AS275" s="2">
        <f t="shared" ca="1" si="49"/>
        <v>0</v>
      </c>
      <c r="AT275" s="2">
        <f t="shared" ca="1" si="51"/>
        <v>0</v>
      </c>
      <c r="AU275" s="2">
        <f t="shared" ca="1" si="51"/>
        <v>0</v>
      </c>
      <c r="AV275" s="2">
        <f t="shared" ca="1" si="51"/>
        <v>0</v>
      </c>
      <c r="AW275" s="2">
        <f t="shared" ca="1" si="51"/>
        <v>0</v>
      </c>
      <c r="AX275" s="2">
        <f t="shared" ca="1" si="51"/>
        <v>0</v>
      </c>
      <c r="AY275" s="2">
        <f t="shared" ca="1" si="51"/>
        <v>0</v>
      </c>
      <c r="AZ275" s="2">
        <f t="shared" ca="1" si="51"/>
        <v>0</v>
      </c>
      <c r="BA275" s="2">
        <f t="shared" ca="1" si="51"/>
        <v>0</v>
      </c>
      <c r="BB275" s="2">
        <f t="shared" ca="1" si="51"/>
        <v>0</v>
      </c>
      <c r="BC275" s="2">
        <f t="shared" ca="1" si="51"/>
        <v>0</v>
      </c>
      <c r="BD275" s="2">
        <f t="shared" ca="1" si="51"/>
        <v>0</v>
      </c>
      <c r="BE275" s="2">
        <f t="shared" ca="1" si="51"/>
        <v>0</v>
      </c>
      <c r="BF275" s="2">
        <f t="shared" ca="1" si="51"/>
        <v>0</v>
      </c>
      <c r="BG275" s="2">
        <f t="shared" ca="1" si="51"/>
        <v>0</v>
      </c>
      <c r="BH275" s="2">
        <f t="shared" ca="1" si="51"/>
        <v>0</v>
      </c>
      <c r="BI275" s="2">
        <f t="shared" ca="1" si="48"/>
        <v>0</v>
      </c>
    </row>
    <row r="276" spans="1:61" hidden="1" x14ac:dyDescent="0.25">
      <c r="A276" s="185"/>
      <c r="B276" s="171"/>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1">
        <v>27</v>
      </c>
      <c r="AC276" s="2">
        <f t="shared" ca="1" si="50"/>
        <v>0</v>
      </c>
      <c r="AD276" s="2">
        <f t="shared" ca="1" si="50"/>
        <v>0</v>
      </c>
      <c r="AE276" s="2">
        <f t="shared" ca="1" si="50"/>
        <v>0</v>
      </c>
      <c r="AF276" s="2">
        <f t="shared" ca="1" si="50"/>
        <v>0</v>
      </c>
      <c r="AG276" s="2">
        <f t="shared" ca="1" si="50"/>
        <v>0</v>
      </c>
      <c r="AH276" s="2">
        <f t="shared" ca="1" si="50"/>
        <v>0</v>
      </c>
      <c r="AI276" s="2">
        <f t="shared" ca="1" si="50"/>
        <v>0</v>
      </c>
      <c r="AJ276" s="2">
        <f t="shared" ca="1" si="50"/>
        <v>0</v>
      </c>
      <c r="AK276" s="2">
        <f t="shared" ca="1" si="50"/>
        <v>0</v>
      </c>
      <c r="AL276" s="2">
        <f t="shared" ca="1" si="50"/>
        <v>0</v>
      </c>
      <c r="AM276" s="2">
        <f t="shared" ca="1" si="50"/>
        <v>0</v>
      </c>
      <c r="AN276" s="2">
        <f t="shared" ca="1" si="50"/>
        <v>0</v>
      </c>
      <c r="AO276" s="2">
        <f t="shared" ca="1" si="50"/>
        <v>0</v>
      </c>
      <c r="AP276" s="2">
        <f t="shared" ca="1" si="50"/>
        <v>0</v>
      </c>
      <c r="AQ276" s="2">
        <f t="shared" ca="1" si="50"/>
        <v>0</v>
      </c>
      <c r="AR276" s="2">
        <f t="shared" ca="1" si="50"/>
        <v>0</v>
      </c>
      <c r="AS276" s="2">
        <f t="shared" ca="1" si="49"/>
        <v>0</v>
      </c>
      <c r="AT276" s="2">
        <f t="shared" ca="1" si="51"/>
        <v>0</v>
      </c>
      <c r="AU276" s="2">
        <f t="shared" ca="1" si="51"/>
        <v>0</v>
      </c>
      <c r="AV276" s="2">
        <f t="shared" ca="1" si="51"/>
        <v>0</v>
      </c>
      <c r="AW276" s="2">
        <f t="shared" ca="1" si="51"/>
        <v>0</v>
      </c>
      <c r="AX276" s="2">
        <f t="shared" ca="1" si="51"/>
        <v>0</v>
      </c>
      <c r="AY276" s="2">
        <f t="shared" ca="1" si="51"/>
        <v>0</v>
      </c>
      <c r="AZ276" s="2">
        <f t="shared" ca="1" si="51"/>
        <v>0</v>
      </c>
      <c r="BA276" s="2">
        <f t="shared" ca="1" si="51"/>
        <v>0</v>
      </c>
      <c r="BB276" s="2">
        <f t="shared" ca="1" si="51"/>
        <v>0</v>
      </c>
      <c r="BC276" s="2">
        <f t="shared" ca="1" si="51"/>
        <v>0</v>
      </c>
      <c r="BD276" s="2">
        <f t="shared" ca="1" si="51"/>
        <v>0</v>
      </c>
      <c r="BE276" s="2">
        <f t="shared" ca="1" si="51"/>
        <v>0</v>
      </c>
      <c r="BF276" s="2">
        <f t="shared" ca="1" si="51"/>
        <v>0</v>
      </c>
      <c r="BG276" s="2">
        <f t="shared" ca="1" si="51"/>
        <v>0</v>
      </c>
      <c r="BH276" s="2">
        <f t="shared" ca="1" si="51"/>
        <v>0</v>
      </c>
      <c r="BI276" s="2">
        <f t="shared" ca="1" si="48"/>
        <v>0</v>
      </c>
    </row>
    <row r="277" spans="1:61" hidden="1" x14ac:dyDescent="0.25">
      <c r="A277" s="185"/>
      <c r="B277" s="171"/>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1">
        <v>28</v>
      </c>
      <c r="AC277" s="2">
        <f t="shared" ca="1" si="50"/>
        <v>0</v>
      </c>
      <c r="AD277" s="2">
        <f t="shared" ca="1" si="50"/>
        <v>0</v>
      </c>
      <c r="AE277" s="2">
        <f t="shared" ca="1" si="50"/>
        <v>0</v>
      </c>
      <c r="AF277" s="2">
        <f t="shared" ca="1" si="50"/>
        <v>0</v>
      </c>
      <c r="AG277" s="2">
        <f t="shared" ca="1" si="50"/>
        <v>0</v>
      </c>
      <c r="AH277" s="2">
        <f t="shared" ca="1" si="50"/>
        <v>0</v>
      </c>
      <c r="AI277" s="2">
        <f t="shared" ca="1" si="50"/>
        <v>0</v>
      </c>
      <c r="AJ277" s="2">
        <f t="shared" ca="1" si="50"/>
        <v>0</v>
      </c>
      <c r="AK277" s="2">
        <f t="shared" ca="1" si="50"/>
        <v>0</v>
      </c>
      <c r="AL277" s="2">
        <f t="shared" ca="1" si="50"/>
        <v>0</v>
      </c>
      <c r="AM277" s="2">
        <f t="shared" ca="1" si="50"/>
        <v>0</v>
      </c>
      <c r="AN277" s="2">
        <f t="shared" ca="1" si="50"/>
        <v>0</v>
      </c>
      <c r="AO277" s="2">
        <f t="shared" ca="1" si="50"/>
        <v>0</v>
      </c>
      <c r="AP277" s="2">
        <f t="shared" ca="1" si="50"/>
        <v>0</v>
      </c>
      <c r="AQ277" s="2">
        <f t="shared" ca="1" si="50"/>
        <v>0</v>
      </c>
      <c r="AR277" s="2">
        <f t="shared" ca="1" si="50"/>
        <v>0</v>
      </c>
      <c r="AS277" s="2">
        <f t="shared" ca="1" si="49"/>
        <v>0</v>
      </c>
      <c r="AT277" s="2">
        <f t="shared" ca="1" si="51"/>
        <v>0</v>
      </c>
      <c r="AU277" s="2">
        <f t="shared" ca="1" si="51"/>
        <v>0</v>
      </c>
      <c r="AV277" s="2">
        <f t="shared" ca="1" si="51"/>
        <v>0</v>
      </c>
      <c r="AW277" s="2">
        <f t="shared" ca="1" si="51"/>
        <v>0</v>
      </c>
      <c r="AX277" s="2">
        <f t="shared" ca="1" si="51"/>
        <v>0</v>
      </c>
      <c r="AY277" s="2">
        <f t="shared" ca="1" si="51"/>
        <v>0</v>
      </c>
      <c r="AZ277" s="2">
        <f t="shared" ca="1" si="51"/>
        <v>0</v>
      </c>
      <c r="BA277" s="2">
        <f t="shared" ca="1" si="51"/>
        <v>0</v>
      </c>
      <c r="BB277" s="2">
        <f t="shared" ca="1" si="51"/>
        <v>0</v>
      </c>
      <c r="BC277" s="2">
        <f t="shared" ca="1" si="51"/>
        <v>0</v>
      </c>
      <c r="BD277" s="2">
        <f t="shared" ca="1" si="51"/>
        <v>0</v>
      </c>
      <c r="BE277" s="2">
        <f t="shared" ca="1" si="51"/>
        <v>0</v>
      </c>
      <c r="BF277" s="2">
        <f t="shared" ca="1" si="51"/>
        <v>0</v>
      </c>
      <c r="BG277" s="2">
        <f t="shared" ca="1" si="51"/>
        <v>0</v>
      </c>
      <c r="BH277" s="2">
        <f t="shared" ca="1" si="51"/>
        <v>0</v>
      </c>
      <c r="BI277" s="2">
        <f t="shared" ca="1" si="48"/>
        <v>0</v>
      </c>
    </row>
    <row r="278" spans="1:61" hidden="1" x14ac:dyDescent="0.25">
      <c r="A278" s="185"/>
      <c r="B278" s="171"/>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1">
        <v>29</v>
      </c>
      <c r="AC278" s="2">
        <f t="shared" ca="1" si="50"/>
        <v>0</v>
      </c>
      <c r="AD278" s="2">
        <f t="shared" ca="1" si="50"/>
        <v>0</v>
      </c>
      <c r="AE278" s="2">
        <f t="shared" ca="1" si="50"/>
        <v>0</v>
      </c>
      <c r="AF278" s="2">
        <f t="shared" ca="1" si="50"/>
        <v>0</v>
      </c>
      <c r="AG278" s="2">
        <f t="shared" ca="1" si="50"/>
        <v>0</v>
      </c>
      <c r="AH278" s="2">
        <f t="shared" ca="1" si="50"/>
        <v>0</v>
      </c>
      <c r="AI278" s="2">
        <f t="shared" ca="1" si="50"/>
        <v>0</v>
      </c>
      <c r="AJ278" s="2">
        <f t="shared" ca="1" si="50"/>
        <v>0</v>
      </c>
      <c r="AK278" s="2">
        <f t="shared" ca="1" si="50"/>
        <v>0</v>
      </c>
      <c r="AL278" s="2">
        <f t="shared" ca="1" si="50"/>
        <v>0</v>
      </c>
      <c r="AM278" s="2">
        <f t="shared" ca="1" si="50"/>
        <v>0</v>
      </c>
      <c r="AN278" s="2">
        <f t="shared" ca="1" si="50"/>
        <v>0</v>
      </c>
      <c r="AO278" s="2">
        <f t="shared" ca="1" si="50"/>
        <v>0</v>
      </c>
      <c r="AP278" s="2">
        <f t="shared" ca="1" si="50"/>
        <v>0</v>
      </c>
      <c r="AQ278" s="2">
        <f t="shared" ca="1" si="50"/>
        <v>0</v>
      </c>
      <c r="AR278" s="2">
        <f t="shared" ca="1" si="50"/>
        <v>0</v>
      </c>
      <c r="AS278" s="2">
        <f t="shared" ca="1" si="49"/>
        <v>0</v>
      </c>
      <c r="AT278" s="2">
        <f t="shared" ca="1" si="51"/>
        <v>0</v>
      </c>
      <c r="AU278" s="2">
        <f t="shared" ca="1" si="51"/>
        <v>0</v>
      </c>
      <c r="AV278" s="2">
        <f t="shared" ca="1" si="51"/>
        <v>0</v>
      </c>
      <c r="AW278" s="2">
        <f t="shared" ca="1" si="51"/>
        <v>0</v>
      </c>
      <c r="AX278" s="2">
        <f t="shared" ca="1" si="51"/>
        <v>0</v>
      </c>
      <c r="AY278" s="2">
        <f t="shared" ca="1" si="51"/>
        <v>0</v>
      </c>
      <c r="AZ278" s="2">
        <f t="shared" ca="1" si="51"/>
        <v>0</v>
      </c>
      <c r="BA278" s="2">
        <f t="shared" ca="1" si="51"/>
        <v>0</v>
      </c>
      <c r="BB278" s="2">
        <f t="shared" ca="1" si="51"/>
        <v>0</v>
      </c>
      <c r="BC278" s="2">
        <f t="shared" ca="1" si="51"/>
        <v>0</v>
      </c>
      <c r="BD278" s="2">
        <f t="shared" ca="1" si="51"/>
        <v>0</v>
      </c>
      <c r="BE278" s="2">
        <f t="shared" ca="1" si="51"/>
        <v>0</v>
      </c>
      <c r="BF278" s="2">
        <f t="shared" ca="1" si="51"/>
        <v>0</v>
      </c>
      <c r="BG278" s="2">
        <f t="shared" ca="1" si="51"/>
        <v>0</v>
      </c>
      <c r="BH278" s="2">
        <f t="shared" ca="1" si="51"/>
        <v>0</v>
      </c>
      <c r="BI278" s="2">
        <f t="shared" ca="1" si="48"/>
        <v>0</v>
      </c>
    </row>
    <row r="279" spans="1:61" hidden="1" x14ac:dyDescent="0.25">
      <c r="A279" s="185"/>
      <c r="B279" s="171"/>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1">
        <v>30</v>
      </c>
      <c r="AC279" s="2">
        <f t="shared" ca="1" si="50"/>
        <v>0</v>
      </c>
      <c r="AD279" s="2">
        <f t="shared" ca="1" si="50"/>
        <v>0</v>
      </c>
      <c r="AE279" s="2">
        <f t="shared" ca="1" si="50"/>
        <v>0</v>
      </c>
      <c r="AF279" s="2">
        <f t="shared" ca="1" si="50"/>
        <v>0</v>
      </c>
      <c r="AG279" s="2">
        <f t="shared" ca="1" si="50"/>
        <v>0</v>
      </c>
      <c r="AH279" s="2">
        <f t="shared" ca="1" si="50"/>
        <v>0</v>
      </c>
      <c r="AI279" s="2">
        <f t="shared" ca="1" si="50"/>
        <v>0</v>
      </c>
      <c r="AJ279" s="2">
        <f t="shared" ca="1" si="50"/>
        <v>0</v>
      </c>
      <c r="AK279" s="2">
        <f t="shared" ca="1" si="50"/>
        <v>0</v>
      </c>
      <c r="AL279" s="2">
        <f t="shared" ca="1" si="50"/>
        <v>0</v>
      </c>
      <c r="AM279" s="2">
        <f t="shared" ca="1" si="50"/>
        <v>0</v>
      </c>
      <c r="AN279" s="2">
        <f t="shared" ca="1" si="50"/>
        <v>0</v>
      </c>
      <c r="AO279" s="2">
        <f t="shared" ca="1" si="50"/>
        <v>0</v>
      </c>
      <c r="AP279" s="2">
        <f t="shared" ca="1" si="50"/>
        <v>0</v>
      </c>
      <c r="AQ279" s="2">
        <f t="shared" ca="1" si="50"/>
        <v>0</v>
      </c>
      <c r="AR279" s="2">
        <f t="shared" ca="1" si="50"/>
        <v>0</v>
      </c>
      <c r="AS279" s="2">
        <f t="shared" ca="1" si="49"/>
        <v>0</v>
      </c>
      <c r="AT279" s="2">
        <f t="shared" ca="1" si="51"/>
        <v>0</v>
      </c>
      <c r="AU279" s="2">
        <f t="shared" ca="1" si="51"/>
        <v>0</v>
      </c>
      <c r="AV279" s="2">
        <f t="shared" ca="1" si="51"/>
        <v>0</v>
      </c>
      <c r="AW279" s="2">
        <f t="shared" ca="1" si="51"/>
        <v>0</v>
      </c>
      <c r="AX279" s="2">
        <f t="shared" ca="1" si="51"/>
        <v>0</v>
      </c>
      <c r="AY279" s="2">
        <f t="shared" ca="1" si="51"/>
        <v>0</v>
      </c>
      <c r="AZ279" s="2">
        <f t="shared" ca="1" si="51"/>
        <v>0</v>
      </c>
      <c r="BA279" s="2">
        <f t="shared" ca="1" si="51"/>
        <v>0</v>
      </c>
      <c r="BB279" s="2">
        <f t="shared" ca="1" si="51"/>
        <v>0</v>
      </c>
      <c r="BC279" s="2">
        <f t="shared" ca="1" si="51"/>
        <v>0</v>
      </c>
      <c r="BD279" s="2">
        <f t="shared" ca="1" si="51"/>
        <v>0</v>
      </c>
      <c r="BE279" s="2">
        <f t="shared" ca="1" si="51"/>
        <v>0</v>
      </c>
      <c r="BF279" s="2">
        <f t="shared" ca="1" si="51"/>
        <v>0</v>
      </c>
      <c r="BG279" s="2">
        <f t="shared" ca="1" si="51"/>
        <v>0</v>
      </c>
      <c r="BH279" s="2">
        <f t="shared" ca="1" si="51"/>
        <v>0</v>
      </c>
      <c r="BI279" s="2">
        <f t="shared" ca="1" si="48"/>
        <v>0</v>
      </c>
    </row>
    <row r="280" spans="1:61" hidden="1" x14ac:dyDescent="0.25">
      <c r="A280" s="185"/>
      <c r="B280" s="171"/>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1">
        <v>31</v>
      </c>
      <c r="AC280" s="2">
        <f t="shared" ca="1" si="50"/>
        <v>0</v>
      </c>
      <c r="AD280" s="2">
        <f t="shared" ca="1" si="50"/>
        <v>0</v>
      </c>
      <c r="AE280" s="2">
        <f t="shared" ca="1" si="50"/>
        <v>0</v>
      </c>
      <c r="AF280" s="2">
        <f t="shared" ca="1" si="50"/>
        <v>0</v>
      </c>
      <c r="AG280" s="2">
        <f t="shared" ca="1" si="50"/>
        <v>0</v>
      </c>
      <c r="AH280" s="2">
        <f t="shared" ca="1" si="50"/>
        <v>0</v>
      </c>
      <c r="AI280" s="2">
        <f t="shared" ca="1" si="50"/>
        <v>0</v>
      </c>
      <c r="AJ280" s="2">
        <f t="shared" ca="1" si="50"/>
        <v>0</v>
      </c>
      <c r="AK280" s="2">
        <f t="shared" ca="1" si="50"/>
        <v>0</v>
      </c>
      <c r="AL280" s="2">
        <f t="shared" ca="1" si="50"/>
        <v>0</v>
      </c>
      <c r="AM280" s="2">
        <f t="shared" ca="1" si="50"/>
        <v>0</v>
      </c>
      <c r="AN280" s="2">
        <f t="shared" ca="1" si="50"/>
        <v>0</v>
      </c>
      <c r="AO280" s="2">
        <f t="shared" ca="1" si="50"/>
        <v>0</v>
      </c>
      <c r="AP280" s="2">
        <f t="shared" ca="1" si="50"/>
        <v>0</v>
      </c>
      <c r="AQ280" s="2">
        <f t="shared" ca="1" si="50"/>
        <v>0</v>
      </c>
      <c r="AR280" s="2">
        <f t="shared" ca="1" si="50"/>
        <v>0</v>
      </c>
      <c r="AS280" s="2">
        <f t="shared" ca="1" si="49"/>
        <v>0</v>
      </c>
      <c r="AT280" s="2">
        <f t="shared" ca="1" si="51"/>
        <v>0</v>
      </c>
      <c r="AU280" s="2">
        <f t="shared" ca="1" si="51"/>
        <v>0</v>
      </c>
      <c r="AV280" s="2">
        <f t="shared" ca="1" si="51"/>
        <v>0</v>
      </c>
      <c r="AW280" s="2">
        <f t="shared" ca="1" si="51"/>
        <v>0</v>
      </c>
      <c r="AX280" s="2">
        <f t="shared" ca="1" si="51"/>
        <v>0</v>
      </c>
      <c r="AY280" s="2">
        <f t="shared" ca="1" si="51"/>
        <v>0</v>
      </c>
      <c r="AZ280" s="2">
        <f t="shared" ca="1" si="51"/>
        <v>0</v>
      </c>
      <c r="BA280" s="2">
        <f t="shared" ca="1" si="51"/>
        <v>0</v>
      </c>
      <c r="BB280" s="2">
        <f t="shared" ca="1" si="51"/>
        <v>0</v>
      </c>
      <c r="BC280" s="2">
        <f t="shared" ca="1" si="51"/>
        <v>0</v>
      </c>
      <c r="BD280" s="2">
        <f t="shared" ca="1" si="51"/>
        <v>0</v>
      </c>
      <c r="BE280" s="2">
        <f t="shared" ca="1" si="51"/>
        <v>0</v>
      </c>
      <c r="BF280" s="2">
        <f t="shared" ca="1" si="51"/>
        <v>0</v>
      </c>
      <c r="BG280" s="2">
        <f t="shared" ca="1" si="51"/>
        <v>0</v>
      </c>
      <c r="BH280" s="2">
        <f t="shared" ca="1" si="51"/>
        <v>0</v>
      </c>
      <c r="BI280" s="2">
        <f t="shared" ca="1" si="48"/>
        <v>0</v>
      </c>
    </row>
    <row r="281" spans="1:61" hidden="1" x14ac:dyDescent="0.25">
      <c r="A281" s="185"/>
      <c r="B281" s="171"/>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1">
        <v>32</v>
      </c>
      <c r="AC281" s="2">
        <f t="shared" ca="1" si="50"/>
        <v>0</v>
      </c>
      <c r="AD281" s="2">
        <f t="shared" ca="1" si="50"/>
        <v>0</v>
      </c>
      <c r="AE281" s="2">
        <f t="shared" ca="1" si="50"/>
        <v>0</v>
      </c>
      <c r="AF281" s="2">
        <f t="shared" ca="1" si="50"/>
        <v>0</v>
      </c>
      <c r="AG281" s="2">
        <f t="shared" ca="1" si="50"/>
        <v>0</v>
      </c>
      <c r="AH281" s="2">
        <f t="shared" ca="1" si="50"/>
        <v>0</v>
      </c>
      <c r="AI281" s="2">
        <f t="shared" ca="1" si="50"/>
        <v>0</v>
      </c>
      <c r="AJ281" s="2">
        <f t="shared" ca="1" si="50"/>
        <v>0</v>
      </c>
      <c r="AK281" s="2">
        <f t="shared" ca="1" si="50"/>
        <v>0</v>
      </c>
      <c r="AL281" s="2">
        <f t="shared" ca="1" si="50"/>
        <v>0</v>
      </c>
      <c r="AM281" s="2">
        <f t="shared" ca="1" si="50"/>
        <v>0</v>
      </c>
      <c r="AN281" s="2">
        <f t="shared" ca="1" si="50"/>
        <v>0</v>
      </c>
      <c r="AO281" s="2">
        <f t="shared" ca="1" si="50"/>
        <v>0</v>
      </c>
      <c r="AP281" s="2">
        <f t="shared" ca="1" si="50"/>
        <v>0</v>
      </c>
      <c r="AQ281" s="2">
        <f t="shared" ca="1" si="50"/>
        <v>0</v>
      </c>
      <c r="AR281" s="2">
        <f t="shared" ca="1" si="50"/>
        <v>0</v>
      </c>
      <c r="AS281" s="2">
        <f t="shared" ca="1" si="49"/>
        <v>0</v>
      </c>
      <c r="AT281" s="2">
        <f t="shared" ca="1" si="51"/>
        <v>0</v>
      </c>
      <c r="AU281" s="2">
        <f t="shared" ca="1" si="51"/>
        <v>0</v>
      </c>
      <c r="AV281" s="2">
        <f t="shared" ca="1" si="51"/>
        <v>0</v>
      </c>
      <c r="AW281" s="2">
        <f t="shared" ca="1" si="51"/>
        <v>0</v>
      </c>
      <c r="AX281" s="2">
        <f t="shared" ca="1" si="51"/>
        <v>0</v>
      </c>
      <c r="AY281" s="2">
        <f t="shared" ca="1" si="51"/>
        <v>0</v>
      </c>
      <c r="AZ281" s="2">
        <f t="shared" ca="1" si="51"/>
        <v>0</v>
      </c>
      <c r="BA281" s="2">
        <f t="shared" ca="1" si="51"/>
        <v>0</v>
      </c>
      <c r="BB281" s="2">
        <f t="shared" ca="1" si="51"/>
        <v>0</v>
      </c>
      <c r="BC281" s="2">
        <f t="shared" ca="1" si="51"/>
        <v>0</v>
      </c>
      <c r="BD281" s="2">
        <f t="shared" ca="1" si="51"/>
        <v>0</v>
      </c>
      <c r="BE281" s="2">
        <f t="shared" ca="1" si="51"/>
        <v>0</v>
      </c>
      <c r="BF281" s="2">
        <f t="shared" ca="1" si="51"/>
        <v>0</v>
      </c>
      <c r="BG281" s="2">
        <f t="shared" ca="1" si="51"/>
        <v>0</v>
      </c>
      <c r="BH281" s="2">
        <f t="shared" ca="1" si="51"/>
        <v>0</v>
      </c>
      <c r="BI281" s="2">
        <f t="shared" ca="1" si="48"/>
        <v>0</v>
      </c>
    </row>
    <row r="282" spans="1:61" hidden="1" x14ac:dyDescent="0.25">
      <c r="A282" s="185"/>
      <c r="B282" s="172"/>
      <c r="C282" s="68"/>
      <c r="D282" s="68"/>
      <c r="E282" s="68"/>
      <c r="F282" s="68"/>
      <c r="G282" s="68"/>
      <c r="H282" s="68"/>
      <c r="I282" s="68"/>
      <c r="J282" s="68"/>
      <c r="K282" s="68"/>
      <c r="L282" s="68"/>
      <c r="M282" s="68"/>
      <c r="N282" s="68"/>
      <c r="O282" s="68"/>
      <c r="P282" s="68"/>
      <c r="Q282" s="68"/>
      <c r="R282" s="68"/>
      <c r="S282" s="68"/>
      <c r="T282" s="68"/>
      <c r="U282" s="68"/>
      <c r="V282" s="68"/>
      <c r="W282" s="68"/>
      <c r="X282" s="68"/>
      <c r="Y282" s="68"/>
      <c r="Z282" s="68"/>
      <c r="AA282" s="68"/>
      <c r="AB282" s="65">
        <v>33</v>
      </c>
      <c r="AC282" s="67">
        <f t="shared" ca="1" si="50"/>
        <v>0</v>
      </c>
      <c r="AD282" s="67">
        <f t="shared" ca="1" si="50"/>
        <v>0</v>
      </c>
      <c r="AE282" s="67">
        <f t="shared" ca="1" si="50"/>
        <v>0</v>
      </c>
      <c r="AF282" s="67">
        <f t="shared" ca="1" si="50"/>
        <v>0</v>
      </c>
      <c r="AG282" s="67">
        <f t="shared" ca="1" si="50"/>
        <v>0</v>
      </c>
      <c r="AH282" s="67">
        <f t="shared" ca="1" si="50"/>
        <v>0</v>
      </c>
      <c r="AI282" s="67">
        <f t="shared" ca="1" si="50"/>
        <v>0</v>
      </c>
      <c r="AJ282" s="67">
        <f t="shared" ca="1" si="50"/>
        <v>0</v>
      </c>
      <c r="AK282" s="67">
        <f t="shared" ca="1" si="50"/>
        <v>0</v>
      </c>
      <c r="AL282" s="67">
        <f t="shared" ca="1" si="50"/>
        <v>0</v>
      </c>
      <c r="AM282" s="67">
        <f t="shared" ca="1" si="50"/>
        <v>0</v>
      </c>
      <c r="AN282" s="67">
        <f t="shared" ca="1" si="50"/>
        <v>0</v>
      </c>
      <c r="AO282" s="67">
        <f t="shared" ca="1" si="50"/>
        <v>0</v>
      </c>
      <c r="AP282" s="67">
        <f t="shared" ca="1" si="50"/>
        <v>0</v>
      </c>
      <c r="AQ282" s="67">
        <f t="shared" ca="1" si="50"/>
        <v>0</v>
      </c>
      <c r="AR282" s="67">
        <f t="shared" ca="1" si="50"/>
        <v>0</v>
      </c>
      <c r="AS282" s="67">
        <f t="shared" ca="1" si="49"/>
        <v>0</v>
      </c>
      <c r="AT282" s="67">
        <f t="shared" ca="1" si="51"/>
        <v>0</v>
      </c>
      <c r="AU282" s="67">
        <f t="shared" ca="1" si="51"/>
        <v>0</v>
      </c>
      <c r="AV282" s="67">
        <f t="shared" ca="1" si="51"/>
        <v>0</v>
      </c>
      <c r="AW282" s="67">
        <f t="shared" ca="1" si="51"/>
        <v>0</v>
      </c>
      <c r="AX282" s="67">
        <f t="shared" ca="1" si="51"/>
        <v>0</v>
      </c>
      <c r="AY282" s="67">
        <f t="shared" ca="1" si="51"/>
        <v>0</v>
      </c>
      <c r="AZ282" s="67">
        <f t="shared" ca="1" si="51"/>
        <v>0</v>
      </c>
      <c r="BA282" s="67">
        <f t="shared" ca="1" si="51"/>
        <v>0</v>
      </c>
      <c r="BB282" s="67">
        <f t="shared" ca="1" si="51"/>
        <v>0</v>
      </c>
      <c r="BC282" s="67">
        <f t="shared" ca="1" si="51"/>
        <v>0</v>
      </c>
      <c r="BD282" s="67">
        <f t="shared" ca="1" si="51"/>
        <v>0</v>
      </c>
      <c r="BE282" s="67">
        <f t="shared" ca="1" si="51"/>
        <v>0</v>
      </c>
      <c r="BF282" s="67">
        <f t="shared" ca="1" si="51"/>
        <v>0</v>
      </c>
      <c r="BG282" s="67">
        <f t="shared" ca="1" si="51"/>
        <v>0</v>
      </c>
      <c r="BH282" s="67">
        <f t="shared" ca="1" si="51"/>
        <v>0</v>
      </c>
      <c r="BI282" s="67">
        <f t="shared" ca="1" si="48"/>
        <v>0</v>
      </c>
    </row>
    <row r="283" spans="1:61" hidden="1" x14ac:dyDescent="0.25">
      <c r="A283" s="185"/>
      <c r="B283" s="170" t="s">
        <v>154</v>
      </c>
      <c r="C283" s="173" t="str">
        <f>INDEX(mem_Nb,MATCH(B283,MEMBERS,0))</f>
        <v>N8</v>
      </c>
      <c r="D283" s="74">
        <f>INDEX(LM,MATCH(C283,NODES,0),1)</f>
        <v>21</v>
      </c>
      <c r="E283" s="4" t="e">
        <f t="array" aca="1" ref="E283:E288" ca="1">d_m(D283:D288,P283:U288,Du,Dk)</f>
        <v>#VALUE!</v>
      </c>
      <c r="F283" s="4" t="e">
        <f t="array" ref="F283:F288">qf_m(B283)</f>
        <v>#VALUE!</v>
      </c>
      <c r="G283" s="4" t="e">
        <f t="array" ref="G283:G288">MMULT(TRANSPOSE(P283:U288),F283:F288)</f>
        <v>#VALUE!</v>
      </c>
      <c r="H283" s="4" t="e">
        <f t="array" ref="H283:H288">MMULT(J283:O288,E283:E288)+F283:F288</f>
        <v>#VALUE!</v>
      </c>
      <c r="I283" s="4" t="e">
        <f t="array" ref="I283:I288">MMULT(TRANSPOSE(P283:U288),H283:H288)</f>
        <v>#VALUE!</v>
      </c>
      <c r="J283" s="14" t="e">
        <f t="array" ref="J283:O288">kp_m(B283)</f>
        <v>#VALUE!</v>
      </c>
      <c r="K283" s="4" t="e">
        <v>#VALUE!</v>
      </c>
      <c r="L283" s="4" t="e">
        <v>#VALUE!</v>
      </c>
      <c r="M283" s="4" t="e">
        <v>#VALUE!</v>
      </c>
      <c r="N283" s="4" t="e">
        <v>#VALUE!</v>
      </c>
      <c r="O283" s="15" t="e">
        <v>#VALUE!</v>
      </c>
      <c r="P283" s="14" t="e">
        <f t="array" ref="P283:U288">T_m(B283)</f>
        <v>#VALUE!</v>
      </c>
      <c r="Q283" s="4" t="e">
        <v>#VALUE!</v>
      </c>
      <c r="R283" s="4" t="e">
        <v>#VALUE!</v>
      </c>
      <c r="S283" s="4" t="e">
        <v>#VALUE!</v>
      </c>
      <c r="T283" s="4" t="e">
        <v>#VALUE!</v>
      </c>
      <c r="U283" s="15" t="e">
        <v>#VALUE!</v>
      </c>
      <c r="V283" s="14" t="e">
        <f t="array" ref="V283:AA288">k_m(P283:U288,J283:O288)</f>
        <v>#VALUE!</v>
      </c>
      <c r="W283" s="4" t="e">
        <v>#VALUE!</v>
      </c>
      <c r="X283" s="4" t="e">
        <v>#VALUE!</v>
      </c>
      <c r="Y283" s="4" t="e">
        <v>#VALUE!</v>
      </c>
      <c r="Z283" s="4" t="e">
        <v>#VALUE!</v>
      </c>
      <c r="AA283" s="15" t="e">
        <v>#VALUE!</v>
      </c>
      <c r="AB283" s="5">
        <v>1</v>
      </c>
      <c r="AC283" s="4">
        <f ca="1">IF(ISNA(OR(MATCH(AC$51,OFFSET($D283,1-$AB283,0,6),0),MATCH($AB283,OFFSET($D283,1-$AB283,0,6),0))),0,INDEX(OFFSET($D283,1-$AB283,18,6,6),MATCH(AC$51,OFFSET($D283,1-$AB283,0,6),0),MATCH($AB283,OFFSET($D283,1-$AB283,0,6),0)))</f>
        <v>0</v>
      </c>
      <c r="AD283" s="4">
        <f t="shared" ca="1" si="50"/>
        <v>0</v>
      </c>
      <c r="AE283" s="4">
        <f t="shared" ca="1" si="50"/>
        <v>0</v>
      </c>
      <c r="AF283" s="4">
        <f t="shared" ca="1" si="50"/>
        <v>0</v>
      </c>
      <c r="AG283" s="4">
        <f t="shared" ca="1" si="50"/>
        <v>0</v>
      </c>
      <c r="AH283" s="4">
        <f t="shared" ca="1" si="50"/>
        <v>0</v>
      </c>
      <c r="AI283" s="4">
        <f t="shared" ca="1" si="50"/>
        <v>0</v>
      </c>
      <c r="AJ283" s="4">
        <f t="shared" ca="1" si="50"/>
        <v>0</v>
      </c>
      <c r="AK283" s="4">
        <f t="shared" ca="1" si="50"/>
        <v>0</v>
      </c>
      <c r="AL283" s="4">
        <f t="shared" ca="1" si="50"/>
        <v>0</v>
      </c>
      <c r="AM283" s="4">
        <f t="shared" ca="1" si="50"/>
        <v>0</v>
      </c>
      <c r="AN283" s="4">
        <f t="shared" ca="1" si="50"/>
        <v>0</v>
      </c>
      <c r="AO283" s="4">
        <f t="shared" ca="1" si="50"/>
        <v>0</v>
      </c>
      <c r="AP283" s="4">
        <f t="shared" ca="1" si="50"/>
        <v>0</v>
      </c>
      <c r="AQ283" s="4">
        <f t="shared" ca="1" si="50"/>
        <v>0</v>
      </c>
      <c r="AR283" s="4">
        <f t="shared" ca="1" si="50"/>
        <v>0</v>
      </c>
      <c r="AS283" s="4">
        <f t="shared" ca="1" si="49"/>
        <v>0</v>
      </c>
      <c r="AT283" s="4">
        <f t="shared" ca="1" si="51"/>
        <v>0</v>
      </c>
      <c r="AU283" s="4">
        <f t="shared" ca="1" si="51"/>
        <v>0</v>
      </c>
      <c r="AV283" s="4">
        <f t="shared" ca="1" si="51"/>
        <v>0</v>
      </c>
      <c r="AW283" s="4">
        <f t="shared" ca="1" si="51"/>
        <v>0</v>
      </c>
      <c r="AX283" s="4">
        <f t="shared" ca="1" si="51"/>
        <v>0</v>
      </c>
      <c r="AY283" s="4">
        <f t="shared" ca="1" si="51"/>
        <v>0</v>
      </c>
      <c r="AZ283" s="4">
        <f t="shared" ca="1" si="51"/>
        <v>0</v>
      </c>
      <c r="BA283" s="4">
        <f t="shared" ca="1" si="51"/>
        <v>0</v>
      </c>
      <c r="BB283" s="4">
        <f t="shared" ca="1" si="51"/>
        <v>0</v>
      </c>
      <c r="BC283" s="4">
        <f t="shared" ca="1" si="51"/>
        <v>0</v>
      </c>
      <c r="BD283" s="4">
        <f t="shared" ca="1" si="51"/>
        <v>0</v>
      </c>
      <c r="BE283" s="4">
        <f t="shared" ca="1" si="51"/>
        <v>0</v>
      </c>
      <c r="BF283" s="4">
        <f t="shared" ca="1" si="51"/>
        <v>0</v>
      </c>
      <c r="BG283" s="4">
        <f t="shared" ca="1" si="51"/>
        <v>0</v>
      </c>
      <c r="BH283" s="4">
        <f t="shared" ca="1" si="51"/>
        <v>0</v>
      </c>
      <c r="BI283" s="4">
        <f t="shared" ca="1" si="48"/>
        <v>0</v>
      </c>
    </row>
    <row r="284" spans="1:61" hidden="1" x14ac:dyDescent="0.25">
      <c r="A284" s="185"/>
      <c r="B284" s="171"/>
      <c r="C284" s="174"/>
      <c r="D284" s="73">
        <f>INDEX(LM,MATCH(C283,NODES,0),2)</f>
        <v>22</v>
      </c>
      <c r="E284" s="2" t="e">
        <f ca="1"/>
        <v>#VALUE!</v>
      </c>
      <c r="F284" s="2" t="e">
        <v>#VALUE!</v>
      </c>
      <c r="G284" s="2" t="e">
        <v>#VALUE!</v>
      </c>
      <c r="H284" s="2" t="e">
        <v>#VALUE!</v>
      </c>
      <c r="I284" s="2" t="e">
        <v>#VALUE!</v>
      </c>
      <c r="J284" s="12" t="e">
        <v>#VALUE!</v>
      </c>
      <c r="K284" s="2" t="e">
        <v>#VALUE!</v>
      </c>
      <c r="L284" s="2" t="e">
        <v>#VALUE!</v>
      </c>
      <c r="M284" s="2" t="e">
        <v>#VALUE!</v>
      </c>
      <c r="N284" s="2" t="e">
        <v>#VALUE!</v>
      </c>
      <c r="O284" s="13" t="e">
        <v>#VALUE!</v>
      </c>
      <c r="P284" s="12" t="e">
        <v>#VALUE!</v>
      </c>
      <c r="Q284" s="2" t="e">
        <v>#VALUE!</v>
      </c>
      <c r="R284" s="2" t="e">
        <v>#VALUE!</v>
      </c>
      <c r="S284" s="2" t="e">
        <v>#VALUE!</v>
      </c>
      <c r="T284" s="2" t="e">
        <v>#VALUE!</v>
      </c>
      <c r="U284" s="13" t="e">
        <v>#VALUE!</v>
      </c>
      <c r="V284" s="12" t="e">
        <v>#VALUE!</v>
      </c>
      <c r="W284" s="2" t="e">
        <v>#VALUE!</v>
      </c>
      <c r="X284" s="2" t="e">
        <v>#VALUE!</v>
      </c>
      <c r="Y284" s="2" t="e">
        <v>#VALUE!</v>
      </c>
      <c r="Z284" s="2" t="e">
        <v>#VALUE!</v>
      </c>
      <c r="AA284" s="13" t="e">
        <v>#VALUE!</v>
      </c>
      <c r="AB284" s="1">
        <v>2</v>
      </c>
      <c r="AC284" s="2">
        <f t="shared" ref="AC284:AR301" ca="1" si="52">IF(ISNA(OR(MATCH(AC$51,OFFSET($D284,1-$AB284,0,6),0),MATCH($AB284,OFFSET($D284,1-$AB284,0,6),0))),0,INDEX(OFFSET($D284,1-$AB284,18,6,6),MATCH(AC$51,OFFSET($D284,1-$AB284,0,6),0),MATCH($AB284,OFFSET($D284,1-$AB284,0,6),0)))</f>
        <v>0</v>
      </c>
      <c r="AD284" s="2">
        <f t="shared" ca="1" si="50"/>
        <v>0</v>
      </c>
      <c r="AE284" s="2">
        <f t="shared" ca="1" si="50"/>
        <v>0</v>
      </c>
      <c r="AF284" s="2">
        <f t="shared" ca="1" si="50"/>
        <v>0</v>
      </c>
      <c r="AG284" s="2">
        <f t="shared" ca="1" si="50"/>
        <v>0</v>
      </c>
      <c r="AH284" s="2">
        <f t="shared" ca="1" si="50"/>
        <v>0</v>
      </c>
      <c r="AI284" s="2">
        <f t="shared" ca="1" si="50"/>
        <v>0</v>
      </c>
      <c r="AJ284" s="2">
        <f t="shared" ca="1" si="50"/>
        <v>0</v>
      </c>
      <c r="AK284" s="2">
        <f t="shared" ca="1" si="50"/>
        <v>0</v>
      </c>
      <c r="AL284" s="2">
        <f t="shared" ca="1" si="50"/>
        <v>0</v>
      </c>
      <c r="AM284" s="2">
        <f t="shared" ca="1" si="50"/>
        <v>0</v>
      </c>
      <c r="AN284" s="2">
        <f t="shared" ca="1" si="50"/>
        <v>0</v>
      </c>
      <c r="AO284" s="2">
        <f t="shared" ca="1" si="50"/>
        <v>0</v>
      </c>
      <c r="AP284" s="2">
        <f t="shared" ca="1" si="50"/>
        <v>0</v>
      </c>
      <c r="AQ284" s="2">
        <f t="shared" ca="1" si="50"/>
        <v>0</v>
      </c>
      <c r="AR284" s="2">
        <f t="shared" ca="1" si="50"/>
        <v>0</v>
      </c>
      <c r="AS284" s="2">
        <f t="shared" ca="1" si="49"/>
        <v>0</v>
      </c>
      <c r="AT284" s="2">
        <f t="shared" ca="1" si="51"/>
        <v>0</v>
      </c>
      <c r="AU284" s="2">
        <f t="shared" ca="1" si="51"/>
        <v>0</v>
      </c>
      <c r="AV284" s="2">
        <f t="shared" ca="1" si="51"/>
        <v>0</v>
      </c>
      <c r="AW284" s="2">
        <f t="shared" ca="1" si="51"/>
        <v>0</v>
      </c>
      <c r="AX284" s="2">
        <f t="shared" ca="1" si="51"/>
        <v>0</v>
      </c>
      <c r="AY284" s="2">
        <f t="shared" ca="1" si="51"/>
        <v>0</v>
      </c>
      <c r="AZ284" s="2">
        <f t="shared" ca="1" si="51"/>
        <v>0</v>
      </c>
      <c r="BA284" s="2">
        <f t="shared" ca="1" si="51"/>
        <v>0</v>
      </c>
      <c r="BB284" s="2">
        <f t="shared" ca="1" si="51"/>
        <v>0</v>
      </c>
      <c r="BC284" s="2">
        <f t="shared" ca="1" si="51"/>
        <v>0</v>
      </c>
      <c r="BD284" s="2">
        <f t="shared" ca="1" si="51"/>
        <v>0</v>
      </c>
      <c r="BE284" s="2">
        <f t="shared" ca="1" si="51"/>
        <v>0</v>
      </c>
      <c r="BF284" s="2">
        <f t="shared" ca="1" si="51"/>
        <v>0</v>
      </c>
      <c r="BG284" s="2">
        <f t="shared" ca="1" si="51"/>
        <v>0</v>
      </c>
      <c r="BH284" s="2">
        <f t="shared" ca="1" si="51"/>
        <v>0</v>
      </c>
      <c r="BI284" s="2">
        <f t="shared" ca="1" si="48"/>
        <v>0</v>
      </c>
    </row>
    <row r="285" spans="1:61" hidden="1" x14ac:dyDescent="0.25">
      <c r="A285" s="185"/>
      <c r="B285" s="171"/>
      <c r="C285" s="174"/>
      <c r="D285" s="73">
        <f>INDEX(LM,MATCH(C283,NODES,0),3)</f>
        <v>23</v>
      </c>
      <c r="E285" s="2" t="e">
        <f ca="1"/>
        <v>#VALUE!</v>
      </c>
      <c r="F285" s="2" t="e">
        <v>#VALUE!</v>
      </c>
      <c r="G285" s="2" t="e">
        <v>#VALUE!</v>
      </c>
      <c r="H285" s="2" t="e">
        <v>#VALUE!</v>
      </c>
      <c r="I285" s="2" t="e">
        <v>#VALUE!</v>
      </c>
      <c r="J285" s="12" t="e">
        <v>#VALUE!</v>
      </c>
      <c r="K285" s="2" t="e">
        <v>#VALUE!</v>
      </c>
      <c r="L285" s="2" t="e">
        <v>#VALUE!</v>
      </c>
      <c r="M285" s="2" t="e">
        <v>#VALUE!</v>
      </c>
      <c r="N285" s="2" t="e">
        <v>#VALUE!</v>
      </c>
      <c r="O285" s="13" t="e">
        <v>#VALUE!</v>
      </c>
      <c r="P285" s="12" t="e">
        <v>#VALUE!</v>
      </c>
      <c r="Q285" s="2" t="e">
        <v>#VALUE!</v>
      </c>
      <c r="R285" s="2" t="e">
        <v>#VALUE!</v>
      </c>
      <c r="S285" s="2" t="e">
        <v>#VALUE!</v>
      </c>
      <c r="T285" s="2" t="e">
        <v>#VALUE!</v>
      </c>
      <c r="U285" s="13" t="e">
        <v>#VALUE!</v>
      </c>
      <c r="V285" s="12" t="e">
        <v>#VALUE!</v>
      </c>
      <c r="W285" s="2" t="e">
        <v>#VALUE!</v>
      </c>
      <c r="X285" s="2" t="e">
        <v>#VALUE!</v>
      </c>
      <c r="Y285" s="2" t="e">
        <v>#VALUE!</v>
      </c>
      <c r="Z285" s="2" t="e">
        <v>#VALUE!</v>
      </c>
      <c r="AA285" s="13" t="e">
        <v>#VALUE!</v>
      </c>
      <c r="AB285" s="1">
        <v>3</v>
      </c>
      <c r="AC285" s="2">
        <f t="shared" ca="1" si="52"/>
        <v>0</v>
      </c>
      <c r="AD285" s="2">
        <f t="shared" ca="1" si="50"/>
        <v>0</v>
      </c>
      <c r="AE285" s="2">
        <f t="shared" ca="1" si="50"/>
        <v>0</v>
      </c>
      <c r="AF285" s="2">
        <f t="shared" ca="1" si="50"/>
        <v>0</v>
      </c>
      <c r="AG285" s="2">
        <f t="shared" ca="1" si="50"/>
        <v>0</v>
      </c>
      <c r="AH285" s="2">
        <f t="shared" ca="1" si="50"/>
        <v>0</v>
      </c>
      <c r="AI285" s="2">
        <f t="shared" ca="1" si="50"/>
        <v>0</v>
      </c>
      <c r="AJ285" s="2">
        <f t="shared" ca="1" si="50"/>
        <v>0</v>
      </c>
      <c r="AK285" s="2">
        <f t="shared" ca="1" si="50"/>
        <v>0</v>
      </c>
      <c r="AL285" s="2">
        <f t="shared" ca="1" si="50"/>
        <v>0</v>
      </c>
      <c r="AM285" s="2">
        <f t="shared" ca="1" si="50"/>
        <v>0</v>
      </c>
      <c r="AN285" s="2">
        <f t="shared" ca="1" si="50"/>
        <v>0</v>
      </c>
      <c r="AO285" s="2">
        <f t="shared" ca="1" si="50"/>
        <v>0</v>
      </c>
      <c r="AP285" s="2">
        <f t="shared" ca="1" si="50"/>
        <v>0</v>
      </c>
      <c r="AQ285" s="2">
        <f t="shared" ca="1" si="50"/>
        <v>0</v>
      </c>
      <c r="AR285" s="2">
        <f t="shared" ca="1" si="50"/>
        <v>0</v>
      </c>
      <c r="AS285" s="2">
        <f t="shared" ca="1" si="49"/>
        <v>0</v>
      </c>
      <c r="AT285" s="2">
        <f t="shared" ca="1" si="51"/>
        <v>0</v>
      </c>
      <c r="AU285" s="2">
        <f t="shared" ca="1" si="51"/>
        <v>0</v>
      </c>
      <c r="AV285" s="2">
        <f t="shared" ca="1" si="51"/>
        <v>0</v>
      </c>
      <c r="AW285" s="2">
        <f t="shared" ca="1" si="51"/>
        <v>0</v>
      </c>
      <c r="AX285" s="2">
        <f t="shared" ca="1" si="51"/>
        <v>0</v>
      </c>
      <c r="AY285" s="2">
        <f t="shared" ca="1" si="51"/>
        <v>0</v>
      </c>
      <c r="AZ285" s="2">
        <f t="shared" ca="1" si="51"/>
        <v>0</v>
      </c>
      <c r="BA285" s="2">
        <f t="shared" ca="1" si="51"/>
        <v>0</v>
      </c>
      <c r="BB285" s="2">
        <f t="shared" ca="1" si="51"/>
        <v>0</v>
      </c>
      <c r="BC285" s="2">
        <f t="shared" ca="1" si="51"/>
        <v>0</v>
      </c>
      <c r="BD285" s="2">
        <f t="shared" ca="1" si="51"/>
        <v>0</v>
      </c>
      <c r="BE285" s="2">
        <f t="shared" ca="1" si="51"/>
        <v>0</v>
      </c>
      <c r="BF285" s="2">
        <f t="shared" ca="1" si="51"/>
        <v>0</v>
      </c>
      <c r="BG285" s="2">
        <f t="shared" ca="1" si="51"/>
        <v>0</v>
      </c>
      <c r="BH285" s="2">
        <f t="shared" ca="1" si="51"/>
        <v>0</v>
      </c>
      <c r="BI285" s="2">
        <f t="shared" ca="1" si="48"/>
        <v>0</v>
      </c>
    </row>
    <row r="286" spans="1:61" hidden="1" x14ac:dyDescent="0.25">
      <c r="A286" s="185"/>
      <c r="B286" s="171"/>
      <c r="C286" s="174" t="str">
        <f>INDEX(mem_Ne,MATCH(B283,MEMBERS,0))</f>
        <v>N9</v>
      </c>
      <c r="D286" s="73">
        <f>INDEX(LM,MATCH(C286,NODES,0),1)</f>
        <v>24</v>
      </c>
      <c r="E286" s="2" t="e">
        <f ca="1"/>
        <v>#VALUE!</v>
      </c>
      <c r="F286" s="2" t="e">
        <v>#VALUE!</v>
      </c>
      <c r="G286" s="2" t="e">
        <v>#VALUE!</v>
      </c>
      <c r="H286" s="2" t="e">
        <v>#VALUE!</v>
      </c>
      <c r="I286" s="2" t="e">
        <v>#VALUE!</v>
      </c>
      <c r="J286" s="12" t="e">
        <v>#VALUE!</v>
      </c>
      <c r="K286" s="2" t="e">
        <v>#VALUE!</v>
      </c>
      <c r="L286" s="2" t="e">
        <v>#VALUE!</v>
      </c>
      <c r="M286" s="2" t="e">
        <v>#VALUE!</v>
      </c>
      <c r="N286" s="2" t="e">
        <v>#VALUE!</v>
      </c>
      <c r="O286" s="13" t="e">
        <v>#VALUE!</v>
      </c>
      <c r="P286" s="12" t="e">
        <v>#VALUE!</v>
      </c>
      <c r="Q286" s="2" t="e">
        <v>#VALUE!</v>
      </c>
      <c r="R286" s="2" t="e">
        <v>#VALUE!</v>
      </c>
      <c r="S286" s="2" t="e">
        <v>#VALUE!</v>
      </c>
      <c r="T286" s="2" t="e">
        <v>#VALUE!</v>
      </c>
      <c r="U286" s="13" t="e">
        <v>#VALUE!</v>
      </c>
      <c r="V286" s="12" t="e">
        <v>#VALUE!</v>
      </c>
      <c r="W286" s="2" t="e">
        <v>#VALUE!</v>
      </c>
      <c r="X286" s="2" t="e">
        <v>#VALUE!</v>
      </c>
      <c r="Y286" s="2" t="e">
        <v>#VALUE!</v>
      </c>
      <c r="Z286" s="2" t="e">
        <v>#VALUE!</v>
      </c>
      <c r="AA286" s="13" t="e">
        <v>#VALUE!</v>
      </c>
      <c r="AB286" s="1">
        <v>4</v>
      </c>
      <c r="AC286" s="2">
        <f t="shared" ca="1" si="52"/>
        <v>0</v>
      </c>
      <c r="AD286" s="2">
        <f t="shared" ca="1" si="52"/>
        <v>0</v>
      </c>
      <c r="AE286" s="2">
        <f t="shared" ca="1" si="52"/>
        <v>0</v>
      </c>
      <c r="AF286" s="2">
        <f t="shared" ca="1" si="52"/>
        <v>0</v>
      </c>
      <c r="AG286" s="2">
        <f t="shared" ca="1" si="52"/>
        <v>0</v>
      </c>
      <c r="AH286" s="2">
        <f t="shared" ca="1" si="52"/>
        <v>0</v>
      </c>
      <c r="AI286" s="2">
        <f t="shared" ca="1" si="52"/>
        <v>0</v>
      </c>
      <c r="AJ286" s="2">
        <f t="shared" ca="1" si="52"/>
        <v>0</v>
      </c>
      <c r="AK286" s="2">
        <f t="shared" ca="1" si="52"/>
        <v>0</v>
      </c>
      <c r="AL286" s="2">
        <f t="shared" ca="1" si="52"/>
        <v>0</v>
      </c>
      <c r="AM286" s="2">
        <f t="shared" ca="1" si="52"/>
        <v>0</v>
      </c>
      <c r="AN286" s="2">
        <f t="shared" ca="1" si="52"/>
        <v>0</v>
      </c>
      <c r="AO286" s="2">
        <f t="shared" ca="1" si="52"/>
        <v>0</v>
      </c>
      <c r="AP286" s="2">
        <f t="shared" ca="1" si="52"/>
        <v>0</v>
      </c>
      <c r="AQ286" s="2">
        <f t="shared" ca="1" si="52"/>
        <v>0</v>
      </c>
      <c r="AR286" s="2">
        <f t="shared" ca="1" si="52"/>
        <v>0</v>
      </c>
      <c r="AS286" s="2">
        <f t="shared" ref="AS286:BH302" ca="1" si="53">IF(ISNA(OR(MATCH(AS$51,OFFSET($D286,1-$AB286,0,6),0),MATCH($AB286,OFFSET($D286,1-$AB286,0,6),0))),0,INDEX(OFFSET($D286,1-$AB286,18,6,6),MATCH(AS$51,OFFSET($D286,1-$AB286,0,6),0),MATCH($AB286,OFFSET($D286,1-$AB286,0,6),0)))</f>
        <v>0</v>
      </c>
      <c r="AT286" s="2">
        <f t="shared" ca="1" si="51"/>
        <v>0</v>
      </c>
      <c r="AU286" s="2">
        <f t="shared" ca="1" si="51"/>
        <v>0</v>
      </c>
      <c r="AV286" s="2">
        <f t="shared" ca="1" si="51"/>
        <v>0</v>
      </c>
      <c r="AW286" s="2">
        <f t="shared" ca="1" si="51"/>
        <v>0</v>
      </c>
      <c r="AX286" s="2">
        <f t="shared" ca="1" si="51"/>
        <v>0</v>
      </c>
      <c r="AY286" s="2">
        <f t="shared" ca="1" si="51"/>
        <v>0</v>
      </c>
      <c r="AZ286" s="2">
        <f t="shared" ca="1" si="51"/>
        <v>0</v>
      </c>
      <c r="BA286" s="2">
        <f t="shared" ca="1" si="51"/>
        <v>0</v>
      </c>
      <c r="BB286" s="2">
        <f t="shared" ca="1" si="51"/>
        <v>0</v>
      </c>
      <c r="BC286" s="2">
        <f t="shared" ca="1" si="51"/>
        <v>0</v>
      </c>
      <c r="BD286" s="2">
        <f t="shared" ca="1" si="51"/>
        <v>0</v>
      </c>
      <c r="BE286" s="2">
        <f t="shared" ca="1" si="51"/>
        <v>0</v>
      </c>
      <c r="BF286" s="2">
        <f t="shared" ca="1" si="51"/>
        <v>0</v>
      </c>
      <c r="BG286" s="2">
        <f t="shared" ca="1" si="51"/>
        <v>0</v>
      </c>
      <c r="BH286" s="2">
        <f t="shared" ca="1" si="51"/>
        <v>0</v>
      </c>
      <c r="BI286" s="2">
        <f t="shared" ca="1" si="48"/>
        <v>0</v>
      </c>
    </row>
    <row r="287" spans="1:61" hidden="1" x14ac:dyDescent="0.25">
      <c r="A287" s="185"/>
      <c r="B287" s="171"/>
      <c r="C287" s="174"/>
      <c r="D287" s="73">
        <f>INDEX(LM,MATCH(C286,NODES,0),2)</f>
        <v>25</v>
      </c>
      <c r="E287" s="2" t="e">
        <f ca="1"/>
        <v>#VALUE!</v>
      </c>
      <c r="F287" s="2" t="e">
        <v>#VALUE!</v>
      </c>
      <c r="G287" s="2" t="e">
        <v>#VALUE!</v>
      </c>
      <c r="H287" s="2" t="e">
        <v>#VALUE!</v>
      </c>
      <c r="I287" s="2" t="e">
        <v>#VALUE!</v>
      </c>
      <c r="J287" s="12" t="e">
        <v>#VALUE!</v>
      </c>
      <c r="K287" s="2" t="e">
        <v>#VALUE!</v>
      </c>
      <c r="L287" s="2" t="e">
        <v>#VALUE!</v>
      </c>
      <c r="M287" s="2" t="e">
        <v>#VALUE!</v>
      </c>
      <c r="N287" s="2" t="e">
        <v>#VALUE!</v>
      </c>
      <c r="O287" s="13" t="e">
        <v>#VALUE!</v>
      </c>
      <c r="P287" s="12" t="e">
        <v>#VALUE!</v>
      </c>
      <c r="Q287" s="2" t="e">
        <v>#VALUE!</v>
      </c>
      <c r="R287" s="2" t="e">
        <v>#VALUE!</v>
      </c>
      <c r="S287" s="2" t="e">
        <v>#VALUE!</v>
      </c>
      <c r="T287" s="2" t="e">
        <v>#VALUE!</v>
      </c>
      <c r="U287" s="13" t="e">
        <v>#VALUE!</v>
      </c>
      <c r="V287" s="12" t="e">
        <v>#VALUE!</v>
      </c>
      <c r="W287" s="2" t="e">
        <v>#VALUE!</v>
      </c>
      <c r="X287" s="2" t="e">
        <v>#VALUE!</v>
      </c>
      <c r="Y287" s="2" t="e">
        <v>#VALUE!</v>
      </c>
      <c r="Z287" s="2" t="e">
        <v>#VALUE!</v>
      </c>
      <c r="AA287" s="13" t="e">
        <v>#VALUE!</v>
      </c>
      <c r="AB287" s="1">
        <v>5</v>
      </c>
      <c r="AC287" s="2">
        <f t="shared" ca="1" si="52"/>
        <v>0</v>
      </c>
      <c r="AD287" s="2">
        <f t="shared" ca="1" si="52"/>
        <v>0</v>
      </c>
      <c r="AE287" s="2">
        <f t="shared" ca="1" si="52"/>
        <v>0</v>
      </c>
      <c r="AF287" s="2">
        <f t="shared" ca="1" si="52"/>
        <v>0</v>
      </c>
      <c r="AG287" s="2">
        <f t="shared" ca="1" si="52"/>
        <v>0</v>
      </c>
      <c r="AH287" s="2">
        <f t="shared" ca="1" si="52"/>
        <v>0</v>
      </c>
      <c r="AI287" s="2">
        <f t="shared" ca="1" si="52"/>
        <v>0</v>
      </c>
      <c r="AJ287" s="2">
        <f t="shared" ca="1" si="52"/>
        <v>0</v>
      </c>
      <c r="AK287" s="2">
        <f t="shared" ca="1" si="52"/>
        <v>0</v>
      </c>
      <c r="AL287" s="2">
        <f t="shared" ca="1" si="52"/>
        <v>0</v>
      </c>
      <c r="AM287" s="2">
        <f t="shared" ca="1" si="52"/>
        <v>0</v>
      </c>
      <c r="AN287" s="2">
        <f t="shared" ca="1" si="52"/>
        <v>0</v>
      </c>
      <c r="AO287" s="2">
        <f t="shared" ca="1" si="52"/>
        <v>0</v>
      </c>
      <c r="AP287" s="2">
        <f t="shared" ca="1" si="52"/>
        <v>0</v>
      </c>
      <c r="AQ287" s="2">
        <f t="shared" ca="1" si="52"/>
        <v>0</v>
      </c>
      <c r="AR287" s="2">
        <f t="shared" ca="1" si="52"/>
        <v>0</v>
      </c>
      <c r="AS287" s="2">
        <f t="shared" ca="1" si="53"/>
        <v>0</v>
      </c>
      <c r="AT287" s="2">
        <f t="shared" ca="1" si="51"/>
        <v>0</v>
      </c>
      <c r="AU287" s="2">
        <f t="shared" ca="1" si="51"/>
        <v>0</v>
      </c>
      <c r="AV287" s="2">
        <f t="shared" ca="1" si="51"/>
        <v>0</v>
      </c>
      <c r="AW287" s="2">
        <f t="shared" ca="1" si="51"/>
        <v>0</v>
      </c>
      <c r="AX287" s="2">
        <f t="shared" ca="1" si="51"/>
        <v>0</v>
      </c>
      <c r="AY287" s="2">
        <f t="shared" ca="1" si="51"/>
        <v>0</v>
      </c>
      <c r="AZ287" s="2">
        <f t="shared" ca="1" si="51"/>
        <v>0</v>
      </c>
      <c r="BA287" s="2">
        <f t="shared" ca="1" si="51"/>
        <v>0</v>
      </c>
      <c r="BB287" s="2">
        <f t="shared" ca="1" si="51"/>
        <v>0</v>
      </c>
      <c r="BC287" s="2">
        <f t="shared" ca="1" si="51"/>
        <v>0</v>
      </c>
      <c r="BD287" s="2">
        <f t="shared" ca="1" si="51"/>
        <v>0</v>
      </c>
      <c r="BE287" s="2">
        <f t="shared" ca="1" si="51"/>
        <v>0</v>
      </c>
      <c r="BF287" s="2">
        <f t="shared" ca="1" si="51"/>
        <v>0</v>
      </c>
      <c r="BG287" s="2">
        <f t="shared" ca="1" si="51"/>
        <v>0</v>
      </c>
      <c r="BH287" s="2">
        <f t="shared" ca="1" si="51"/>
        <v>0</v>
      </c>
      <c r="BI287" s="2">
        <f t="shared" ca="1" si="48"/>
        <v>0</v>
      </c>
    </row>
    <row r="288" spans="1:61" hidden="1" x14ac:dyDescent="0.25">
      <c r="A288" s="185"/>
      <c r="B288" s="171"/>
      <c r="C288" s="174"/>
      <c r="D288" s="73">
        <f>INDEX(LM,MATCH(C286,NODES,0),3)</f>
        <v>26</v>
      </c>
      <c r="E288" s="2" t="e">
        <f ca="1"/>
        <v>#VALUE!</v>
      </c>
      <c r="F288" s="2" t="e">
        <v>#VALUE!</v>
      </c>
      <c r="G288" s="2" t="e">
        <v>#VALUE!</v>
      </c>
      <c r="H288" s="2" t="e">
        <v>#VALUE!</v>
      </c>
      <c r="I288" s="2" t="e">
        <v>#VALUE!</v>
      </c>
      <c r="J288" s="12" t="e">
        <v>#VALUE!</v>
      </c>
      <c r="K288" s="2" t="e">
        <v>#VALUE!</v>
      </c>
      <c r="L288" s="2" t="e">
        <v>#VALUE!</v>
      </c>
      <c r="M288" s="2" t="e">
        <v>#VALUE!</v>
      </c>
      <c r="N288" s="2" t="e">
        <v>#VALUE!</v>
      </c>
      <c r="O288" s="13" t="e">
        <v>#VALUE!</v>
      </c>
      <c r="P288" s="12" t="e">
        <v>#VALUE!</v>
      </c>
      <c r="Q288" s="2" t="e">
        <v>#VALUE!</v>
      </c>
      <c r="R288" s="2" t="e">
        <v>#VALUE!</v>
      </c>
      <c r="S288" s="2" t="e">
        <v>#VALUE!</v>
      </c>
      <c r="T288" s="2" t="e">
        <v>#VALUE!</v>
      </c>
      <c r="U288" s="13" t="e">
        <v>#VALUE!</v>
      </c>
      <c r="V288" s="12" t="e">
        <v>#VALUE!</v>
      </c>
      <c r="W288" s="2" t="e">
        <v>#VALUE!</v>
      </c>
      <c r="X288" s="2" t="e">
        <v>#VALUE!</v>
      </c>
      <c r="Y288" s="2" t="e">
        <v>#VALUE!</v>
      </c>
      <c r="Z288" s="2" t="e">
        <v>#VALUE!</v>
      </c>
      <c r="AA288" s="13" t="e">
        <v>#VALUE!</v>
      </c>
      <c r="AB288" s="1">
        <v>6</v>
      </c>
      <c r="AC288" s="2">
        <f t="shared" ca="1" si="52"/>
        <v>0</v>
      </c>
      <c r="AD288" s="2">
        <f t="shared" ca="1" si="52"/>
        <v>0</v>
      </c>
      <c r="AE288" s="2">
        <f t="shared" ca="1" si="52"/>
        <v>0</v>
      </c>
      <c r="AF288" s="2">
        <f t="shared" ca="1" si="52"/>
        <v>0</v>
      </c>
      <c r="AG288" s="2">
        <f t="shared" ca="1" si="52"/>
        <v>0</v>
      </c>
      <c r="AH288" s="2">
        <f t="shared" ca="1" si="52"/>
        <v>0</v>
      </c>
      <c r="AI288" s="2">
        <f t="shared" ca="1" si="52"/>
        <v>0</v>
      </c>
      <c r="AJ288" s="2">
        <f t="shared" ca="1" si="52"/>
        <v>0</v>
      </c>
      <c r="AK288" s="2">
        <f t="shared" ca="1" si="52"/>
        <v>0</v>
      </c>
      <c r="AL288" s="2">
        <f t="shared" ca="1" si="52"/>
        <v>0</v>
      </c>
      <c r="AM288" s="2">
        <f t="shared" ca="1" si="52"/>
        <v>0</v>
      </c>
      <c r="AN288" s="2">
        <f t="shared" ca="1" si="52"/>
        <v>0</v>
      </c>
      <c r="AO288" s="2">
        <f t="shared" ca="1" si="52"/>
        <v>0</v>
      </c>
      <c r="AP288" s="2">
        <f t="shared" ca="1" si="52"/>
        <v>0</v>
      </c>
      <c r="AQ288" s="2">
        <f t="shared" ca="1" si="52"/>
        <v>0</v>
      </c>
      <c r="AR288" s="2">
        <f t="shared" ca="1" si="52"/>
        <v>0</v>
      </c>
      <c r="AS288" s="2">
        <f t="shared" ca="1" si="53"/>
        <v>0</v>
      </c>
      <c r="AT288" s="2">
        <f t="shared" ca="1" si="53"/>
        <v>0</v>
      </c>
      <c r="AU288" s="2">
        <f t="shared" ca="1" si="53"/>
        <v>0</v>
      </c>
      <c r="AV288" s="2">
        <f t="shared" ca="1" si="53"/>
        <v>0</v>
      </c>
      <c r="AW288" s="2">
        <f t="shared" ca="1" si="53"/>
        <v>0</v>
      </c>
      <c r="AX288" s="2">
        <f t="shared" ca="1" si="53"/>
        <v>0</v>
      </c>
      <c r="AY288" s="2">
        <f t="shared" ca="1" si="53"/>
        <v>0</v>
      </c>
      <c r="AZ288" s="2">
        <f t="shared" ca="1" si="53"/>
        <v>0</v>
      </c>
      <c r="BA288" s="2">
        <f t="shared" ca="1" si="53"/>
        <v>0</v>
      </c>
      <c r="BB288" s="2">
        <f t="shared" ca="1" si="53"/>
        <v>0</v>
      </c>
      <c r="BC288" s="2">
        <f t="shared" ca="1" si="53"/>
        <v>0</v>
      </c>
      <c r="BD288" s="2">
        <f t="shared" ca="1" si="53"/>
        <v>0</v>
      </c>
      <c r="BE288" s="2">
        <f t="shared" ca="1" si="53"/>
        <v>0</v>
      </c>
      <c r="BF288" s="2">
        <f t="shared" ca="1" si="53"/>
        <v>0</v>
      </c>
      <c r="BG288" s="2">
        <f t="shared" ca="1" si="53"/>
        <v>0</v>
      </c>
      <c r="BH288" s="2">
        <f t="shared" ca="1" si="53"/>
        <v>0</v>
      </c>
      <c r="BI288" s="2">
        <f t="shared" ca="1" si="48"/>
        <v>0</v>
      </c>
    </row>
    <row r="289" spans="1:61" hidden="1" x14ac:dyDescent="0.25">
      <c r="A289" s="185"/>
      <c r="B289" s="171"/>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1">
        <v>7</v>
      </c>
      <c r="AC289" s="2">
        <f t="shared" ca="1" si="52"/>
        <v>0</v>
      </c>
      <c r="AD289" s="2">
        <f t="shared" ca="1" si="52"/>
        <v>0</v>
      </c>
      <c r="AE289" s="2">
        <f t="shared" ca="1" si="52"/>
        <v>0</v>
      </c>
      <c r="AF289" s="2">
        <f t="shared" ca="1" si="52"/>
        <v>0</v>
      </c>
      <c r="AG289" s="2">
        <f t="shared" ca="1" si="52"/>
        <v>0</v>
      </c>
      <c r="AH289" s="2">
        <f t="shared" ca="1" si="52"/>
        <v>0</v>
      </c>
      <c r="AI289" s="2">
        <f t="shared" ca="1" si="52"/>
        <v>0</v>
      </c>
      <c r="AJ289" s="2">
        <f t="shared" ca="1" si="52"/>
        <v>0</v>
      </c>
      <c r="AK289" s="2">
        <f t="shared" ca="1" si="52"/>
        <v>0</v>
      </c>
      <c r="AL289" s="2">
        <f t="shared" ca="1" si="52"/>
        <v>0</v>
      </c>
      <c r="AM289" s="2">
        <f t="shared" ca="1" si="52"/>
        <v>0</v>
      </c>
      <c r="AN289" s="2">
        <f t="shared" ca="1" si="52"/>
        <v>0</v>
      </c>
      <c r="AO289" s="2">
        <f t="shared" ca="1" si="52"/>
        <v>0</v>
      </c>
      <c r="AP289" s="2">
        <f t="shared" ca="1" si="52"/>
        <v>0</v>
      </c>
      <c r="AQ289" s="2">
        <f t="shared" ca="1" si="52"/>
        <v>0</v>
      </c>
      <c r="AR289" s="2">
        <f t="shared" ca="1" si="52"/>
        <v>0</v>
      </c>
      <c r="AS289" s="2">
        <f t="shared" ca="1" si="53"/>
        <v>0</v>
      </c>
      <c r="AT289" s="2">
        <f t="shared" ca="1" si="53"/>
        <v>0</v>
      </c>
      <c r="AU289" s="2">
        <f t="shared" ca="1" si="53"/>
        <v>0</v>
      </c>
      <c r="AV289" s="2">
        <f t="shared" ca="1" si="53"/>
        <v>0</v>
      </c>
      <c r="AW289" s="2">
        <f t="shared" ca="1" si="53"/>
        <v>0</v>
      </c>
      <c r="AX289" s="2">
        <f t="shared" ca="1" si="53"/>
        <v>0</v>
      </c>
      <c r="AY289" s="2">
        <f t="shared" ca="1" si="53"/>
        <v>0</v>
      </c>
      <c r="AZ289" s="2">
        <f t="shared" ca="1" si="53"/>
        <v>0</v>
      </c>
      <c r="BA289" s="2">
        <f t="shared" ca="1" si="53"/>
        <v>0</v>
      </c>
      <c r="BB289" s="2">
        <f t="shared" ca="1" si="53"/>
        <v>0</v>
      </c>
      <c r="BC289" s="2">
        <f t="shared" ca="1" si="53"/>
        <v>0</v>
      </c>
      <c r="BD289" s="2">
        <f t="shared" ca="1" si="53"/>
        <v>0</v>
      </c>
      <c r="BE289" s="2">
        <f t="shared" ca="1" si="53"/>
        <v>0</v>
      </c>
      <c r="BF289" s="2">
        <f t="shared" ca="1" si="53"/>
        <v>0</v>
      </c>
      <c r="BG289" s="2">
        <f t="shared" ca="1" si="53"/>
        <v>0</v>
      </c>
      <c r="BH289" s="2">
        <f t="shared" ca="1" si="53"/>
        <v>0</v>
      </c>
      <c r="BI289" s="2">
        <f t="shared" ca="1" si="48"/>
        <v>0</v>
      </c>
    </row>
    <row r="290" spans="1:61" hidden="1" x14ac:dyDescent="0.25">
      <c r="A290" s="185"/>
      <c r="B290" s="171"/>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1">
        <v>8</v>
      </c>
      <c r="AC290" s="2">
        <f t="shared" ca="1" si="52"/>
        <v>0</v>
      </c>
      <c r="AD290" s="2">
        <f t="shared" ca="1" si="52"/>
        <v>0</v>
      </c>
      <c r="AE290" s="2">
        <f t="shared" ca="1" si="52"/>
        <v>0</v>
      </c>
      <c r="AF290" s="2">
        <f t="shared" ca="1" si="52"/>
        <v>0</v>
      </c>
      <c r="AG290" s="2">
        <f t="shared" ca="1" si="52"/>
        <v>0</v>
      </c>
      <c r="AH290" s="2">
        <f t="shared" ca="1" si="52"/>
        <v>0</v>
      </c>
      <c r="AI290" s="2">
        <f t="shared" ca="1" si="52"/>
        <v>0</v>
      </c>
      <c r="AJ290" s="2">
        <f t="shared" ca="1" si="52"/>
        <v>0</v>
      </c>
      <c r="AK290" s="2">
        <f t="shared" ca="1" si="52"/>
        <v>0</v>
      </c>
      <c r="AL290" s="2">
        <f t="shared" ca="1" si="52"/>
        <v>0</v>
      </c>
      <c r="AM290" s="2">
        <f t="shared" ca="1" si="52"/>
        <v>0</v>
      </c>
      <c r="AN290" s="2">
        <f t="shared" ca="1" si="52"/>
        <v>0</v>
      </c>
      <c r="AO290" s="2">
        <f t="shared" ca="1" si="52"/>
        <v>0</v>
      </c>
      <c r="AP290" s="2">
        <f t="shared" ca="1" si="52"/>
        <v>0</v>
      </c>
      <c r="AQ290" s="2">
        <f t="shared" ca="1" si="52"/>
        <v>0</v>
      </c>
      <c r="AR290" s="2">
        <f t="shared" ca="1" si="52"/>
        <v>0</v>
      </c>
      <c r="AS290" s="2">
        <f t="shared" ca="1" si="53"/>
        <v>0</v>
      </c>
      <c r="AT290" s="2">
        <f t="shared" ca="1" si="53"/>
        <v>0</v>
      </c>
      <c r="AU290" s="2">
        <f t="shared" ca="1" si="53"/>
        <v>0</v>
      </c>
      <c r="AV290" s="2">
        <f t="shared" ca="1" si="53"/>
        <v>0</v>
      </c>
      <c r="AW290" s="2">
        <f t="shared" ca="1" si="53"/>
        <v>0</v>
      </c>
      <c r="AX290" s="2">
        <f t="shared" ca="1" si="53"/>
        <v>0</v>
      </c>
      <c r="AY290" s="2">
        <f t="shared" ca="1" si="53"/>
        <v>0</v>
      </c>
      <c r="AZ290" s="2">
        <f t="shared" ca="1" si="53"/>
        <v>0</v>
      </c>
      <c r="BA290" s="2">
        <f t="shared" ca="1" si="53"/>
        <v>0</v>
      </c>
      <c r="BB290" s="2">
        <f t="shared" ca="1" si="53"/>
        <v>0</v>
      </c>
      <c r="BC290" s="2">
        <f t="shared" ca="1" si="53"/>
        <v>0</v>
      </c>
      <c r="BD290" s="2">
        <f t="shared" ca="1" si="53"/>
        <v>0</v>
      </c>
      <c r="BE290" s="2">
        <f t="shared" ca="1" si="53"/>
        <v>0</v>
      </c>
      <c r="BF290" s="2">
        <f t="shared" ca="1" si="53"/>
        <v>0</v>
      </c>
      <c r="BG290" s="2">
        <f t="shared" ca="1" si="53"/>
        <v>0</v>
      </c>
      <c r="BH290" s="2">
        <f t="shared" ca="1" si="53"/>
        <v>0</v>
      </c>
      <c r="BI290" s="2">
        <f t="shared" ca="1" si="48"/>
        <v>0</v>
      </c>
    </row>
    <row r="291" spans="1:61" hidden="1" x14ac:dyDescent="0.25">
      <c r="A291" s="185"/>
      <c r="B291" s="171"/>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1">
        <v>9</v>
      </c>
      <c r="AC291" s="2">
        <f t="shared" ca="1" si="52"/>
        <v>0</v>
      </c>
      <c r="AD291" s="2">
        <f t="shared" ca="1" si="52"/>
        <v>0</v>
      </c>
      <c r="AE291" s="2">
        <f t="shared" ca="1" si="52"/>
        <v>0</v>
      </c>
      <c r="AF291" s="2">
        <f t="shared" ca="1" si="52"/>
        <v>0</v>
      </c>
      <c r="AG291" s="2">
        <f t="shared" ca="1" si="52"/>
        <v>0</v>
      </c>
      <c r="AH291" s="2">
        <f t="shared" ca="1" si="52"/>
        <v>0</v>
      </c>
      <c r="AI291" s="2">
        <f t="shared" ca="1" si="52"/>
        <v>0</v>
      </c>
      <c r="AJ291" s="2">
        <f t="shared" ca="1" si="52"/>
        <v>0</v>
      </c>
      <c r="AK291" s="2">
        <f t="shared" ca="1" si="52"/>
        <v>0</v>
      </c>
      <c r="AL291" s="2">
        <f t="shared" ca="1" si="52"/>
        <v>0</v>
      </c>
      <c r="AM291" s="2">
        <f t="shared" ca="1" si="52"/>
        <v>0</v>
      </c>
      <c r="AN291" s="2">
        <f t="shared" ca="1" si="52"/>
        <v>0</v>
      </c>
      <c r="AO291" s="2">
        <f t="shared" ca="1" si="52"/>
        <v>0</v>
      </c>
      <c r="AP291" s="2">
        <f t="shared" ca="1" si="52"/>
        <v>0</v>
      </c>
      <c r="AQ291" s="2">
        <f t="shared" ca="1" si="52"/>
        <v>0</v>
      </c>
      <c r="AR291" s="2">
        <f t="shared" ca="1" si="52"/>
        <v>0</v>
      </c>
      <c r="AS291" s="2">
        <f t="shared" ca="1" si="53"/>
        <v>0</v>
      </c>
      <c r="AT291" s="2">
        <f t="shared" ca="1" si="53"/>
        <v>0</v>
      </c>
      <c r="AU291" s="2">
        <f t="shared" ca="1" si="53"/>
        <v>0</v>
      </c>
      <c r="AV291" s="2">
        <f t="shared" ca="1" si="53"/>
        <v>0</v>
      </c>
      <c r="AW291" s="2">
        <f t="shared" ca="1" si="53"/>
        <v>0</v>
      </c>
      <c r="AX291" s="2">
        <f t="shared" ca="1" si="53"/>
        <v>0</v>
      </c>
      <c r="AY291" s="2">
        <f t="shared" ca="1" si="53"/>
        <v>0</v>
      </c>
      <c r="AZ291" s="2">
        <f t="shared" ca="1" si="53"/>
        <v>0</v>
      </c>
      <c r="BA291" s="2">
        <f t="shared" ca="1" si="53"/>
        <v>0</v>
      </c>
      <c r="BB291" s="2">
        <f t="shared" ca="1" si="53"/>
        <v>0</v>
      </c>
      <c r="BC291" s="2">
        <f t="shared" ca="1" si="53"/>
        <v>0</v>
      </c>
      <c r="BD291" s="2">
        <f t="shared" ca="1" si="53"/>
        <v>0</v>
      </c>
      <c r="BE291" s="2">
        <f t="shared" ca="1" si="53"/>
        <v>0</v>
      </c>
      <c r="BF291" s="2">
        <f t="shared" ca="1" si="53"/>
        <v>0</v>
      </c>
      <c r="BG291" s="2">
        <f t="shared" ca="1" si="53"/>
        <v>0</v>
      </c>
      <c r="BH291" s="2">
        <f t="shared" ca="1" si="53"/>
        <v>0</v>
      </c>
      <c r="BI291" s="2">
        <f t="shared" ca="1" si="48"/>
        <v>0</v>
      </c>
    </row>
    <row r="292" spans="1:61" hidden="1" x14ac:dyDescent="0.25">
      <c r="A292" s="185"/>
      <c r="B292" s="171"/>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1">
        <v>10</v>
      </c>
      <c r="AC292" s="2">
        <f t="shared" ca="1" si="52"/>
        <v>0</v>
      </c>
      <c r="AD292" s="2">
        <f t="shared" ca="1" si="52"/>
        <v>0</v>
      </c>
      <c r="AE292" s="2">
        <f t="shared" ca="1" si="52"/>
        <v>0</v>
      </c>
      <c r="AF292" s="2">
        <f t="shared" ca="1" si="52"/>
        <v>0</v>
      </c>
      <c r="AG292" s="2">
        <f t="shared" ca="1" si="52"/>
        <v>0</v>
      </c>
      <c r="AH292" s="2">
        <f t="shared" ca="1" si="52"/>
        <v>0</v>
      </c>
      <c r="AI292" s="2">
        <f t="shared" ca="1" si="52"/>
        <v>0</v>
      </c>
      <c r="AJ292" s="2">
        <f t="shared" ca="1" si="52"/>
        <v>0</v>
      </c>
      <c r="AK292" s="2">
        <f t="shared" ca="1" si="52"/>
        <v>0</v>
      </c>
      <c r="AL292" s="2">
        <f t="shared" ca="1" si="52"/>
        <v>0</v>
      </c>
      <c r="AM292" s="2">
        <f t="shared" ca="1" si="52"/>
        <v>0</v>
      </c>
      <c r="AN292" s="2">
        <f t="shared" ca="1" si="52"/>
        <v>0</v>
      </c>
      <c r="AO292" s="2">
        <f t="shared" ca="1" si="52"/>
        <v>0</v>
      </c>
      <c r="AP292" s="2">
        <f t="shared" ca="1" si="52"/>
        <v>0</v>
      </c>
      <c r="AQ292" s="2">
        <f t="shared" ca="1" si="52"/>
        <v>0</v>
      </c>
      <c r="AR292" s="2">
        <f t="shared" ca="1" si="52"/>
        <v>0</v>
      </c>
      <c r="AS292" s="2">
        <f t="shared" ca="1" si="53"/>
        <v>0</v>
      </c>
      <c r="AT292" s="2">
        <f t="shared" ca="1" si="53"/>
        <v>0</v>
      </c>
      <c r="AU292" s="2">
        <f t="shared" ca="1" si="53"/>
        <v>0</v>
      </c>
      <c r="AV292" s="2">
        <f t="shared" ca="1" si="53"/>
        <v>0</v>
      </c>
      <c r="AW292" s="2">
        <f t="shared" ca="1" si="53"/>
        <v>0</v>
      </c>
      <c r="AX292" s="2">
        <f t="shared" ca="1" si="53"/>
        <v>0</v>
      </c>
      <c r="AY292" s="2">
        <f t="shared" ca="1" si="53"/>
        <v>0</v>
      </c>
      <c r="AZ292" s="2">
        <f t="shared" ca="1" si="53"/>
        <v>0</v>
      </c>
      <c r="BA292" s="2">
        <f t="shared" ca="1" si="53"/>
        <v>0</v>
      </c>
      <c r="BB292" s="2">
        <f t="shared" ca="1" si="53"/>
        <v>0</v>
      </c>
      <c r="BC292" s="2">
        <f t="shared" ca="1" si="53"/>
        <v>0</v>
      </c>
      <c r="BD292" s="2">
        <f t="shared" ca="1" si="53"/>
        <v>0</v>
      </c>
      <c r="BE292" s="2">
        <f t="shared" ca="1" si="53"/>
        <v>0</v>
      </c>
      <c r="BF292" s="2">
        <f t="shared" ca="1" si="53"/>
        <v>0</v>
      </c>
      <c r="BG292" s="2">
        <f t="shared" ca="1" si="53"/>
        <v>0</v>
      </c>
      <c r="BH292" s="2">
        <f t="shared" ca="1" si="53"/>
        <v>0</v>
      </c>
      <c r="BI292" s="2">
        <f t="shared" ca="1" si="48"/>
        <v>0</v>
      </c>
    </row>
    <row r="293" spans="1:61" hidden="1" x14ac:dyDescent="0.25">
      <c r="A293" s="185"/>
      <c r="B293" s="171"/>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1">
        <v>11</v>
      </c>
      <c r="AC293" s="2">
        <f t="shared" ca="1" si="52"/>
        <v>0</v>
      </c>
      <c r="AD293" s="2">
        <f t="shared" ca="1" si="52"/>
        <v>0</v>
      </c>
      <c r="AE293" s="2">
        <f t="shared" ca="1" si="52"/>
        <v>0</v>
      </c>
      <c r="AF293" s="2">
        <f t="shared" ca="1" si="52"/>
        <v>0</v>
      </c>
      <c r="AG293" s="2">
        <f t="shared" ca="1" si="52"/>
        <v>0</v>
      </c>
      <c r="AH293" s="2">
        <f t="shared" ca="1" si="52"/>
        <v>0</v>
      </c>
      <c r="AI293" s="2">
        <f t="shared" ca="1" si="52"/>
        <v>0</v>
      </c>
      <c r="AJ293" s="2">
        <f t="shared" ca="1" si="52"/>
        <v>0</v>
      </c>
      <c r="AK293" s="2">
        <f t="shared" ca="1" si="52"/>
        <v>0</v>
      </c>
      <c r="AL293" s="2">
        <f t="shared" ca="1" si="52"/>
        <v>0</v>
      </c>
      <c r="AM293" s="2">
        <f t="shared" ca="1" si="52"/>
        <v>0</v>
      </c>
      <c r="AN293" s="2">
        <f t="shared" ca="1" si="52"/>
        <v>0</v>
      </c>
      <c r="AO293" s="2">
        <f t="shared" ca="1" si="52"/>
        <v>0</v>
      </c>
      <c r="AP293" s="2">
        <f t="shared" ca="1" si="52"/>
        <v>0</v>
      </c>
      <c r="AQ293" s="2">
        <f t="shared" ca="1" si="52"/>
        <v>0</v>
      </c>
      <c r="AR293" s="2">
        <f t="shared" ca="1" si="52"/>
        <v>0</v>
      </c>
      <c r="AS293" s="2">
        <f t="shared" ca="1" si="53"/>
        <v>0</v>
      </c>
      <c r="AT293" s="2">
        <f t="shared" ca="1" si="53"/>
        <v>0</v>
      </c>
      <c r="AU293" s="2">
        <f t="shared" ca="1" si="53"/>
        <v>0</v>
      </c>
      <c r="AV293" s="2">
        <f t="shared" ca="1" si="53"/>
        <v>0</v>
      </c>
      <c r="AW293" s="2">
        <f t="shared" ca="1" si="53"/>
        <v>0</v>
      </c>
      <c r="AX293" s="2">
        <f t="shared" ca="1" si="53"/>
        <v>0</v>
      </c>
      <c r="AY293" s="2">
        <f t="shared" ca="1" si="53"/>
        <v>0</v>
      </c>
      <c r="AZ293" s="2">
        <f t="shared" ca="1" si="53"/>
        <v>0</v>
      </c>
      <c r="BA293" s="2">
        <f t="shared" ca="1" si="53"/>
        <v>0</v>
      </c>
      <c r="BB293" s="2">
        <f t="shared" ca="1" si="53"/>
        <v>0</v>
      </c>
      <c r="BC293" s="2">
        <f t="shared" ca="1" si="53"/>
        <v>0</v>
      </c>
      <c r="BD293" s="2">
        <f t="shared" ca="1" si="53"/>
        <v>0</v>
      </c>
      <c r="BE293" s="2">
        <f t="shared" ca="1" si="53"/>
        <v>0</v>
      </c>
      <c r="BF293" s="2">
        <f t="shared" ca="1" si="53"/>
        <v>0</v>
      </c>
      <c r="BG293" s="2">
        <f t="shared" ca="1" si="53"/>
        <v>0</v>
      </c>
      <c r="BH293" s="2">
        <f t="shared" ca="1" si="53"/>
        <v>0</v>
      </c>
      <c r="BI293" s="2">
        <f t="shared" ca="1" si="48"/>
        <v>0</v>
      </c>
    </row>
    <row r="294" spans="1:61" hidden="1" x14ac:dyDescent="0.25">
      <c r="A294" s="185"/>
      <c r="B294" s="171"/>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1">
        <v>12</v>
      </c>
      <c r="AC294" s="2">
        <f t="shared" ca="1" si="52"/>
        <v>0</v>
      </c>
      <c r="AD294" s="2">
        <f t="shared" ca="1" si="52"/>
        <v>0</v>
      </c>
      <c r="AE294" s="2">
        <f t="shared" ca="1" si="52"/>
        <v>0</v>
      </c>
      <c r="AF294" s="2">
        <f t="shared" ca="1" si="52"/>
        <v>0</v>
      </c>
      <c r="AG294" s="2">
        <f t="shared" ca="1" si="52"/>
        <v>0</v>
      </c>
      <c r="AH294" s="2">
        <f t="shared" ca="1" si="52"/>
        <v>0</v>
      </c>
      <c r="AI294" s="2">
        <f t="shared" ca="1" si="52"/>
        <v>0</v>
      </c>
      <c r="AJ294" s="2">
        <f t="shared" ca="1" si="52"/>
        <v>0</v>
      </c>
      <c r="AK294" s="2">
        <f t="shared" ca="1" si="52"/>
        <v>0</v>
      </c>
      <c r="AL294" s="2">
        <f t="shared" ca="1" si="52"/>
        <v>0</v>
      </c>
      <c r="AM294" s="2">
        <f t="shared" ca="1" si="52"/>
        <v>0</v>
      </c>
      <c r="AN294" s="2">
        <f t="shared" ca="1" si="52"/>
        <v>0</v>
      </c>
      <c r="AO294" s="2">
        <f t="shared" ca="1" si="52"/>
        <v>0</v>
      </c>
      <c r="AP294" s="2">
        <f t="shared" ca="1" si="52"/>
        <v>0</v>
      </c>
      <c r="AQ294" s="2">
        <f t="shared" ca="1" si="52"/>
        <v>0</v>
      </c>
      <c r="AR294" s="2">
        <f t="shared" ca="1" si="52"/>
        <v>0</v>
      </c>
      <c r="AS294" s="2">
        <f t="shared" ca="1" si="53"/>
        <v>0</v>
      </c>
      <c r="AT294" s="2">
        <f t="shared" ca="1" si="53"/>
        <v>0</v>
      </c>
      <c r="AU294" s="2">
        <f t="shared" ca="1" si="53"/>
        <v>0</v>
      </c>
      <c r="AV294" s="2">
        <f t="shared" ca="1" si="53"/>
        <v>0</v>
      </c>
      <c r="AW294" s="2">
        <f t="shared" ca="1" si="53"/>
        <v>0</v>
      </c>
      <c r="AX294" s="2">
        <f t="shared" ca="1" si="53"/>
        <v>0</v>
      </c>
      <c r="AY294" s="2">
        <f t="shared" ca="1" si="53"/>
        <v>0</v>
      </c>
      <c r="AZ294" s="2">
        <f t="shared" ca="1" si="53"/>
        <v>0</v>
      </c>
      <c r="BA294" s="2">
        <f t="shared" ca="1" si="53"/>
        <v>0</v>
      </c>
      <c r="BB294" s="2">
        <f t="shared" ca="1" si="53"/>
        <v>0</v>
      </c>
      <c r="BC294" s="2">
        <f t="shared" ca="1" si="53"/>
        <v>0</v>
      </c>
      <c r="BD294" s="2">
        <f t="shared" ca="1" si="53"/>
        <v>0</v>
      </c>
      <c r="BE294" s="2">
        <f t="shared" ca="1" si="53"/>
        <v>0</v>
      </c>
      <c r="BF294" s="2">
        <f t="shared" ca="1" si="53"/>
        <v>0</v>
      </c>
      <c r="BG294" s="2">
        <f t="shared" ca="1" si="53"/>
        <v>0</v>
      </c>
      <c r="BH294" s="2">
        <f t="shared" ca="1" si="53"/>
        <v>0</v>
      </c>
      <c r="BI294" s="2">
        <f t="shared" ca="1" si="48"/>
        <v>0</v>
      </c>
    </row>
    <row r="295" spans="1:61" hidden="1" x14ac:dyDescent="0.25">
      <c r="A295" s="185"/>
      <c r="B295" s="171"/>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1">
        <v>13</v>
      </c>
      <c r="AC295" s="2">
        <f t="shared" ca="1" si="52"/>
        <v>0</v>
      </c>
      <c r="AD295" s="2">
        <f t="shared" ca="1" si="52"/>
        <v>0</v>
      </c>
      <c r="AE295" s="2">
        <f t="shared" ca="1" si="52"/>
        <v>0</v>
      </c>
      <c r="AF295" s="2">
        <f t="shared" ca="1" si="52"/>
        <v>0</v>
      </c>
      <c r="AG295" s="2">
        <f t="shared" ca="1" si="52"/>
        <v>0</v>
      </c>
      <c r="AH295" s="2">
        <f t="shared" ca="1" si="52"/>
        <v>0</v>
      </c>
      <c r="AI295" s="2">
        <f t="shared" ca="1" si="52"/>
        <v>0</v>
      </c>
      <c r="AJ295" s="2">
        <f t="shared" ca="1" si="52"/>
        <v>0</v>
      </c>
      <c r="AK295" s="2">
        <f t="shared" ca="1" si="52"/>
        <v>0</v>
      </c>
      <c r="AL295" s="2">
        <f t="shared" ca="1" si="52"/>
        <v>0</v>
      </c>
      <c r="AM295" s="2">
        <f t="shared" ca="1" si="52"/>
        <v>0</v>
      </c>
      <c r="AN295" s="2">
        <f t="shared" ca="1" si="52"/>
        <v>0</v>
      </c>
      <c r="AO295" s="2">
        <f t="shared" ca="1" si="52"/>
        <v>0</v>
      </c>
      <c r="AP295" s="2">
        <f t="shared" ca="1" si="52"/>
        <v>0</v>
      </c>
      <c r="AQ295" s="2">
        <f t="shared" ca="1" si="52"/>
        <v>0</v>
      </c>
      <c r="AR295" s="2">
        <f t="shared" ca="1" si="52"/>
        <v>0</v>
      </c>
      <c r="AS295" s="2">
        <f t="shared" ca="1" si="53"/>
        <v>0</v>
      </c>
      <c r="AT295" s="2">
        <f t="shared" ca="1" si="53"/>
        <v>0</v>
      </c>
      <c r="AU295" s="2">
        <f t="shared" ca="1" si="53"/>
        <v>0</v>
      </c>
      <c r="AV295" s="2">
        <f t="shared" ca="1" si="53"/>
        <v>0</v>
      </c>
      <c r="AW295" s="2">
        <f t="shared" ca="1" si="53"/>
        <v>0</v>
      </c>
      <c r="AX295" s="2">
        <f t="shared" ca="1" si="53"/>
        <v>0</v>
      </c>
      <c r="AY295" s="2">
        <f t="shared" ca="1" si="53"/>
        <v>0</v>
      </c>
      <c r="AZ295" s="2">
        <f t="shared" ca="1" si="53"/>
        <v>0</v>
      </c>
      <c r="BA295" s="2">
        <f t="shared" ca="1" si="53"/>
        <v>0</v>
      </c>
      <c r="BB295" s="2">
        <f t="shared" ca="1" si="53"/>
        <v>0</v>
      </c>
      <c r="BC295" s="2">
        <f t="shared" ca="1" si="53"/>
        <v>0</v>
      </c>
      <c r="BD295" s="2">
        <f t="shared" ca="1" si="53"/>
        <v>0</v>
      </c>
      <c r="BE295" s="2">
        <f t="shared" ca="1" si="53"/>
        <v>0</v>
      </c>
      <c r="BF295" s="2">
        <f t="shared" ca="1" si="53"/>
        <v>0</v>
      </c>
      <c r="BG295" s="2">
        <f t="shared" ca="1" si="53"/>
        <v>0</v>
      </c>
      <c r="BH295" s="2">
        <f t="shared" ca="1" si="53"/>
        <v>0</v>
      </c>
      <c r="BI295" s="2">
        <f t="shared" ca="1" si="48"/>
        <v>0</v>
      </c>
    </row>
    <row r="296" spans="1:61" hidden="1" x14ac:dyDescent="0.25">
      <c r="A296" s="185"/>
      <c r="B296" s="171"/>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1">
        <v>14</v>
      </c>
      <c r="AC296" s="2">
        <f t="shared" ca="1" si="52"/>
        <v>0</v>
      </c>
      <c r="AD296" s="2">
        <f t="shared" ca="1" si="52"/>
        <v>0</v>
      </c>
      <c r="AE296" s="2">
        <f t="shared" ca="1" si="52"/>
        <v>0</v>
      </c>
      <c r="AF296" s="2">
        <f t="shared" ca="1" si="52"/>
        <v>0</v>
      </c>
      <c r="AG296" s="2">
        <f t="shared" ca="1" si="52"/>
        <v>0</v>
      </c>
      <c r="AH296" s="2">
        <f t="shared" ca="1" si="52"/>
        <v>0</v>
      </c>
      <c r="AI296" s="2">
        <f t="shared" ca="1" si="52"/>
        <v>0</v>
      </c>
      <c r="AJ296" s="2">
        <f t="shared" ca="1" si="52"/>
        <v>0</v>
      </c>
      <c r="AK296" s="2">
        <f t="shared" ca="1" si="52"/>
        <v>0</v>
      </c>
      <c r="AL296" s="2">
        <f t="shared" ca="1" si="52"/>
        <v>0</v>
      </c>
      <c r="AM296" s="2">
        <f t="shared" ca="1" si="52"/>
        <v>0</v>
      </c>
      <c r="AN296" s="2">
        <f t="shared" ca="1" si="52"/>
        <v>0</v>
      </c>
      <c r="AO296" s="2">
        <f t="shared" ca="1" si="52"/>
        <v>0</v>
      </c>
      <c r="AP296" s="2">
        <f t="shared" ca="1" si="52"/>
        <v>0</v>
      </c>
      <c r="AQ296" s="2">
        <f t="shared" ca="1" si="52"/>
        <v>0</v>
      </c>
      <c r="AR296" s="2">
        <f t="shared" ca="1" si="52"/>
        <v>0</v>
      </c>
      <c r="AS296" s="2">
        <f t="shared" ca="1" si="53"/>
        <v>0</v>
      </c>
      <c r="AT296" s="2">
        <f t="shared" ca="1" si="53"/>
        <v>0</v>
      </c>
      <c r="AU296" s="2">
        <f t="shared" ca="1" si="53"/>
        <v>0</v>
      </c>
      <c r="AV296" s="2">
        <f t="shared" ca="1" si="53"/>
        <v>0</v>
      </c>
      <c r="AW296" s="2">
        <f t="shared" ca="1" si="53"/>
        <v>0</v>
      </c>
      <c r="AX296" s="2">
        <f t="shared" ca="1" si="53"/>
        <v>0</v>
      </c>
      <c r="AY296" s="2">
        <f t="shared" ca="1" si="53"/>
        <v>0</v>
      </c>
      <c r="AZ296" s="2">
        <f t="shared" ca="1" si="53"/>
        <v>0</v>
      </c>
      <c r="BA296" s="2">
        <f t="shared" ca="1" si="53"/>
        <v>0</v>
      </c>
      <c r="BB296" s="2">
        <f t="shared" ca="1" si="53"/>
        <v>0</v>
      </c>
      <c r="BC296" s="2">
        <f t="shared" ca="1" si="53"/>
        <v>0</v>
      </c>
      <c r="BD296" s="2">
        <f t="shared" ca="1" si="53"/>
        <v>0</v>
      </c>
      <c r="BE296" s="2">
        <f t="shared" ca="1" si="53"/>
        <v>0</v>
      </c>
      <c r="BF296" s="2">
        <f t="shared" ca="1" si="53"/>
        <v>0</v>
      </c>
      <c r="BG296" s="2">
        <f t="shared" ca="1" si="53"/>
        <v>0</v>
      </c>
      <c r="BH296" s="2">
        <f t="shared" ca="1" si="53"/>
        <v>0</v>
      </c>
      <c r="BI296" s="2">
        <f t="shared" ca="1" si="48"/>
        <v>0</v>
      </c>
    </row>
    <row r="297" spans="1:61" hidden="1" x14ac:dyDescent="0.25">
      <c r="A297" s="185"/>
      <c r="B297" s="171"/>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1">
        <v>15</v>
      </c>
      <c r="AC297" s="2">
        <f t="shared" ca="1" si="52"/>
        <v>0</v>
      </c>
      <c r="AD297" s="2">
        <f t="shared" ca="1" si="52"/>
        <v>0</v>
      </c>
      <c r="AE297" s="2">
        <f t="shared" ca="1" si="52"/>
        <v>0</v>
      </c>
      <c r="AF297" s="2">
        <f t="shared" ca="1" si="52"/>
        <v>0</v>
      </c>
      <c r="AG297" s="2">
        <f t="shared" ca="1" si="52"/>
        <v>0</v>
      </c>
      <c r="AH297" s="2">
        <f t="shared" ca="1" si="52"/>
        <v>0</v>
      </c>
      <c r="AI297" s="2">
        <f t="shared" ca="1" si="52"/>
        <v>0</v>
      </c>
      <c r="AJ297" s="2">
        <f t="shared" ca="1" si="52"/>
        <v>0</v>
      </c>
      <c r="AK297" s="2">
        <f t="shared" ca="1" si="52"/>
        <v>0</v>
      </c>
      <c r="AL297" s="2">
        <f t="shared" ca="1" si="52"/>
        <v>0</v>
      </c>
      <c r="AM297" s="2">
        <f t="shared" ca="1" si="52"/>
        <v>0</v>
      </c>
      <c r="AN297" s="2">
        <f t="shared" ca="1" si="52"/>
        <v>0</v>
      </c>
      <c r="AO297" s="2">
        <f t="shared" ca="1" si="52"/>
        <v>0</v>
      </c>
      <c r="AP297" s="2">
        <f t="shared" ca="1" si="52"/>
        <v>0</v>
      </c>
      <c r="AQ297" s="2">
        <f t="shared" ca="1" si="52"/>
        <v>0</v>
      </c>
      <c r="AR297" s="2">
        <f t="shared" ca="1" si="52"/>
        <v>0</v>
      </c>
      <c r="AS297" s="2">
        <f t="shared" ca="1" si="53"/>
        <v>0</v>
      </c>
      <c r="AT297" s="2">
        <f t="shared" ca="1" si="53"/>
        <v>0</v>
      </c>
      <c r="AU297" s="2">
        <f t="shared" ca="1" si="53"/>
        <v>0</v>
      </c>
      <c r="AV297" s="2">
        <f t="shared" ca="1" si="53"/>
        <v>0</v>
      </c>
      <c r="AW297" s="2">
        <f t="shared" ca="1" si="53"/>
        <v>0</v>
      </c>
      <c r="AX297" s="2">
        <f t="shared" ca="1" si="53"/>
        <v>0</v>
      </c>
      <c r="AY297" s="2">
        <f t="shared" ca="1" si="53"/>
        <v>0</v>
      </c>
      <c r="AZ297" s="2">
        <f t="shared" ca="1" si="53"/>
        <v>0</v>
      </c>
      <c r="BA297" s="2">
        <f t="shared" ca="1" si="53"/>
        <v>0</v>
      </c>
      <c r="BB297" s="2">
        <f t="shared" ca="1" si="53"/>
        <v>0</v>
      </c>
      <c r="BC297" s="2">
        <f t="shared" ca="1" si="53"/>
        <v>0</v>
      </c>
      <c r="BD297" s="2">
        <f t="shared" ca="1" si="53"/>
        <v>0</v>
      </c>
      <c r="BE297" s="2">
        <f t="shared" ca="1" si="53"/>
        <v>0</v>
      </c>
      <c r="BF297" s="2">
        <f t="shared" ca="1" si="53"/>
        <v>0</v>
      </c>
      <c r="BG297" s="2">
        <f t="shared" ca="1" si="53"/>
        <v>0</v>
      </c>
      <c r="BH297" s="2">
        <f t="shared" ca="1" si="53"/>
        <v>0</v>
      </c>
      <c r="BI297" s="2">
        <f t="shared" ca="1" si="48"/>
        <v>0</v>
      </c>
    </row>
    <row r="298" spans="1:61" hidden="1" x14ac:dyDescent="0.25">
      <c r="A298" s="185"/>
      <c r="B298" s="171"/>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1">
        <v>16</v>
      </c>
      <c r="AC298" s="2">
        <f t="shared" ca="1" si="52"/>
        <v>0</v>
      </c>
      <c r="AD298" s="2">
        <f t="shared" ca="1" si="52"/>
        <v>0</v>
      </c>
      <c r="AE298" s="2">
        <f t="shared" ca="1" si="52"/>
        <v>0</v>
      </c>
      <c r="AF298" s="2">
        <f t="shared" ca="1" si="52"/>
        <v>0</v>
      </c>
      <c r="AG298" s="2">
        <f t="shared" ca="1" si="52"/>
        <v>0</v>
      </c>
      <c r="AH298" s="2">
        <f t="shared" ca="1" si="52"/>
        <v>0</v>
      </c>
      <c r="AI298" s="2">
        <f t="shared" ca="1" si="52"/>
        <v>0</v>
      </c>
      <c r="AJ298" s="2">
        <f t="shared" ca="1" si="52"/>
        <v>0</v>
      </c>
      <c r="AK298" s="2">
        <f t="shared" ca="1" si="52"/>
        <v>0</v>
      </c>
      <c r="AL298" s="2">
        <f t="shared" ca="1" si="52"/>
        <v>0</v>
      </c>
      <c r="AM298" s="2">
        <f t="shared" ca="1" si="52"/>
        <v>0</v>
      </c>
      <c r="AN298" s="2">
        <f t="shared" ca="1" si="52"/>
        <v>0</v>
      </c>
      <c r="AO298" s="2">
        <f t="shared" ca="1" si="52"/>
        <v>0</v>
      </c>
      <c r="AP298" s="2">
        <f t="shared" ca="1" si="52"/>
        <v>0</v>
      </c>
      <c r="AQ298" s="2">
        <f t="shared" ca="1" si="52"/>
        <v>0</v>
      </c>
      <c r="AR298" s="2">
        <f t="shared" ca="1" si="52"/>
        <v>0</v>
      </c>
      <c r="AS298" s="2">
        <f t="shared" ca="1" si="53"/>
        <v>0</v>
      </c>
      <c r="AT298" s="2">
        <f t="shared" ca="1" si="53"/>
        <v>0</v>
      </c>
      <c r="AU298" s="2">
        <f t="shared" ca="1" si="53"/>
        <v>0</v>
      </c>
      <c r="AV298" s="2">
        <f t="shared" ca="1" si="53"/>
        <v>0</v>
      </c>
      <c r="AW298" s="2">
        <f t="shared" ca="1" si="53"/>
        <v>0</v>
      </c>
      <c r="AX298" s="2">
        <f t="shared" ca="1" si="53"/>
        <v>0</v>
      </c>
      <c r="AY298" s="2">
        <f t="shared" ca="1" si="53"/>
        <v>0</v>
      </c>
      <c r="AZ298" s="2">
        <f t="shared" ca="1" si="53"/>
        <v>0</v>
      </c>
      <c r="BA298" s="2">
        <f t="shared" ca="1" si="53"/>
        <v>0</v>
      </c>
      <c r="BB298" s="2">
        <f t="shared" ca="1" si="53"/>
        <v>0</v>
      </c>
      <c r="BC298" s="2">
        <f t="shared" ca="1" si="53"/>
        <v>0</v>
      </c>
      <c r="BD298" s="2">
        <f t="shared" ca="1" si="53"/>
        <v>0</v>
      </c>
      <c r="BE298" s="2">
        <f t="shared" ca="1" si="53"/>
        <v>0</v>
      </c>
      <c r="BF298" s="2">
        <f t="shared" ca="1" si="53"/>
        <v>0</v>
      </c>
      <c r="BG298" s="2">
        <f t="shared" ca="1" si="53"/>
        <v>0</v>
      </c>
      <c r="BH298" s="2">
        <f t="shared" ca="1" si="53"/>
        <v>0</v>
      </c>
      <c r="BI298" s="2">
        <f t="shared" ca="1" si="48"/>
        <v>0</v>
      </c>
    </row>
    <row r="299" spans="1:61" hidden="1" x14ac:dyDescent="0.25">
      <c r="A299" s="185"/>
      <c r="B299" s="171"/>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1">
        <v>17</v>
      </c>
      <c r="AC299" s="2">
        <f t="shared" ca="1" si="52"/>
        <v>0</v>
      </c>
      <c r="AD299" s="2">
        <f t="shared" ca="1" si="52"/>
        <v>0</v>
      </c>
      <c r="AE299" s="2">
        <f t="shared" ca="1" si="52"/>
        <v>0</v>
      </c>
      <c r="AF299" s="2">
        <f t="shared" ca="1" si="52"/>
        <v>0</v>
      </c>
      <c r="AG299" s="2">
        <f t="shared" ca="1" si="52"/>
        <v>0</v>
      </c>
      <c r="AH299" s="2">
        <f t="shared" ca="1" si="52"/>
        <v>0</v>
      </c>
      <c r="AI299" s="2">
        <f t="shared" ca="1" si="52"/>
        <v>0</v>
      </c>
      <c r="AJ299" s="2">
        <f t="shared" ca="1" si="52"/>
        <v>0</v>
      </c>
      <c r="AK299" s="2">
        <f t="shared" ca="1" si="52"/>
        <v>0</v>
      </c>
      <c r="AL299" s="2">
        <f t="shared" ca="1" si="52"/>
        <v>0</v>
      </c>
      <c r="AM299" s="2">
        <f t="shared" ca="1" si="52"/>
        <v>0</v>
      </c>
      <c r="AN299" s="2">
        <f t="shared" ca="1" si="52"/>
        <v>0</v>
      </c>
      <c r="AO299" s="2">
        <f t="shared" ca="1" si="52"/>
        <v>0</v>
      </c>
      <c r="AP299" s="2">
        <f t="shared" ca="1" si="52"/>
        <v>0</v>
      </c>
      <c r="AQ299" s="2">
        <f t="shared" ca="1" si="52"/>
        <v>0</v>
      </c>
      <c r="AR299" s="2">
        <f t="shared" ca="1" si="52"/>
        <v>0</v>
      </c>
      <c r="AS299" s="2">
        <f t="shared" ca="1" si="53"/>
        <v>0</v>
      </c>
      <c r="AT299" s="2">
        <f t="shared" ca="1" si="53"/>
        <v>0</v>
      </c>
      <c r="AU299" s="2">
        <f t="shared" ca="1" si="53"/>
        <v>0</v>
      </c>
      <c r="AV299" s="2">
        <f t="shared" ca="1" si="53"/>
        <v>0</v>
      </c>
      <c r="AW299" s="2">
        <f t="shared" ca="1" si="53"/>
        <v>0</v>
      </c>
      <c r="AX299" s="2">
        <f t="shared" ca="1" si="53"/>
        <v>0</v>
      </c>
      <c r="AY299" s="2">
        <f t="shared" ca="1" si="53"/>
        <v>0</v>
      </c>
      <c r="AZ299" s="2">
        <f t="shared" ca="1" si="53"/>
        <v>0</v>
      </c>
      <c r="BA299" s="2">
        <f t="shared" ca="1" si="53"/>
        <v>0</v>
      </c>
      <c r="BB299" s="2">
        <f t="shared" ca="1" si="53"/>
        <v>0</v>
      </c>
      <c r="BC299" s="2">
        <f t="shared" ca="1" si="53"/>
        <v>0</v>
      </c>
      <c r="BD299" s="2">
        <f t="shared" ca="1" si="53"/>
        <v>0</v>
      </c>
      <c r="BE299" s="2">
        <f t="shared" ca="1" si="53"/>
        <v>0</v>
      </c>
      <c r="BF299" s="2">
        <f t="shared" ca="1" si="53"/>
        <v>0</v>
      </c>
      <c r="BG299" s="2">
        <f t="shared" ca="1" si="53"/>
        <v>0</v>
      </c>
      <c r="BH299" s="2">
        <f t="shared" ca="1" si="53"/>
        <v>0</v>
      </c>
      <c r="BI299" s="2">
        <f t="shared" ca="1" si="48"/>
        <v>0</v>
      </c>
    </row>
    <row r="300" spans="1:61" hidden="1" x14ac:dyDescent="0.25">
      <c r="A300" s="185"/>
      <c r="B300" s="171"/>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1">
        <v>18</v>
      </c>
      <c r="AC300" s="2">
        <f t="shared" ca="1" si="52"/>
        <v>0</v>
      </c>
      <c r="AD300" s="2">
        <f t="shared" ca="1" si="52"/>
        <v>0</v>
      </c>
      <c r="AE300" s="2">
        <f t="shared" ca="1" si="52"/>
        <v>0</v>
      </c>
      <c r="AF300" s="2">
        <f t="shared" ca="1" si="52"/>
        <v>0</v>
      </c>
      <c r="AG300" s="2">
        <f t="shared" ca="1" si="52"/>
        <v>0</v>
      </c>
      <c r="AH300" s="2">
        <f t="shared" ca="1" si="52"/>
        <v>0</v>
      </c>
      <c r="AI300" s="2">
        <f t="shared" ca="1" si="52"/>
        <v>0</v>
      </c>
      <c r="AJ300" s="2">
        <f t="shared" ca="1" si="52"/>
        <v>0</v>
      </c>
      <c r="AK300" s="2">
        <f t="shared" ca="1" si="52"/>
        <v>0</v>
      </c>
      <c r="AL300" s="2">
        <f t="shared" ca="1" si="52"/>
        <v>0</v>
      </c>
      <c r="AM300" s="2">
        <f t="shared" ca="1" si="52"/>
        <v>0</v>
      </c>
      <c r="AN300" s="2">
        <f t="shared" ca="1" si="52"/>
        <v>0</v>
      </c>
      <c r="AO300" s="2">
        <f t="shared" ca="1" si="52"/>
        <v>0</v>
      </c>
      <c r="AP300" s="2">
        <f t="shared" ca="1" si="52"/>
        <v>0</v>
      </c>
      <c r="AQ300" s="2">
        <f t="shared" ca="1" si="52"/>
        <v>0</v>
      </c>
      <c r="AR300" s="2">
        <f t="shared" ca="1" si="52"/>
        <v>0</v>
      </c>
      <c r="AS300" s="2">
        <f t="shared" ca="1" si="53"/>
        <v>0</v>
      </c>
      <c r="AT300" s="2">
        <f t="shared" ca="1" si="53"/>
        <v>0</v>
      </c>
      <c r="AU300" s="2">
        <f t="shared" ca="1" si="53"/>
        <v>0</v>
      </c>
      <c r="AV300" s="2">
        <f t="shared" ca="1" si="53"/>
        <v>0</v>
      </c>
      <c r="AW300" s="2">
        <f t="shared" ca="1" si="53"/>
        <v>0</v>
      </c>
      <c r="AX300" s="2">
        <f t="shared" ca="1" si="53"/>
        <v>0</v>
      </c>
      <c r="AY300" s="2">
        <f t="shared" ca="1" si="53"/>
        <v>0</v>
      </c>
      <c r="AZ300" s="2">
        <f t="shared" ca="1" si="53"/>
        <v>0</v>
      </c>
      <c r="BA300" s="2">
        <f t="shared" ca="1" si="53"/>
        <v>0</v>
      </c>
      <c r="BB300" s="2">
        <f t="shared" ca="1" si="53"/>
        <v>0</v>
      </c>
      <c r="BC300" s="2">
        <f t="shared" ca="1" si="53"/>
        <v>0</v>
      </c>
      <c r="BD300" s="2">
        <f t="shared" ca="1" si="53"/>
        <v>0</v>
      </c>
      <c r="BE300" s="2">
        <f t="shared" ca="1" si="53"/>
        <v>0</v>
      </c>
      <c r="BF300" s="2">
        <f t="shared" ca="1" si="53"/>
        <v>0</v>
      </c>
      <c r="BG300" s="2">
        <f t="shared" ca="1" si="53"/>
        <v>0</v>
      </c>
      <c r="BH300" s="2">
        <f t="shared" ca="1" si="53"/>
        <v>0</v>
      </c>
      <c r="BI300" s="2">
        <f t="shared" ca="1" si="48"/>
        <v>0</v>
      </c>
    </row>
    <row r="301" spans="1:61" hidden="1" x14ac:dyDescent="0.25">
      <c r="A301" s="185"/>
      <c r="B301" s="171"/>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1">
        <v>19</v>
      </c>
      <c r="AC301" s="2">
        <f t="shared" ca="1" si="52"/>
        <v>0</v>
      </c>
      <c r="AD301" s="2">
        <f t="shared" ca="1" si="52"/>
        <v>0</v>
      </c>
      <c r="AE301" s="2">
        <f t="shared" ca="1" si="52"/>
        <v>0</v>
      </c>
      <c r="AF301" s="2">
        <f t="shared" ca="1" si="52"/>
        <v>0</v>
      </c>
      <c r="AG301" s="2">
        <f t="shared" ca="1" si="52"/>
        <v>0</v>
      </c>
      <c r="AH301" s="2">
        <f t="shared" ca="1" si="52"/>
        <v>0</v>
      </c>
      <c r="AI301" s="2">
        <f t="shared" ca="1" si="52"/>
        <v>0</v>
      </c>
      <c r="AJ301" s="2">
        <f t="shared" ca="1" si="52"/>
        <v>0</v>
      </c>
      <c r="AK301" s="2">
        <f t="shared" ca="1" si="52"/>
        <v>0</v>
      </c>
      <c r="AL301" s="2">
        <f t="shared" ca="1" si="52"/>
        <v>0</v>
      </c>
      <c r="AM301" s="2">
        <f t="shared" ca="1" si="52"/>
        <v>0</v>
      </c>
      <c r="AN301" s="2">
        <f t="shared" ca="1" si="52"/>
        <v>0</v>
      </c>
      <c r="AO301" s="2">
        <f t="shared" ca="1" si="52"/>
        <v>0</v>
      </c>
      <c r="AP301" s="2">
        <f t="shared" ref="AP301:BE317" ca="1" si="54">IF(ISNA(OR(MATCH(AP$51,OFFSET($D301,1-$AB301,0,6),0),MATCH($AB301,OFFSET($D301,1-$AB301,0,6),0))),0,INDEX(OFFSET($D301,1-$AB301,18,6,6),MATCH(AP$51,OFFSET($D301,1-$AB301,0,6),0),MATCH($AB301,OFFSET($D301,1-$AB301,0,6),0)))</f>
        <v>0</v>
      </c>
      <c r="AQ301" s="2">
        <f t="shared" ca="1" si="54"/>
        <v>0</v>
      </c>
      <c r="AR301" s="2">
        <f t="shared" ca="1" si="54"/>
        <v>0</v>
      </c>
      <c r="AS301" s="2">
        <f t="shared" ca="1" si="54"/>
        <v>0</v>
      </c>
      <c r="AT301" s="2">
        <f t="shared" ca="1" si="53"/>
        <v>0</v>
      </c>
      <c r="AU301" s="2">
        <f t="shared" ca="1" si="53"/>
        <v>0</v>
      </c>
      <c r="AV301" s="2">
        <f t="shared" ca="1" si="53"/>
        <v>0</v>
      </c>
      <c r="AW301" s="2">
        <f t="shared" ca="1" si="53"/>
        <v>0</v>
      </c>
      <c r="AX301" s="2">
        <f t="shared" ca="1" si="53"/>
        <v>0</v>
      </c>
      <c r="AY301" s="2">
        <f t="shared" ca="1" si="53"/>
        <v>0</v>
      </c>
      <c r="AZ301" s="2">
        <f t="shared" ca="1" si="53"/>
        <v>0</v>
      </c>
      <c r="BA301" s="2">
        <f t="shared" ca="1" si="53"/>
        <v>0</v>
      </c>
      <c r="BB301" s="2">
        <f t="shared" ca="1" si="53"/>
        <v>0</v>
      </c>
      <c r="BC301" s="2">
        <f t="shared" ca="1" si="53"/>
        <v>0</v>
      </c>
      <c r="BD301" s="2">
        <f t="shared" ca="1" si="53"/>
        <v>0</v>
      </c>
      <c r="BE301" s="2">
        <f t="shared" ca="1" si="53"/>
        <v>0</v>
      </c>
      <c r="BF301" s="2">
        <f t="shared" ca="1" si="53"/>
        <v>0</v>
      </c>
      <c r="BG301" s="2">
        <f t="shared" ca="1" si="53"/>
        <v>0</v>
      </c>
      <c r="BH301" s="2">
        <f t="shared" ca="1" si="53"/>
        <v>0</v>
      </c>
      <c r="BI301" s="2">
        <f t="shared" ca="1" si="48"/>
        <v>0</v>
      </c>
    </row>
    <row r="302" spans="1:61" hidden="1" x14ac:dyDescent="0.25">
      <c r="A302" s="185"/>
      <c r="B302" s="171"/>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1">
        <v>20</v>
      </c>
      <c r="AC302" s="2">
        <f t="shared" ref="AC302:AR317" ca="1" si="55">IF(ISNA(OR(MATCH(AC$51,OFFSET($D302,1-$AB302,0,6),0),MATCH($AB302,OFFSET($D302,1-$AB302,0,6),0))),0,INDEX(OFFSET($D302,1-$AB302,18,6,6),MATCH(AC$51,OFFSET($D302,1-$AB302,0,6),0),MATCH($AB302,OFFSET($D302,1-$AB302,0,6),0)))</f>
        <v>0</v>
      </c>
      <c r="AD302" s="2">
        <f t="shared" ca="1" si="55"/>
        <v>0</v>
      </c>
      <c r="AE302" s="2">
        <f t="shared" ca="1" si="55"/>
        <v>0</v>
      </c>
      <c r="AF302" s="2">
        <f t="shared" ca="1" si="55"/>
        <v>0</v>
      </c>
      <c r="AG302" s="2">
        <f t="shared" ca="1" si="55"/>
        <v>0</v>
      </c>
      <c r="AH302" s="2">
        <f t="shared" ca="1" si="55"/>
        <v>0</v>
      </c>
      <c r="AI302" s="2">
        <f t="shared" ca="1" si="55"/>
        <v>0</v>
      </c>
      <c r="AJ302" s="2">
        <f t="shared" ca="1" si="55"/>
        <v>0</v>
      </c>
      <c r="AK302" s="2">
        <f t="shared" ca="1" si="55"/>
        <v>0</v>
      </c>
      <c r="AL302" s="2">
        <f t="shared" ca="1" si="55"/>
        <v>0</v>
      </c>
      <c r="AM302" s="2">
        <f t="shared" ca="1" si="55"/>
        <v>0</v>
      </c>
      <c r="AN302" s="2">
        <f t="shared" ca="1" si="55"/>
        <v>0</v>
      </c>
      <c r="AO302" s="2">
        <f t="shared" ca="1" si="55"/>
        <v>0</v>
      </c>
      <c r="AP302" s="2">
        <f t="shared" ca="1" si="55"/>
        <v>0</v>
      </c>
      <c r="AQ302" s="2">
        <f t="shared" ca="1" si="55"/>
        <v>0</v>
      </c>
      <c r="AR302" s="2">
        <f t="shared" ca="1" si="54"/>
        <v>0</v>
      </c>
      <c r="AS302" s="2">
        <f t="shared" ca="1" si="54"/>
        <v>0</v>
      </c>
      <c r="AT302" s="2">
        <f t="shared" ca="1" si="53"/>
        <v>0</v>
      </c>
      <c r="AU302" s="2">
        <f t="shared" ca="1" si="53"/>
        <v>0</v>
      </c>
      <c r="AV302" s="2">
        <f t="shared" ca="1" si="53"/>
        <v>0</v>
      </c>
      <c r="AW302" s="2">
        <f t="shared" ca="1" si="53"/>
        <v>0</v>
      </c>
      <c r="AX302" s="2">
        <f t="shared" ca="1" si="53"/>
        <v>0</v>
      </c>
      <c r="AY302" s="2">
        <f t="shared" ca="1" si="53"/>
        <v>0</v>
      </c>
      <c r="AZ302" s="2">
        <f t="shared" ca="1" si="53"/>
        <v>0</v>
      </c>
      <c r="BA302" s="2">
        <f t="shared" ca="1" si="53"/>
        <v>0</v>
      </c>
      <c r="BB302" s="2">
        <f t="shared" ca="1" si="53"/>
        <v>0</v>
      </c>
      <c r="BC302" s="2">
        <f t="shared" ca="1" si="53"/>
        <v>0</v>
      </c>
      <c r="BD302" s="2">
        <f t="shared" ca="1" si="53"/>
        <v>0</v>
      </c>
      <c r="BE302" s="2">
        <f t="shared" ca="1" si="53"/>
        <v>0</v>
      </c>
      <c r="BF302" s="2">
        <f t="shared" ca="1" si="53"/>
        <v>0</v>
      </c>
      <c r="BG302" s="2">
        <f t="shared" ca="1" si="53"/>
        <v>0</v>
      </c>
      <c r="BH302" s="2">
        <f t="shared" ca="1" si="53"/>
        <v>0</v>
      </c>
      <c r="BI302" s="2">
        <f t="shared" ca="1" si="48"/>
        <v>0</v>
      </c>
    </row>
    <row r="303" spans="1:61" hidden="1" x14ac:dyDescent="0.25">
      <c r="A303" s="185"/>
      <c r="B303" s="171"/>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1">
        <v>21</v>
      </c>
      <c r="AC303" s="2">
        <f t="shared" ca="1" si="55"/>
        <v>0</v>
      </c>
      <c r="AD303" s="2">
        <f t="shared" ca="1" si="55"/>
        <v>0</v>
      </c>
      <c r="AE303" s="2">
        <f t="shared" ca="1" si="55"/>
        <v>0</v>
      </c>
      <c r="AF303" s="2">
        <f t="shared" ca="1" si="55"/>
        <v>0</v>
      </c>
      <c r="AG303" s="2">
        <f t="shared" ca="1" si="55"/>
        <v>0</v>
      </c>
      <c r="AH303" s="2">
        <f t="shared" ca="1" si="55"/>
        <v>0</v>
      </c>
      <c r="AI303" s="2">
        <f t="shared" ca="1" si="55"/>
        <v>0</v>
      </c>
      <c r="AJ303" s="2">
        <f t="shared" ca="1" si="55"/>
        <v>0</v>
      </c>
      <c r="AK303" s="2">
        <f t="shared" ca="1" si="55"/>
        <v>0</v>
      </c>
      <c r="AL303" s="2">
        <f t="shared" ca="1" si="55"/>
        <v>0</v>
      </c>
      <c r="AM303" s="2">
        <f t="shared" ca="1" si="55"/>
        <v>0</v>
      </c>
      <c r="AN303" s="2">
        <f t="shared" ca="1" si="55"/>
        <v>0</v>
      </c>
      <c r="AO303" s="2">
        <f t="shared" ca="1" si="55"/>
        <v>0</v>
      </c>
      <c r="AP303" s="2">
        <f t="shared" ca="1" si="55"/>
        <v>0</v>
      </c>
      <c r="AQ303" s="2">
        <f t="shared" ca="1" si="55"/>
        <v>0</v>
      </c>
      <c r="AR303" s="2">
        <f t="shared" ca="1" si="55"/>
        <v>0</v>
      </c>
      <c r="AS303" s="2">
        <f t="shared" ca="1" si="54"/>
        <v>0</v>
      </c>
      <c r="AT303" s="2">
        <f t="shared" ca="1" si="54"/>
        <v>0</v>
      </c>
      <c r="AU303" s="2">
        <f t="shared" ca="1" si="54"/>
        <v>0</v>
      </c>
      <c r="AV303" s="2">
        <f t="shared" ca="1" si="54"/>
        <v>0</v>
      </c>
      <c r="AW303" s="2" t="e">
        <f t="shared" ca="1" si="54"/>
        <v>#VALUE!</v>
      </c>
      <c r="AX303" s="2" t="e">
        <f t="shared" ca="1" si="54"/>
        <v>#VALUE!</v>
      </c>
      <c r="AY303" s="2" t="e">
        <f t="shared" ca="1" si="54"/>
        <v>#VALUE!</v>
      </c>
      <c r="AZ303" s="2" t="e">
        <f t="shared" ca="1" si="54"/>
        <v>#VALUE!</v>
      </c>
      <c r="BA303" s="2" t="e">
        <f t="shared" ca="1" si="54"/>
        <v>#VALUE!</v>
      </c>
      <c r="BB303" s="2" t="e">
        <f t="shared" ca="1" si="54"/>
        <v>#VALUE!</v>
      </c>
      <c r="BC303" s="2">
        <f t="shared" ca="1" si="54"/>
        <v>0</v>
      </c>
      <c r="BD303" s="2">
        <f t="shared" ca="1" si="54"/>
        <v>0</v>
      </c>
      <c r="BE303" s="2">
        <f t="shared" ca="1" si="54"/>
        <v>0</v>
      </c>
      <c r="BF303" s="2">
        <f t="shared" ref="BF303:BI319" ca="1" si="56">IF(ISNA(OR(MATCH(BF$51,OFFSET($D303,1-$AB303,0,6),0),MATCH($AB303,OFFSET($D303,1-$AB303,0,6),0))),0,INDEX(OFFSET($D303,1-$AB303,18,6,6),MATCH(BF$51,OFFSET($D303,1-$AB303,0,6),0),MATCH($AB303,OFFSET($D303,1-$AB303,0,6),0)))</f>
        <v>0</v>
      </c>
      <c r="BG303" s="2">
        <f t="shared" ca="1" si="56"/>
        <v>0</v>
      </c>
      <c r="BH303" s="2">
        <f t="shared" ca="1" si="56"/>
        <v>0</v>
      </c>
      <c r="BI303" s="2">
        <f t="shared" ca="1" si="48"/>
        <v>0</v>
      </c>
    </row>
    <row r="304" spans="1:61" hidden="1" x14ac:dyDescent="0.25">
      <c r="A304" s="185"/>
      <c r="B304" s="171"/>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1">
        <v>22</v>
      </c>
      <c r="AC304" s="2">
        <f t="shared" ca="1" si="55"/>
        <v>0</v>
      </c>
      <c r="AD304" s="2">
        <f t="shared" ca="1" si="55"/>
        <v>0</v>
      </c>
      <c r="AE304" s="2">
        <f t="shared" ca="1" si="55"/>
        <v>0</v>
      </c>
      <c r="AF304" s="2">
        <f t="shared" ca="1" si="55"/>
        <v>0</v>
      </c>
      <c r="AG304" s="2">
        <f t="shared" ca="1" si="55"/>
        <v>0</v>
      </c>
      <c r="AH304" s="2">
        <f t="shared" ca="1" si="55"/>
        <v>0</v>
      </c>
      <c r="AI304" s="2">
        <f t="shared" ca="1" si="55"/>
        <v>0</v>
      </c>
      <c r="AJ304" s="2">
        <f t="shared" ca="1" si="55"/>
        <v>0</v>
      </c>
      <c r="AK304" s="2">
        <f t="shared" ca="1" si="55"/>
        <v>0</v>
      </c>
      <c r="AL304" s="2">
        <f t="shared" ca="1" si="55"/>
        <v>0</v>
      </c>
      <c r="AM304" s="2">
        <f t="shared" ca="1" si="55"/>
        <v>0</v>
      </c>
      <c r="AN304" s="2">
        <f t="shared" ca="1" si="55"/>
        <v>0</v>
      </c>
      <c r="AO304" s="2">
        <f t="shared" ca="1" si="55"/>
        <v>0</v>
      </c>
      <c r="AP304" s="2">
        <f t="shared" ca="1" si="55"/>
        <v>0</v>
      </c>
      <c r="AQ304" s="2">
        <f t="shared" ca="1" si="55"/>
        <v>0</v>
      </c>
      <c r="AR304" s="2">
        <f t="shared" ca="1" si="55"/>
        <v>0</v>
      </c>
      <c r="AS304" s="2">
        <f t="shared" ca="1" si="54"/>
        <v>0</v>
      </c>
      <c r="AT304" s="2">
        <f t="shared" ca="1" si="54"/>
        <v>0</v>
      </c>
      <c r="AU304" s="2">
        <f t="shared" ca="1" si="54"/>
        <v>0</v>
      </c>
      <c r="AV304" s="2">
        <f t="shared" ca="1" si="54"/>
        <v>0</v>
      </c>
      <c r="AW304" s="2" t="e">
        <f t="shared" ca="1" si="54"/>
        <v>#VALUE!</v>
      </c>
      <c r="AX304" s="2" t="e">
        <f t="shared" ca="1" si="54"/>
        <v>#VALUE!</v>
      </c>
      <c r="AY304" s="2" t="e">
        <f t="shared" ca="1" si="54"/>
        <v>#VALUE!</v>
      </c>
      <c r="AZ304" s="2" t="e">
        <f t="shared" ca="1" si="54"/>
        <v>#VALUE!</v>
      </c>
      <c r="BA304" s="2" t="e">
        <f t="shared" ca="1" si="54"/>
        <v>#VALUE!</v>
      </c>
      <c r="BB304" s="2" t="e">
        <f t="shared" ca="1" si="54"/>
        <v>#VALUE!</v>
      </c>
      <c r="BC304" s="2">
        <f t="shared" ca="1" si="54"/>
        <v>0</v>
      </c>
      <c r="BD304" s="2">
        <f t="shared" ca="1" si="54"/>
        <v>0</v>
      </c>
      <c r="BE304" s="2">
        <f t="shared" ca="1" si="54"/>
        <v>0</v>
      </c>
      <c r="BF304" s="2">
        <f t="shared" ca="1" si="56"/>
        <v>0</v>
      </c>
      <c r="BG304" s="2">
        <f t="shared" ca="1" si="56"/>
        <v>0</v>
      </c>
      <c r="BH304" s="2">
        <f t="shared" ca="1" si="56"/>
        <v>0</v>
      </c>
      <c r="BI304" s="2">
        <f t="shared" ca="1" si="48"/>
        <v>0</v>
      </c>
    </row>
    <row r="305" spans="1:61" hidden="1" x14ac:dyDescent="0.25">
      <c r="A305" s="185"/>
      <c r="B305" s="171"/>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1">
        <v>23</v>
      </c>
      <c r="AC305" s="2">
        <f t="shared" ca="1" si="55"/>
        <v>0</v>
      </c>
      <c r="AD305" s="2">
        <f t="shared" ca="1" si="55"/>
        <v>0</v>
      </c>
      <c r="AE305" s="2">
        <f t="shared" ca="1" si="55"/>
        <v>0</v>
      </c>
      <c r="AF305" s="2">
        <f t="shared" ca="1" si="55"/>
        <v>0</v>
      </c>
      <c r="AG305" s="2">
        <f t="shared" ca="1" si="55"/>
        <v>0</v>
      </c>
      <c r="AH305" s="2">
        <f t="shared" ca="1" si="55"/>
        <v>0</v>
      </c>
      <c r="AI305" s="2">
        <f t="shared" ca="1" si="55"/>
        <v>0</v>
      </c>
      <c r="AJ305" s="2">
        <f t="shared" ca="1" si="55"/>
        <v>0</v>
      </c>
      <c r="AK305" s="2">
        <f t="shared" ca="1" si="55"/>
        <v>0</v>
      </c>
      <c r="AL305" s="2">
        <f t="shared" ca="1" si="55"/>
        <v>0</v>
      </c>
      <c r="AM305" s="2">
        <f t="shared" ca="1" si="55"/>
        <v>0</v>
      </c>
      <c r="AN305" s="2">
        <f t="shared" ca="1" si="55"/>
        <v>0</v>
      </c>
      <c r="AO305" s="2">
        <f t="shared" ca="1" si="55"/>
        <v>0</v>
      </c>
      <c r="AP305" s="2">
        <f t="shared" ca="1" si="55"/>
        <v>0</v>
      </c>
      <c r="AQ305" s="2">
        <f t="shared" ca="1" si="55"/>
        <v>0</v>
      </c>
      <c r="AR305" s="2">
        <f t="shared" ca="1" si="55"/>
        <v>0</v>
      </c>
      <c r="AS305" s="2">
        <f t="shared" ca="1" si="54"/>
        <v>0</v>
      </c>
      <c r="AT305" s="2">
        <f t="shared" ca="1" si="54"/>
        <v>0</v>
      </c>
      <c r="AU305" s="2">
        <f t="shared" ca="1" si="54"/>
        <v>0</v>
      </c>
      <c r="AV305" s="2">
        <f t="shared" ca="1" si="54"/>
        <v>0</v>
      </c>
      <c r="AW305" s="2" t="e">
        <f t="shared" ca="1" si="54"/>
        <v>#VALUE!</v>
      </c>
      <c r="AX305" s="2" t="e">
        <f t="shared" ca="1" si="54"/>
        <v>#VALUE!</v>
      </c>
      <c r="AY305" s="2" t="e">
        <f t="shared" ca="1" si="54"/>
        <v>#VALUE!</v>
      </c>
      <c r="AZ305" s="2" t="e">
        <f t="shared" ca="1" si="54"/>
        <v>#VALUE!</v>
      </c>
      <c r="BA305" s="2" t="e">
        <f t="shared" ca="1" si="54"/>
        <v>#VALUE!</v>
      </c>
      <c r="BB305" s="2" t="e">
        <f t="shared" ca="1" si="54"/>
        <v>#VALUE!</v>
      </c>
      <c r="BC305" s="2">
        <f t="shared" ca="1" si="54"/>
        <v>0</v>
      </c>
      <c r="BD305" s="2">
        <f t="shared" ca="1" si="54"/>
        <v>0</v>
      </c>
      <c r="BE305" s="2">
        <f t="shared" ca="1" si="54"/>
        <v>0</v>
      </c>
      <c r="BF305" s="2">
        <f t="shared" ca="1" si="56"/>
        <v>0</v>
      </c>
      <c r="BG305" s="2">
        <f t="shared" ca="1" si="56"/>
        <v>0</v>
      </c>
      <c r="BH305" s="2">
        <f t="shared" ca="1" si="56"/>
        <v>0</v>
      </c>
      <c r="BI305" s="2">
        <f t="shared" ca="1" si="48"/>
        <v>0</v>
      </c>
    </row>
    <row r="306" spans="1:61" hidden="1" x14ac:dyDescent="0.25">
      <c r="A306" s="185"/>
      <c r="B306" s="171"/>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1">
        <v>24</v>
      </c>
      <c r="AC306" s="2">
        <f t="shared" ca="1" si="55"/>
        <v>0</v>
      </c>
      <c r="AD306" s="2">
        <f t="shared" ca="1" si="55"/>
        <v>0</v>
      </c>
      <c r="AE306" s="2">
        <f t="shared" ca="1" si="55"/>
        <v>0</v>
      </c>
      <c r="AF306" s="2">
        <f t="shared" ca="1" si="55"/>
        <v>0</v>
      </c>
      <c r="AG306" s="2">
        <f t="shared" ca="1" si="55"/>
        <v>0</v>
      </c>
      <c r="AH306" s="2">
        <f t="shared" ca="1" si="55"/>
        <v>0</v>
      </c>
      <c r="AI306" s="2">
        <f t="shared" ca="1" si="55"/>
        <v>0</v>
      </c>
      <c r="AJ306" s="2">
        <f t="shared" ca="1" si="55"/>
        <v>0</v>
      </c>
      <c r="AK306" s="2">
        <f t="shared" ca="1" si="55"/>
        <v>0</v>
      </c>
      <c r="AL306" s="2">
        <f t="shared" ca="1" si="55"/>
        <v>0</v>
      </c>
      <c r="AM306" s="2">
        <f t="shared" ca="1" si="55"/>
        <v>0</v>
      </c>
      <c r="AN306" s="2">
        <f t="shared" ca="1" si="55"/>
        <v>0</v>
      </c>
      <c r="AO306" s="2">
        <f t="shared" ca="1" si="55"/>
        <v>0</v>
      </c>
      <c r="AP306" s="2">
        <f t="shared" ca="1" si="55"/>
        <v>0</v>
      </c>
      <c r="AQ306" s="2">
        <f t="shared" ca="1" si="55"/>
        <v>0</v>
      </c>
      <c r="AR306" s="2">
        <f t="shared" ca="1" si="55"/>
        <v>0</v>
      </c>
      <c r="AS306" s="2">
        <f t="shared" ca="1" si="54"/>
        <v>0</v>
      </c>
      <c r="AT306" s="2">
        <f t="shared" ca="1" si="54"/>
        <v>0</v>
      </c>
      <c r="AU306" s="2">
        <f t="shared" ca="1" si="54"/>
        <v>0</v>
      </c>
      <c r="AV306" s="2">
        <f t="shared" ca="1" si="54"/>
        <v>0</v>
      </c>
      <c r="AW306" s="2" t="e">
        <f t="shared" ca="1" si="54"/>
        <v>#VALUE!</v>
      </c>
      <c r="AX306" s="2" t="e">
        <f t="shared" ca="1" si="54"/>
        <v>#VALUE!</v>
      </c>
      <c r="AY306" s="2" t="e">
        <f t="shared" ca="1" si="54"/>
        <v>#VALUE!</v>
      </c>
      <c r="AZ306" s="2" t="e">
        <f t="shared" ca="1" si="54"/>
        <v>#VALUE!</v>
      </c>
      <c r="BA306" s="2" t="e">
        <f t="shared" ca="1" si="54"/>
        <v>#VALUE!</v>
      </c>
      <c r="BB306" s="2" t="e">
        <f t="shared" ca="1" si="54"/>
        <v>#VALUE!</v>
      </c>
      <c r="BC306" s="2">
        <f t="shared" ca="1" si="54"/>
        <v>0</v>
      </c>
      <c r="BD306" s="2">
        <f t="shared" ca="1" si="54"/>
        <v>0</v>
      </c>
      <c r="BE306" s="2">
        <f t="shared" ca="1" si="54"/>
        <v>0</v>
      </c>
      <c r="BF306" s="2">
        <f t="shared" ca="1" si="56"/>
        <v>0</v>
      </c>
      <c r="BG306" s="2">
        <f t="shared" ca="1" si="56"/>
        <v>0</v>
      </c>
      <c r="BH306" s="2">
        <f t="shared" ca="1" si="56"/>
        <v>0</v>
      </c>
      <c r="BI306" s="2">
        <f t="shared" ca="1" si="48"/>
        <v>0</v>
      </c>
    </row>
    <row r="307" spans="1:61" hidden="1" x14ac:dyDescent="0.25">
      <c r="A307" s="185"/>
      <c r="B307" s="171"/>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1">
        <v>25</v>
      </c>
      <c r="AC307" s="2">
        <f t="shared" ca="1" si="55"/>
        <v>0</v>
      </c>
      <c r="AD307" s="2">
        <f t="shared" ca="1" si="55"/>
        <v>0</v>
      </c>
      <c r="AE307" s="2">
        <f t="shared" ca="1" si="55"/>
        <v>0</v>
      </c>
      <c r="AF307" s="2">
        <f t="shared" ca="1" si="55"/>
        <v>0</v>
      </c>
      <c r="AG307" s="2">
        <f t="shared" ca="1" si="55"/>
        <v>0</v>
      </c>
      <c r="AH307" s="2">
        <f t="shared" ca="1" si="55"/>
        <v>0</v>
      </c>
      <c r="AI307" s="2">
        <f t="shared" ca="1" si="55"/>
        <v>0</v>
      </c>
      <c r="AJ307" s="2">
        <f t="shared" ca="1" si="55"/>
        <v>0</v>
      </c>
      <c r="AK307" s="2">
        <f t="shared" ca="1" si="55"/>
        <v>0</v>
      </c>
      <c r="AL307" s="2">
        <f t="shared" ca="1" si="55"/>
        <v>0</v>
      </c>
      <c r="AM307" s="2">
        <f t="shared" ca="1" si="55"/>
        <v>0</v>
      </c>
      <c r="AN307" s="2">
        <f t="shared" ca="1" si="55"/>
        <v>0</v>
      </c>
      <c r="AO307" s="2">
        <f t="shared" ca="1" si="55"/>
        <v>0</v>
      </c>
      <c r="AP307" s="2">
        <f t="shared" ca="1" si="55"/>
        <v>0</v>
      </c>
      <c r="AQ307" s="2">
        <f t="shared" ca="1" si="55"/>
        <v>0</v>
      </c>
      <c r="AR307" s="2">
        <f t="shared" ca="1" si="55"/>
        <v>0</v>
      </c>
      <c r="AS307" s="2">
        <f t="shared" ca="1" si="54"/>
        <v>0</v>
      </c>
      <c r="AT307" s="2">
        <f t="shared" ca="1" si="54"/>
        <v>0</v>
      </c>
      <c r="AU307" s="2">
        <f t="shared" ca="1" si="54"/>
        <v>0</v>
      </c>
      <c r="AV307" s="2">
        <f t="shared" ca="1" si="54"/>
        <v>0</v>
      </c>
      <c r="AW307" s="2" t="e">
        <f t="shared" ca="1" si="54"/>
        <v>#VALUE!</v>
      </c>
      <c r="AX307" s="2" t="e">
        <f t="shared" ca="1" si="54"/>
        <v>#VALUE!</v>
      </c>
      <c r="AY307" s="2" t="e">
        <f t="shared" ca="1" si="54"/>
        <v>#VALUE!</v>
      </c>
      <c r="AZ307" s="2" t="e">
        <f t="shared" ca="1" si="54"/>
        <v>#VALUE!</v>
      </c>
      <c r="BA307" s="2" t="e">
        <f t="shared" ca="1" si="54"/>
        <v>#VALUE!</v>
      </c>
      <c r="BB307" s="2" t="e">
        <f t="shared" ca="1" si="54"/>
        <v>#VALUE!</v>
      </c>
      <c r="BC307" s="2">
        <f t="shared" ca="1" si="54"/>
        <v>0</v>
      </c>
      <c r="BD307" s="2">
        <f t="shared" ca="1" si="54"/>
        <v>0</v>
      </c>
      <c r="BE307" s="2">
        <f t="shared" ca="1" si="54"/>
        <v>0</v>
      </c>
      <c r="BF307" s="2">
        <f t="shared" ca="1" si="56"/>
        <v>0</v>
      </c>
      <c r="BG307" s="2">
        <f t="shared" ca="1" si="56"/>
        <v>0</v>
      </c>
      <c r="BH307" s="2">
        <f t="shared" ca="1" si="56"/>
        <v>0</v>
      </c>
      <c r="BI307" s="2">
        <f t="shared" ca="1" si="48"/>
        <v>0</v>
      </c>
    </row>
    <row r="308" spans="1:61" hidden="1" x14ac:dyDescent="0.25">
      <c r="A308" s="185"/>
      <c r="B308" s="171"/>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1">
        <v>26</v>
      </c>
      <c r="AC308" s="2">
        <f t="shared" ca="1" si="55"/>
        <v>0</v>
      </c>
      <c r="AD308" s="2">
        <f t="shared" ca="1" si="55"/>
        <v>0</v>
      </c>
      <c r="AE308" s="2">
        <f t="shared" ca="1" si="55"/>
        <v>0</v>
      </c>
      <c r="AF308" s="2">
        <f t="shared" ca="1" si="55"/>
        <v>0</v>
      </c>
      <c r="AG308" s="2">
        <f t="shared" ca="1" si="55"/>
        <v>0</v>
      </c>
      <c r="AH308" s="2">
        <f t="shared" ca="1" si="55"/>
        <v>0</v>
      </c>
      <c r="AI308" s="2">
        <f t="shared" ca="1" si="55"/>
        <v>0</v>
      </c>
      <c r="AJ308" s="2">
        <f t="shared" ca="1" si="55"/>
        <v>0</v>
      </c>
      <c r="AK308" s="2">
        <f t="shared" ca="1" si="55"/>
        <v>0</v>
      </c>
      <c r="AL308" s="2">
        <f t="shared" ca="1" si="55"/>
        <v>0</v>
      </c>
      <c r="AM308" s="2">
        <f t="shared" ca="1" si="55"/>
        <v>0</v>
      </c>
      <c r="AN308" s="2">
        <f t="shared" ca="1" si="55"/>
        <v>0</v>
      </c>
      <c r="AO308" s="2">
        <f t="shared" ca="1" si="55"/>
        <v>0</v>
      </c>
      <c r="AP308" s="2">
        <f t="shared" ca="1" si="55"/>
        <v>0</v>
      </c>
      <c r="AQ308" s="2">
        <f t="shared" ca="1" si="55"/>
        <v>0</v>
      </c>
      <c r="AR308" s="2">
        <f t="shared" ca="1" si="55"/>
        <v>0</v>
      </c>
      <c r="AS308" s="2">
        <f t="shared" ca="1" si="54"/>
        <v>0</v>
      </c>
      <c r="AT308" s="2">
        <f t="shared" ca="1" si="54"/>
        <v>0</v>
      </c>
      <c r="AU308" s="2">
        <f t="shared" ca="1" si="54"/>
        <v>0</v>
      </c>
      <c r="AV308" s="2">
        <f t="shared" ca="1" si="54"/>
        <v>0</v>
      </c>
      <c r="AW308" s="2" t="e">
        <f t="shared" ca="1" si="54"/>
        <v>#VALUE!</v>
      </c>
      <c r="AX308" s="2" t="e">
        <f t="shared" ca="1" si="54"/>
        <v>#VALUE!</v>
      </c>
      <c r="AY308" s="2" t="e">
        <f t="shared" ca="1" si="54"/>
        <v>#VALUE!</v>
      </c>
      <c r="AZ308" s="2" t="e">
        <f t="shared" ca="1" si="54"/>
        <v>#VALUE!</v>
      </c>
      <c r="BA308" s="2" t="e">
        <f t="shared" ca="1" si="54"/>
        <v>#VALUE!</v>
      </c>
      <c r="BB308" s="2" t="e">
        <f t="shared" ca="1" si="54"/>
        <v>#VALUE!</v>
      </c>
      <c r="BC308" s="2">
        <f t="shared" ca="1" si="54"/>
        <v>0</v>
      </c>
      <c r="BD308" s="2">
        <f t="shared" ca="1" si="54"/>
        <v>0</v>
      </c>
      <c r="BE308" s="2">
        <f t="shared" ca="1" si="54"/>
        <v>0</v>
      </c>
      <c r="BF308" s="2">
        <f t="shared" ca="1" si="56"/>
        <v>0</v>
      </c>
      <c r="BG308" s="2">
        <f t="shared" ca="1" si="56"/>
        <v>0</v>
      </c>
      <c r="BH308" s="2">
        <f t="shared" ca="1" si="56"/>
        <v>0</v>
      </c>
      <c r="BI308" s="2">
        <f t="shared" ca="1" si="48"/>
        <v>0</v>
      </c>
    </row>
    <row r="309" spans="1:61" hidden="1" x14ac:dyDescent="0.25">
      <c r="A309" s="185"/>
      <c r="B309" s="171"/>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1">
        <v>27</v>
      </c>
      <c r="AC309" s="2">
        <f t="shared" ca="1" si="55"/>
        <v>0</v>
      </c>
      <c r="AD309" s="2">
        <f t="shared" ca="1" si="55"/>
        <v>0</v>
      </c>
      <c r="AE309" s="2">
        <f t="shared" ca="1" si="55"/>
        <v>0</v>
      </c>
      <c r="AF309" s="2">
        <f t="shared" ca="1" si="55"/>
        <v>0</v>
      </c>
      <c r="AG309" s="2">
        <f t="shared" ca="1" si="55"/>
        <v>0</v>
      </c>
      <c r="AH309" s="2">
        <f t="shared" ca="1" si="55"/>
        <v>0</v>
      </c>
      <c r="AI309" s="2">
        <f t="shared" ca="1" si="55"/>
        <v>0</v>
      </c>
      <c r="AJ309" s="2">
        <f t="shared" ca="1" si="55"/>
        <v>0</v>
      </c>
      <c r="AK309" s="2">
        <f t="shared" ca="1" si="55"/>
        <v>0</v>
      </c>
      <c r="AL309" s="2">
        <f t="shared" ca="1" si="55"/>
        <v>0</v>
      </c>
      <c r="AM309" s="2">
        <f t="shared" ca="1" si="55"/>
        <v>0</v>
      </c>
      <c r="AN309" s="2">
        <f t="shared" ca="1" si="55"/>
        <v>0</v>
      </c>
      <c r="AO309" s="2">
        <f t="shared" ca="1" si="55"/>
        <v>0</v>
      </c>
      <c r="AP309" s="2">
        <f t="shared" ca="1" si="55"/>
        <v>0</v>
      </c>
      <c r="AQ309" s="2">
        <f t="shared" ca="1" si="55"/>
        <v>0</v>
      </c>
      <c r="AR309" s="2">
        <f t="shared" ca="1" si="55"/>
        <v>0</v>
      </c>
      <c r="AS309" s="2">
        <f t="shared" ca="1" si="54"/>
        <v>0</v>
      </c>
      <c r="AT309" s="2">
        <f t="shared" ca="1" si="54"/>
        <v>0</v>
      </c>
      <c r="AU309" s="2">
        <f t="shared" ca="1" si="54"/>
        <v>0</v>
      </c>
      <c r="AV309" s="2">
        <f t="shared" ca="1" si="54"/>
        <v>0</v>
      </c>
      <c r="AW309" s="2">
        <f t="shared" ca="1" si="54"/>
        <v>0</v>
      </c>
      <c r="AX309" s="2">
        <f t="shared" ca="1" si="54"/>
        <v>0</v>
      </c>
      <c r="AY309" s="2">
        <f t="shared" ca="1" si="54"/>
        <v>0</v>
      </c>
      <c r="AZ309" s="2">
        <f t="shared" ca="1" si="54"/>
        <v>0</v>
      </c>
      <c r="BA309" s="2">
        <f t="shared" ca="1" si="54"/>
        <v>0</v>
      </c>
      <c r="BB309" s="2">
        <f t="shared" ca="1" si="54"/>
        <v>0</v>
      </c>
      <c r="BC309" s="2">
        <f t="shared" ca="1" si="54"/>
        <v>0</v>
      </c>
      <c r="BD309" s="2">
        <f t="shared" ca="1" si="54"/>
        <v>0</v>
      </c>
      <c r="BE309" s="2">
        <f t="shared" ca="1" si="54"/>
        <v>0</v>
      </c>
      <c r="BF309" s="2">
        <f t="shared" ca="1" si="56"/>
        <v>0</v>
      </c>
      <c r="BG309" s="2">
        <f t="shared" ca="1" si="56"/>
        <v>0</v>
      </c>
      <c r="BH309" s="2">
        <f t="shared" ca="1" si="56"/>
        <v>0</v>
      </c>
      <c r="BI309" s="2">
        <f t="shared" ca="1" si="48"/>
        <v>0</v>
      </c>
    </row>
    <row r="310" spans="1:61" hidden="1" x14ac:dyDescent="0.25">
      <c r="A310" s="185"/>
      <c r="B310" s="171"/>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1">
        <v>28</v>
      </c>
      <c r="AC310" s="2">
        <f t="shared" ca="1" si="55"/>
        <v>0</v>
      </c>
      <c r="AD310" s="2">
        <f t="shared" ca="1" si="55"/>
        <v>0</v>
      </c>
      <c r="AE310" s="2">
        <f t="shared" ca="1" si="55"/>
        <v>0</v>
      </c>
      <c r="AF310" s="2">
        <f t="shared" ca="1" si="55"/>
        <v>0</v>
      </c>
      <c r="AG310" s="2">
        <f t="shared" ca="1" si="55"/>
        <v>0</v>
      </c>
      <c r="AH310" s="2">
        <f t="shared" ca="1" si="55"/>
        <v>0</v>
      </c>
      <c r="AI310" s="2">
        <f t="shared" ca="1" si="55"/>
        <v>0</v>
      </c>
      <c r="AJ310" s="2">
        <f t="shared" ca="1" si="55"/>
        <v>0</v>
      </c>
      <c r="AK310" s="2">
        <f t="shared" ca="1" si="55"/>
        <v>0</v>
      </c>
      <c r="AL310" s="2">
        <f t="shared" ca="1" si="55"/>
        <v>0</v>
      </c>
      <c r="AM310" s="2">
        <f t="shared" ca="1" si="55"/>
        <v>0</v>
      </c>
      <c r="AN310" s="2">
        <f t="shared" ca="1" si="55"/>
        <v>0</v>
      </c>
      <c r="AO310" s="2">
        <f t="shared" ca="1" si="55"/>
        <v>0</v>
      </c>
      <c r="AP310" s="2">
        <f t="shared" ca="1" si="55"/>
        <v>0</v>
      </c>
      <c r="AQ310" s="2">
        <f t="shared" ca="1" si="55"/>
        <v>0</v>
      </c>
      <c r="AR310" s="2">
        <f t="shared" ca="1" si="55"/>
        <v>0</v>
      </c>
      <c r="AS310" s="2">
        <f t="shared" ca="1" si="54"/>
        <v>0</v>
      </c>
      <c r="AT310" s="2">
        <f t="shared" ca="1" si="54"/>
        <v>0</v>
      </c>
      <c r="AU310" s="2">
        <f t="shared" ca="1" si="54"/>
        <v>0</v>
      </c>
      <c r="AV310" s="2">
        <f t="shared" ca="1" si="54"/>
        <v>0</v>
      </c>
      <c r="AW310" s="2">
        <f t="shared" ca="1" si="54"/>
        <v>0</v>
      </c>
      <c r="AX310" s="2">
        <f t="shared" ca="1" si="54"/>
        <v>0</v>
      </c>
      <c r="AY310" s="2">
        <f t="shared" ca="1" si="54"/>
        <v>0</v>
      </c>
      <c r="AZ310" s="2">
        <f t="shared" ca="1" si="54"/>
        <v>0</v>
      </c>
      <c r="BA310" s="2">
        <f t="shared" ca="1" si="54"/>
        <v>0</v>
      </c>
      <c r="BB310" s="2">
        <f t="shared" ca="1" si="54"/>
        <v>0</v>
      </c>
      <c r="BC310" s="2">
        <f t="shared" ca="1" si="54"/>
        <v>0</v>
      </c>
      <c r="BD310" s="2">
        <f t="shared" ca="1" si="54"/>
        <v>0</v>
      </c>
      <c r="BE310" s="2">
        <f t="shared" ca="1" si="54"/>
        <v>0</v>
      </c>
      <c r="BF310" s="2">
        <f t="shared" ca="1" si="56"/>
        <v>0</v>
      </c>
      <c r="BG310" s="2">
        <f t="shared" ca="1" si="56"/>
        <v>0</v>
      </c>
      <c r="BH310" s="2">
        <f t="shared" ca="1" si="56"/>
        <v>0</v>
      </c>
      <c r="BI310" s="2">
        <f t="shared" ca="1" si="48"/>
        <v>0</v>
      </c>
    </row>
    <row r="311" spans="1:61" hidden="1" x14ac:dyDescent="0.25">
      <c r="A311" s="185"/>
      <c r="B311" s="171"/>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1">
        <v>29</v>
      </c>
      <c r="AC311" s="2">
        <f t="shared" ca="1" si="55"/>
        <v>0</v>
      </c>
      <c r="AD311" s="2">
        <f t="shared" ca="1" si="55"/>
        <v>0</v>
      </c>
      <c r="AE311" s="2">
        <f t="shared" ca="1" si="55"/>
        <v>0</v>
      </c>
      <c r="AF311" s="2">
        <f t="shared" ca="1" si="55"/>
        <v>0</v>
      </c>
      <c r="AG311" s="2">
        <f t="shared" ca="1" si="55"/>
        <v>0</v>
      </c>
      <c r="AH311" s="2">
        <f t="shared" ca="1" si="55"/>
        <v>0</v>
      </c>
      <c r="AI311" s="2">
        <f t="shared" ca="1" si="55"/>
        <v>0</v>
      </c>
      <c r="AJ311" s="2">
        <f t="shared" ca="1" si="55"/>
        <v>0</v>
      </c>
      <c r="AK311" s="2">
        <f t="shared" ca="1" si="55"/>
        <v>0</v>
      </c>
      <c r="AL311" s="2">
        <f t="shared" ca="1" si="55"/>
        <v>0</v>
      </c>
      <c r="AM311" s="2">
        <f t="shared" ca="1" si="55"/>
        <v>0</v>
      </c>
      <c r="AN311" s="2">
        <f t="shared" ca="1" si="55"/>
        <v>0</v>
      </c>
      <c r="AO311" s="2">
        <f t="shared" ca="1" si="55"/>
        <v>0</v>
      </c>
      <c r="AP311" s="2">
        <f t="shared" ca="1" si="55"/>
        <v>0</v>
      </c>
      <c r="AQ311" s="2">
        <f t="shared" ca="1" si="55"/>
        <v>0</v>
      </c>
      <c r="AR311" s="2">
        <f t="shared" ca="1" si="55"/>
        <v>0</v>
      </c>
      <c r="AS311" s="2">
        <f t="shared" ca="1" si="54"/>
        <v>0</v>
      </c>
      <c r="AT311" s="2">
        <f t="shared" ca="1" si="54"/>
        <v>0</v>
      </c>
      <c r="AU311" s="2">
        <f t="shared" ca="1" si="54"/>
        <v>0</v>
      </c>
      <c r="AV311" s="2">
        <f t="shared" ca="1" si="54"/>
        <v>0</v>
      </c>
      <c r="AW311" s="2">
        <f t="shared" ca="1" si="54"/>
        <v>0</v>
      </c>
      <c r="AX311" s="2">
        <f t="shared" ca="1" si="54"/>
        <v>0</v>
      </c>
      <c r="AY311" s="2">
        <f t="shared" ca="1" si="54"/>
        <v>0</v>
      </c>
      <c r="AZ311" s="2">
        <f t="shared" ca="1" si="54"/>
        <v>0</v>
      </c>
      <c r="BA311" s="2">
        <f t="shared" ca="1" si="54"/>
        <v>0</v>
      </c>
      <c r="BB311" s="2">
        <f t="shared" ca="1" si="54"/>
        <v>0</v>
      </c>
      <c r="BC311" s="2">
        <f t="shared" ca="1" si="54"/>
        <v>0</v>
      </c>
      <c r="BD311" s="2">
        <f t="shared" ca="1" si="54"/>
        <v>0</v>
      </c>
      <c r="BE311" s="2">
        <f t="shared" ca="1" si="54"/>
        <v>0</v>
      </c>
      <c r="BF311" s="2">
        <f t="shared" ca="1" si="56"/>
        <v>0</v>
      </c>
      <c r="BG311" s="2">
        <f t="shared" ca="1" si="56"/>
        <v>0</v>
      </c>
      <c r="BH311" s="2">
        <f t="shared" ca="1" si="56"/>
        <v>0</v>
      </c>
      <c r="BI311" s="2">
        <f t="shared" ca="1" si="48"/>
        <v>0</v>
      </c>
    </row>
    <row r="312" spans="1:61" hidden="1" x14ac:dyDescent="0.25">
      <c r="A312" s="185"/>
      <c r="B312" s="171"/>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1">
        <v>30</v>
      </c>
      <c r="AC312" s="2">
        <f t="shared" ca="1" si="55"/>
        <v>0</v>
      </c>
      <c r="AD312" s="2">
        <f t="shared" ca="1" si="55"/>
        <v>0</v>
      </c>
      <c r="AE312" s="2">
        <f t="shared" ca="1" si="55"/>
        <v>0</v>
      </c>
      <c r="AF312" s="2">
        <f t="shared" ca="1" si="55"/>
        <v>0</v>
      </c>
      <c r="AG312" s="2">
        <f t="shared" ca="1" si="55"/>
        <v>0</v>
      </c>
      <c r="AH312" s="2">
        <f t="shared" ca="1" si="55"/>
        <v>0</v>
      </c>
      <c r="AI312" s="2">
        <f t="shared" ca="1" si="55"/>
        <v>0</v>
      </c>
      <c r="AJ312" s="2">
        <f t="shared" ca="1" si="55"/>
        <v>0</v>
      </c>
      <c r="AK312" s="2">
        <f t="shared" ca="1" si="55"/>
        <v>0</v>
      </c>
      <c r="AL312" s="2">
        <f t="shared" ca="1" si="55"/>
        <v>0</v>
      </c>
      <c r="AM312" s="2">
        <f t="shared" ca="1" si="55"/>
        <v>0</v>
      </c>
      <c r="AN312" s="2">
        <f t="shared" ca="1" si="55"/>
        <v>0</v>
      </c>
      <c r="AO312" s="2">
        <f t="shared" ca="1" si="55"/>
        <v>0</v>
      </c>
      <c r="AP312" s="2">
        <f t="shared" ca="1" si="55"/>
        <v>0</v>
      </c>
      <c r="AQ312" s="2">
        <f t="shared" ca="1" si="55"/>
        <v>0</v>
      </c>
      <c r="AR312" s="2">
        <f t="shared" ca="1" si="55"/>
        <v>0</v>
      </c>
      <c r="AS312" s="2">
        <f t="shared" ca="1" si="54"/>
        <v>0</v>
      </c>
      <c r="AT312" s="2">
        <f t="shared" ca="1" si="54"/>
        <v>0</v>
      </c>
      <c r="AU312" s="2">
        <f t="shared" ca="1" si="54"/>
        <v>0</v>
      </c>
      <c r="AV312" s="2">
        <f t="shared" ca="1" si="54"/>
        <v>0</v>
      </c>
      <c r="AW312" s="2">
        <f t="shared" ca="1" si="54"/>
        <v>0</v>
      </c>
      <c r="AX312" s="2">
        <f t="shared" ca="1" si="54"/>
        <v>0</v>
      </c>
      <c r="AY312" s="2">
        <f t="shared" ca="1" si="54"/>
        <v>0</v>
      </c>
      <c r="AZ312" s="2">
        <f t="shared" ca="1" si="54"/>
        <v>0</v>
      </c>
      <c r="BA312" s="2">
        <f t="shared" ca="1" si="54"/>
        <v>0</v>
      </c>
      <c r="BB312" s="2">
        <f t="shared" ca="1" si="54"/>
        <v>0</v>
      </c>
      <c r="BC312" s="2">
        <f t="shared" ca="1" si="54"/>
        <v>0</v>
      </c>
      <c r="BD312" s="2">
        <f t="shared" ca="1" si="54"/>
        <v>0</v>
      </c>
      <c r="BE312" s="2">
        <f t="shared" ca="1" si="54"/>
        <v>0</v>
      </c>
      <c r="BF312" s="2">
        <f t="shared" ca="1" si="56"/>
        <v>0</v>
      </c>
      <c r="BG312" s="2">
        <f t="shared" ca="1" si="56"/>
        <v>0</v>
      </c>
      <c r="BH312" s="2">
        <f t="shared" ca="1" si="56"/>
        <v>0</v>
      </c>
      <c r="BI312" s="2">
        <f t="shared" ca="1" si="48"/>
        <v>0</v>
      </c>
    </row>
    <row r="313" spans="1:61" hidden="1" x14ac:dyDescent="0.25">
      <c r="A313" s="185"/>
      <c r="B313" s="171"/>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1">
        <v>31</v>
      </c>
      <c r="AC313" s="2">
        <f t="shared" ca="1" si="55"/>
        <v>0</v>
      </c>
      <c r="AD313" s="2">
        <f t="shared" ca="1" si="55"/>
        <v>0</v>
      </c>
      <c r="AE313" s="2">
        <f t="shared" ca="1" si="55"/>
        <v>0</v>
      </c>
      <c r="AF313" s="2">
        <f t="shared" ca="1" si="55"/>
        <v>0</v>
      </c>
      <c r="AG313" s="2">
        <f t="shared" ca="1" si="55"/>
        <v>0</v>
      </c>
      <c r="AH313" s="2">
        <f t="shared" ca="1" si="55"/>
        <v>0</v>
      </c>
      <c r="AI313" s="2">
        <f t="shared" ca="1" si="55"/>
        <v>0</v>
      </c>
      <c r="AJ313" s="2">
        <f t="shared" ca="1" si="55"/>
        <v>0</v>
      </c>
      <c r="AK313" s="2">
        <f t="shared" ca="1" si="55"/>
        <v>0</v>
      </c>
      <c r="AL313" s="2">
        <f t="shared" ca="1" si="55"/>
        <v>0</v>
      </c>
      <c r="AM313" s="2">
        <f t="shared" ca="1" si="55"/>
        <v>0</v>
      </c>
      <c r="AN313" s="2">
        <f t="shared" ca="1" si="55"/>
        <v>0</v>
      </c>
      <c r="AO313" s="2">
        <f t="shared" ca="1" si="55"/>
        <v>0</v>
      </c>
      <c r="AP313" s="2">
        <f t="shared" ca="1" si="55"/>
        <v>0</v>
      </c>
      <c r="AQ313" s="2">
        <f t="shared" ca="1" si="55"/>
        <v>0</v>
      </c>
      <c r="AR313" s="2">
        <f t="shared" ca="1" si="55"/>
        <v>0</v>
      </c>
      <c r="AS313" s="2">
        <f t="shared" ca="1" si="54"/>
        <v>0</v>
      </c>
      <c r="AT313" s="2">
        <f t="shared" ca="1" si="54"/>
        <v>0</v>
      </c>
      <c r="AU313" s="2">
        <f t="shared" ca="1" si="54"/>
        <v>0</v>
      </c>
      <c r="AV313" s="2">
        <f t="shared" ca="1" si="54"/>
        <v>0</v>
      </c>
      <c r="AW313" s="2">
        <f t="shared" ca="1" si="54"/>
        <v>0</v>
      </c>
      <c r="AX313" s="2">
        <f t="shared" ca="1" si="54"/>
        <v>0</v>
      </c>
      <c r="AY313" s="2">
        <f t="shared" ca="1" si="54"/>
        <v>0</v>
      </c>
      <c r="AZ313" s="2">
        <f t="shared" ca="1" si="54"/>
        <v>0</v>
      </c>
      <c r="BA313" s="2">
        <f t="shared" ca="1" si="54"/>
        <v>0</v>
      </c>
      <c r="BB313" s="2">
        <f t="shared" ca="1" si="54"/>
        <v>0</v>
      </c>
      <c r="BC313" s="2">
        <f t="shared" ca="1" si="54"/>
        <v>0</v>
      </c>
      <c r="BD313" s="2">
        <f t="shared" ca="1" si="54"/>
        <v>0</v>
      </c>
      <c r="BE313" s="2">
        <f t="shared" ca="1" si="54"/>
        <v>0</v>
      </c>
      <c r="BF313" s="2">
        <f t="shared" ca="1" si="56"/>
        <v>0</v>
      </c>
      <c r="BG313" s="2">
        <f t="shared" ca="1" si="56"/>
        <v>0</v>
      </c>
      <c r="BH313" s="2">
        <f t="shared" ca="1" si="56"/>
        <v>0</v>
      </c>
      <c r="BI313" s="2">
        <f t="shared" ca="1" si="56"/>
        <v>0</v>
      </c>
    </row>
    <row r="314" spans="1:61" hidden="1" x14ac:dyDescent="0.25">
      <c r="A314" s="185"/>
      <c r="B314" s="171"/>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1">
        <v>32</v>
      </c>
      <c r="AC314" s="2">
        <f t="shared" ca="1" si="55"/>
        <v>0</v>
      </c>
      <c r="AD314" s="2">
        <f t="shared" ca="1" si="55"/>
        <v>0</v>
      </c>
      <c r="AE314" s="2">
        <f t="shared" ca="1" si="55"/>
        <v>0</v>
      </c>
      <c r="AF314" s="2">
        <f t="shared" ca="1" si="55"/>
        <v>0</v>
      </c>
      <c r="AG314" s="2">
        <f t="shared" ca="1" si="55"/>
        <v>0</v>
      </c>
      <c r="AH314" s="2">
        <f t="shared" ca="1" si="55"/>
        <v>0</v>
      </c>
      <c r="AI314" s="2">
        <f t="shared" ca="1" si="55"/>
        <v>0</v>
      </c>
      <c r="AJ314" s="2">
        <f t="shared" ca="1" si="55"/>
        <v>0</v>
      </c>
      <c r="AK314" s="2">
        <f t="shared" ca="1" si="55"/>
        <v>0</v>
      </c>
      <c r="AL314" s="2">
        <f t="shared" ca="1" si="55"/>
        <v>0</v>
      </c>
      <c r="AM314" s="2">
        <f t="shared" ca="1" si="55"/>
        <v>0</v>
      </c>
      <c r="AN314" s="2">
        <f t="shared" ca="1" si="55"/>
        <v>0</v>
      </c>
      <c r="AO314" s="2">
        <f t="shared" ca="1" si="55"/>
        <v>0</v>
      </c>
      <c r="AP314" s="2">
        <f t="shared" ca="1" si="55"/>
        <v>0</v>
      </c>
      <c r="AQ314" s="2">
        <f t="shared" ca="1" si="55"/>
        <v>0</v>
      </c>
      <c r="AR314" s="2">
        <f t="shared" ca="1" si="55"/>
        <v>0</v>
      </c>
      <c r="AS314" s="2">
        <f t="shared" ca="1" si="54"/>
        <v>0</v>
      </c>
      <c r="AT314" s="2">
        <f t="shared" ca="1" si="54"/>
        <v>0</v>
      </c>
      <c r="AU314" s="2">
        <f t="shared" ca="1" si="54"/>
        <v>0</v>
      </c>
      <c r="AV314" s="2">
        <f t="shared" ca="1" si="54"/>
        <v>0</v>
      </c>
      <c r="AW314" s="2">
        <f t="shared" ca="1" si="54"/>
        <v>0</v>
      </c>
      <c r="AX314" s="2">
        <f t="shared" ca="1" si="54"/>
        <v>0</v>
      </c>
      <c r="AY314" s="2">
        <f t="shared" ca="1" si="54"/>
        <v>0</v>
      </c>
      <c r="AZ314" s="2">
        <f t="shared" ca="1" si="54"/>
        <v>0</v>
      </c>
      <c r="BA314" s="2">
        <f t="shared" ca="1" si="54"/>
        <v>0</v>
      </c>
      <c r="BB314" s="2">
        <f t="shared" ca="1" si="54"/>
        <v>0</v>
      </c>
      <c r="BC314" s="2">
        <f t="shared" ca="1" si="54"/>
        <v>0</v>
      </c>
      <c r="BD314" s="2">
        <f t="shared" ca="1" si="54"/>
        <v>0</v>
      </c>
      <c r="BE314" s="2">
        <f t="shared" ca="1" si="54"/>
        <v>0</v>
      </c>
      <c r="BF314" s="2">
        <f t="shared" ca="1" si="56"/>
        <v>0</v>
      </c>
      <c r="BG314" s="2">
        <f t="shared" ca="1" si="56"/>
        <v>0</v>
      </c>
      <c r="BH314" s="2">
        <f t="shared" ca="1" si="56"/>
        <v>0</v>
      </c>
      <c r="BI314" s="2">
        <f t="shared" ca="1" si="56"/>
        <v>0</v>
      </c>
    </row>
    <row r="315" spans="1:61" hidden="1" x14ac:dyDescent="0.25">
      <c r="A315" s="185"/>
      <c r="B315" s="172"/>
      <c r="C315" s="68"/>
      <c r="D315" s="68"/>
      <c r="E315" s="68"/>
      <c r="F315" s="68"/>
      <c r="G315" s="68"/>
      <c r="H315" s="68"/>
      <c r="I315" s="68"/>
      <c r="J315" s="68"/>
      <c r="K315" s="68"/>
      <c r="L315" s="68"/>
      <c r="M315" s="68"/>
      <c r="N315" s="68"/>
      <c r="O315" s="68"/>
      <c r="P315" s="68"/>
      <c r="Q315" s="68"/>
      <c r="R315" s="68"/>
      <c r="S315" s="68"/>
      <c r="T315" s="68"/>
      <c r="U315" s="68"/>
      <c r="V315" s="68"/>
      <c r="W315" s="68"/>
      <c r="X315" s="68"/>
      <c r="Y315" s="68"/>
      <c r="Z315" s="68"/>
      <c r="AA315" s="68"/>
      <c r="AB315" s="65">
        <v>33</v>
      </c>
      <c r="AC315" s="67">
        <f t="shared" ca="1" si="55"/>
        <v>0</v>
      </c>
      <c r="AD315" s="67">
        <f t="shared" ca="1" si="55"/>
        <v>0</v>
      </c>
      <c r="AE315" s="67">
        <f t="shared" ca="1" si="55"/>
        <v>0</v>
      </c>
      <c r="AF315" s="67">
        <f t="shared" ca="1" si="55"/>
        <v>0</v>
      </c>
      <c r="AG315" s="67">
        <f t="shared" ca="1" si="55"/>
        <v>0</v>
      </c>
      <c r="AH315" s="67">
        <f t="shared" ca="1" si="55"/>
        <v>0</v>
      </c>
      <c r="AI315" s="67">
        <f t="shared" ca="1" si="55"/>
        <v>0</v>
      </c>
      <c r="AJ315" s="67">
        <f t="shared" ca="1" si="55"/>
        <v>0</v>
      </c>
      <c r="AK315" s="67">
        <f t="shared" ca="1" si="55"/>
        <v>0</v>
      </c>
      <c r="AL315" s="67">
        <f t="shared" ca="1" si="55"/>
        <v>0</v>
      </c>
      <c r="AM315" s="67">
        <f t="shared" ca="1" si="55"/>
        <v>0</v>
      </c>
      <c r="AN315" s="67">
        <f t="shared" ca="1" si="55"/>
        <v>0</v>
      </c>
      <c r="AO315" s="67">
        <f t="shared" ca="1" si="55"/>
        <v>0</v>
      </c>
      <c r="AP315" s="67">
        <f t="shared" ca="1" si="55"/>
        <v>0</v>
      </c>
      <c r="AQ315" s="67">
        <f t="shared" ca="1" si="55"/>
        <v>0</v>
      </c>
      <c r="AR315" s="67">
        <f t="shared" ca="1" si="55"/>
        <v>0</v>
      </c>
      <c r="AS315" s="67">
        <f t="shared" ca="1" si="54"/>
        <v>0</v>
      </c>
      <c r="AT315" s="67">
        <f t="shared" ca="1" si="54"/>
        <v>0</v>
      </c>
      <c r="AU315" s="67">
        <f t="shared" ca="1" si="54"/>
        <v>0</v>
      </c>
      <c r="AV315" s="67">
        <f t="shared" ca="1" si="54"/>
        <v>0</v>
      </c>
      <c r="AW315" s="67">
        <f t="shared" ca="1" si="54"/>
        <v>0</v>
      </c>
      <c r="AX315" s="67">
        <f t="shared" ca="1" si="54"/>
        <v>0</v>
      </c>
      <c r="AY315" s="67">
        <f t="shared" ca="1" si="54"/>
        <v>0</v>
      </c>
      <c r="AZ315" s="67">
        <f t="shared" ca="1" si="54"/>
        <v>0</v>
      </c>
      <c r="BA315" s="67">
        <f t="shared" ca="1" si="54"/>
        <v>0</v>
      </c>
      <c r="BB315" s="67">
        <f t="shared" ca="1" si="54"/>
        <v>0</v>
      </c>
      <c r="BC315" s="67">
        <f t="shared" ca="1" si="54"/>
        <v>0</v>
      </c>
      <c r="BD315" s="67">
        <f t="shared" ca="1" si="54"/>
        <v>0</v>
      </c>
      <c r="BE315" s="67">
        <f t="shared" ca="1" si="54"/>
        <v>0</v>
      </c>
      <c r="BF315" s="67">
        <f t="shared" ca="1" si="56"/>
        <v>0</v>
      </c>
      <c r="BG315" s="67">
        <f t="shared" ca="1" si="56"/>
        <v>0</v>
      </c>
      <c r="BH315" s="67">
        <f t="shared" ca="1" si="56"/>
        <v>0</v>
      </c>
      <c r="BI315" s="67">
        <f t="shared" ca="1" si="56"/>
        <v>0</v>
      </c>
    </row>
    <row r="316" spans="1:61" hidden="1" x14ac:dyDescent="0.25">
      <c r="A316" s="185"/>
      <c r="B316" s="170" t="s">
        <v>155</v>
      </c>
      <c r="C316" s="173" t="str">
        <f>INDEX(mem_Nb,MATCH(B316,MEMBERS,0))</f>
        <v>N9</v>
      </c>
      <c r="D316" s="74">
        <f>INDEX(LM,MATCH(C316,NODES,0),1)</f>
        <v>24</v>
      </c>
      <c r="E316" s="4" t="e">
        <f t="array" aca="1" ref="E316:E321" ca="1">d_m(D316:D321,P316:U321,Du,Dk)</f>
        <v>#VALUE!</v>
      </c>
      <c r="F316" s="4" t="e">
        <f t="array" ref="F316:F321">qf_m(B316)</f>
        <v>#VALUE!</v>
      </c>
      <c r="G316" s="4" t="e">
        <f t="array" ref="G316:G321">MMULT(TRANSPOSE(P316:U321),F316:F321)</f>
        <v>#VALUE!</v>
      </c>
      <c r="H316" s="4" t="e">
        <f t="array" ref="H316:H321">MMULT(J316:O321,E316:E321)+F316:F321</f>
        <v>#VALUE!</v>
      </c>
      <c r="I316" s="4" t="e">
        <f t="array" ref="I316:I321">MMULT(TRANSPOSE(P316:U321),H316:H321)</f>
        <v>#VALUE!</v>
      </c>
      <c r="J316" s="14" t="e">
        <f t="array" ref="J316:O321">kp_m(B316)</f>
        <v>#VALUE!</v>
      </c>
      <c r="K316" s="4" t="e">
        <v>#VALUE!</v>
      </c>
      <c r="L316" s="4" t="e">
        <v>#VALUE!</v>
      </c>
      <c r="M316" s="4" t="e">
        <v>#VALUE!</v>
      </c>
      <c r="N316" s="4" t="e">
        <v>#VALUE!</v>
      </c>
      <c r="O316" s="15" t="e">
        <v>#VALUE!</v>
      </c>
      <c r="P316" s="14" t="e">
        <f t="array" ref="P316:U321">T_m(B316)</f>
        <v>#VALUE!</v>
      </c>
      <c r="Q316" s="4" t="e">
        <v>#VALUE!</v>
      </c>
      <c r="R316" s="4" t="e">
        <v>#VALUE!</v>
      </c>
      <c r="S316" s="4" t="e">
        <v>#VALUE!</v>
      </c>
      <c r="T316" s="4" t="e">
        <v>#VALUE!</v>
      </c>
      <c r="U316" s="15" t="e">
        <v>#VALUE!</v>
      </c>
      <c r="V316" s="14" t="e">
        <f t="array" ref="V316:AA321">k_m(P316:U321,J316:O321)</f>
        <v>#VALUE!</v>
      </c>
      <c r="W316" s="4" t="e">
        <v>#VALUE!</v>
      </c>
      <c r="X316" s="4" t="e">
        <v>#VALUE!</v>
      </c>
      <c r="Y316" s="4" t="e">
        <v>#VALUE!</v>
      </c>
      <c r="Z316" s="4" t="e">
        <v>#VALUE!</v>
      </c>
      <c r="AA316" s="15" t="e">
        <v>#VALUE!</v>
      </c>
      <c r="AB316" s="5">
        <v>1</v>
      </c>
      <c r="AC316" s="4">
        <f ca="1">IF(ISNA(OR(MATCH(AC$51,OFFSET($D316,1-$AB316,0,6),0),MATCH($AB316,OFFSET($D316,1-$AB316,0,6),0))),0,INDEX(OFFSET($D316,1-$AB316,18,6,6),MATCH(AC$51,OFFSET($D316,1-$AB316,0,6),0),MATCH($AB316,OFFSET($D316,1-$AB316,0,6),0)))</f>
        <v>0</v>
      </c>
      <c r="AD316" s="4">
        <f t="shared" ca="1" si="55"/>
        <v>0</v>
      </c>
      <c r="AE316" s="4">
        <f t="shared" ca="1" si="55"/>
        <v>0</v>
      </c>
      <c r="AF316" s="4">
        <f t="shared" ca="1" si="55"/>
        <v>0</v>
      </c>
      <c r="AG316" s="4">
        <f t="shared" ca="1" si="55"/>
        <v>0</v>
      </c>
      <c r="AH316" s="4">
        <f t="shared" ca="1" si="55"/>
        <v>0</v>
      </c>
      <c r="AI316" s="4">
        <f t="shared" ca="1" si="55"/>
        <v>0</v>
      </c>
      <c r="AJ316" s="4">
        <f t="shared" ca="1" si="55"/>
        <v>0</v>
      </c>
      <c r="AK316" s="4">
        <f t="shared" ca="1" si="55"/>
        <v>0</v>
      </c>
      <c r="AL316" s="4">
        <f t="shared" ca="1" si="55"/>
        <v>0</v>
      </c>
      <c r="AM316" s="4">
        <f t="shared" ca="1" si="55"/>
        <v>0</v>
      </c>
      <c r="AN316" s="4">
        <f t="shared" ca="1" si="55"/>
        <v>0</v>
      </c>
      <c r="AO316" s="4">
        <f t="shared" ca="1" si="55"/>
        <v>0</v>
      </c>
      <c r="AP316" s="4">
        <f t="shared" ca="1" si="55"/>
        <v>0</v>
      </c>
      <c r="AQ316" s="4">
        <f t="shared" ca="1" si="55"/>
        <v>0</v>
      </c>
      <c r="AR316" s="4">
        <f t="shared" ca="1" si="55"/>
        <v>0</v>
      </c>
      <c r="AS316" s="4">
        <f t="shared" ca="1" si="54"/>
        <v>0</v>
      </c>
      <c r="AT316" s="4">
        <f t="shared" ca="1" si="54"/>
        <v>0</v>
      </c>
      <c r="AU316" s="4">
        <f t="shared" ca="1" si="54"/>
        <v>0</v>
      </c>
      <c r="AV316" s="4">
        <f t="shared" ca="1" si="54"/>
        <v>0</v>
      </c>
      <c r="AW316" s="4">
        <f t="shared" ca="1" si="54"/>
        <v>0</v>
      </c>
      <c r="AX316" s="4">
        <f t="shared" ca="1" si="54"/>
        <v>0</v>
      </c>
      <c r="AY316" s="4">
        <f t="shared" ca="1" si="54"/>
        <v>0</v>
      </c>
      <c r="AZ316" s="4">
        <f t="shared" ca="1" si="54"/>
        <v>0</v>
      </c>
      <c r="BA316" s="4">
        <f t="shared" ca="1" si="54"/>
        <v>0</v>
      </c>
      <c r="BB316" s="4">
        <f t="shared" ca="1" si="54"/>
        <v>0</v>
      </c>
      <c r="BC316" s="4">
        <f t="shared" ca="1" si="54"/>
        <v>0</v>
      </c>
      <c r="BD316" s="4">
        <f t="shared" ca="1" si="54"/>
        <v>0</v>
      </c>
      <c r="BE316" s="4">
        <f t="shared" ca="1" si="54"/>
        <v>0</v>
      </c>
      <c r="BF316" s="4">
        <f t="shared" ca="1" si="56"/>
        <v>0</v>
      </c>
      <c r="BG316" s="4">
        <f t="shared" ca="1" si="56"/>
        <v>0</v>
      </c>
      <c r="BH316" s="4">
        <f t="shared" ca="1" si="56"/>
        <v>0</v>
      </c>
      <c r="BI316" s="4">
        <f t="shared" ca="1" si="56"/>
        <v>0</v>
      </c>
    </row>
    <row r="317" spans="1:61" hidden="1" x14ac:dyDescent="0.25">
      <c r="A317" s="185"/>
      <c r="B317" s="171"/>
      <c r="C317" s="174"/>
      <c r="D317" s="73">
        <f>INDEX(LM,MATCH(C316,NODES,0),2)</f>
        <v>25</v>
      </c>
      <c r="E317" s="2" t="e">
        <f ca="1"/>
        <v>#VALUE!</v>
      </c>
      <c r="F317" s="2" t="e">
        <v>#VALUE!</v>
      </c>
      <c r="G317" s="2" t="e">
        <v>#VALUE!</v>
      </c>
      <c r="H317" s="2" t="e">
        <v>#VALUE!</v>
      </c>
      <c r="I317" s="2" t="e">
        <v>#VALUE!</v>
      </c>
      <c r="J317" s="12" t="e">
        <v>#VALUE!</v>
      </c>
      <c r="K317" s="2" t="e">
        <v>#VALUE!</v>
      </c>
      <c r="L317" s="2" t="e">
        <v>#VALUE!</v>
      </c>
      <c r="M317" s="2" t="e">
        <v>#VALUE!</v>
      </c>
      <c r="N317" s="2" t="e">
        <v>#VALUE!</v>
      </c>
      <c r="O317" s="13" t="e">
        <v>#VALUE!</v>
      </c>
      <c r="P317" s="12" t="e">
        <v>#VALUE!</v>
      </c>
      <c r="Q317" s="2" t="e">
        <v>#VALUE!</v>
      </c>
      <c r="R317" s="2" t="e">
        <v>#VALUE!</v>
      </c>
      <c r="S317" s="2" t="e">
        <v>#VALUE!</v>
      </c>
      <c r="T317" s="2" t="e">
        <v>#VALUE!</v>
      </c>
      <c r="U317" s="13" t="e">
        <v>#VALUE!</v>
      </c>
      <c r="V317" s="12" t="e">
        <v>#VALUE!</v>
      </c>
      <c r="W317" s="2" t="e">
        <v>#VALUE!</v>
      </c>
      <c r="X317" s="2" t="e">
        <v>#VALUE!</v>
      </c>
      <c r="Y317" s="2" t="e">
        <v>#VALUE!</v>
      </c>
      <c r="Z317" s="2" t="e">
        <v>#VALUE!</v>
      </c>
      <c r="AA317" s="13" t="e">
        <v>#VALUE!</v>
      </c>
      <c r="AB317" s="1">
        <v>2</v>
      </c>
      <c r="AC317" s="2">
        <f t="shared" ref="AC317:AR333" ca="1" si="57">IF(ISNA(OR(MATCH(AC$51,OFFSET($D317,1-$AB317,0,6),0),MATCH($AB317,OFFSET($D317,1-$AB317,0,6),0))),0,INDEX(OFFSET($D317,1-$AB317,18,6,6),MATCH(AC$51,OFFSET($D317,1-$AB317,0,6),0),MATCH($AB317,OFFSET($D317,1-$AB317,0,6),0)))</f>
        <v>0</v>
      </c>
      <c r="AD317" s="2">
        <f t="shared" ca="1" si="55"/>
        <v>0</v>
      </c>
      <c r="AE317" s="2">
        <f t="shared" ca="1" si="55"/>
        <v>0</v>
      </c>
      <c r="AF317" s="2">
        <f t="shared" ca="1" si="55"/>
        <v>0</v>
      </c>
      <c r="AG317" s="2">
        <f t="shared" ca="1" si="55"/>
        <v>0</v>
      </c>
      <c r="AH317" s="2">
        <f t="shared" ca="1" si="55"/>
        <v>0</v>
      </c>
      <c r="AI317" s="2">
        <f t="shared" ca="1" si="55"/>
        <v>0</v>
      </c>
      <c r="AJ317" s="2">
        <f t="shared" ca="1" si="55"/>
        <v>0</v>
      </c>
      <c r="AK317" s="2">
        <f t="shared" ca="1" si="55"/>
        <v>0</v>
      </c>
      <c r="AL317" s="2">
        <f t="shared" ca="1" si="55"/>
        <v>0</v>
      </c>
      <c r="AM317" s="2">
        <f t="shared" ca="1" si="55"/>
        <v>0</v>
      </c>
      <c r="AN317" s="2">
        <f t="shared" ca="1" si="55"/>
        <v>0</v>
      </c>
      <c r="AO317" s="2">
        <f t="shared" ca="1" si="55"/>
        <v>0</v>
      </c>
      <c r="AP317" s="2">
        <f t="shared" ca="1" si="55"/>
        <v>0</v>
      </c>
      <c r="AQ317" s="2">
        <f t="shared" ca="1" si="55"/>
        <v>0</v>
      </c>
      <c r="AR317" s="2">
        <f t="shared" ca="1" si="55"/>
        <v>0</v>
      </c>
      <c r="AS317" s="2">
        <f t="shared" ca="1" si="54"/>
        <v>0</v>
      </c>
      <c r="AT317" s="2">
        <f t="shared" ca="1" si="54"/>
        <v>0</v>
      </c>
      <c r="AU317" s="2">
        <f t="shared" ca="1" si="54"/>
        <v>0</v>
      </c>
      <c r="AV317" s="2">
        <f t="shared" ca="1" si="54"/>
        <v>0</v>
      </c>
      <c r="AW317" s="2">
        <f t="shared" ca="1" si="54"/>
        <v>0</v>
      </c>
      <c r="AX317" s="2">
        <f t="shared" ca="1" si="54"/>
        <v>0</v>
      </c>
      <c r="AY317" s="2">
        <f t="shared" ca="1" si="54"/>
        <v>0</v>
      </c>
      <c r="AZ317" s="2">
        <f t="shared" ca="1" si="54"/>
        <v>0</v>
      </c>
      <c r="BA317" s="2">
        <f t="shared" ca="1" si="54"/>
        <v>0</v>
      </c>
      <c r="BB317" s="2">
        <f t="shared" ca="1" si="54"/>
        <v>0</v>
      </c>
      <c r="BC317" s="2">
        <f t="shared" ca="1" si="54"/>
        <v>0</v>
      </c>
      <c r="BD317" s="2">
        <f t="shared" ca="1" si="54"/>
        <v>0</v>
      </c>
      <c r="BE317" s="2">
        <f t="shared" ca="1" si="54"/>
        <v>0</v>
      </c>
      <c r="BF317" s="2">
        <f t="shared" ca="1" si="56"/>
        <v>0</v>
      </c>
      <c r="BG317" s="2">
        <f t="shared" ca="1" si="56"/>
        <v>0</v>
      </c>
      <c r="BH317" s="2">
        <f t="shared" ca="1" si="56"/>
        <v>0</v>
      </c>
      <c r="BI317" s="2">
        <f t="shared" ca="1" si="56"/>
        <v>0</v>
      </c>
    </row>
    <row r="318" spans="1:61" hidden="1" x14ac:dyDescent="0.25">
      <c r="A318" s="185"/>
      <c r="B318" s="171"/>
      <c r="C318" s="174"/>
      <c r="D318" s="73">
        <f>INDEX(LM,MATCH(C316,NODES,0),3)</f>
        <v>26</v>
      </c>
      <c r="E318" s="2" t="e">
        <f ca="1"/>
        <v>#VALUE!</v>
      </c>
      <c r="F318" s="2" t="e">
        <v>#VALUE!</v>
      </c>
      <c r="G318" s="2" t="e">
        <v>#VALUE!</v>
      </c>
      <c r="H318" s="2" t="e">
        <v>#VALUE!</v>
      </c>
      <c r="I318" s="2" t="e">
        <v>#VALUE!</v>
      </c>
      <c r="J318" s="12" t="e">
        <v>#VALUE!</v>
      </c>
      <c r="K318" s="2" t="e">
        <v>#VALUE!</v>
      </c>
      <c r="L318" s="2" t="e">
        <v>#VALUE!</v>
      </c>
      <c r="M318" s="2" t="e">
        <v>#VALUE!</v>
      </c>
      <c r="N318" s="2" t="e">
        <v>#VALUE!</v>
      </c>
      <c r="O318" s="13" t="e">
        <v>#VALUE!</v>
      </c>
      <c r="P318" s="12" t="e">
        <v>#VALUE!</v>
      </c>
      <c r="Q318" s="2" t="e">
        <v>#VALUE!</v>
      </c>
      <c r="R318" s="2" t="e">
        <v>#VALUE!</v>
      </c>
      <c r="S318" s="2" t="e">
        <v>#VALUE!</v>
      </c>
      <c r="T318" s="2" t="e">
        <v>#VALUE!</v>
      </c>
      <c r="U318" s="13" t="e">
        <v>#VALUE!</v>
      </c>
      <c r="V318" s="12" t="e">
        <v>#VALUE!</v>
      </c>
      <c r="W318" s="2" t="e">
        <v>#VALUE!</v>
      </c>
      <c r="X318" s="2" t="e">
        <v>#VALUE!</v>
      </c>
      <c r="Y318" s="2" t="e">
        <v>#VALUE!</v>
      </c>
      <c r="Z318" s="2" t="e">
        <v>#VALUE!</v>
      </c>
      <c r="AA318" s="13" t="e">
        <v>#VALUE!</v>
      </c>
      <c r="AB318" s="1">
        <v>3</v>
      </c>
      <c r="AC318" s="2">
        <f t="shared" ca="1" si="57"/>
        <v>0</v>
      </c>
      <c r="AD318" s="2">
        <f t="shared" ca="1" si="57"/>
        <v>0</v>
      </c>
      <c r="AE318" s="2">
        <f t="shared" ca="1" si="57"/>
        <v>0</v>
      </c>
      <c r="AF318" s="2">
        <f t="shared" ca="1" si="57"/>
        <v>0</v>
      </c>
      <c r="AG318" s="2">
        <f t="shared" ca="1" si="57"/>
        <v>0</v>
      </c>
      <c r="AH318" s="2">
        <f t="shared" ca="1" si="57"/>
        <v>0</v>
      </c>
      <c r="AI318" s="2">
        <f t="shared" ca="1" si="57"/>
        <v>0</v>
      </c>
      <c r="AJ318" s="2">
        <f t="shared" ca="1" si="57"/>
        <v>0</v>
      </c>
      <c r="AK318" s="2">
        <f t="shared" ca="1" si="57"/>
        <v>0</v>
      </c>
      <c r="AL318" s="2">
        <f t="shared" ca="1" si="57"/>
        <v>0</v>
      </c>
      <c r="AM318" s="2">
        <f t="shared" ca="1" si="57"/>
        <v>0</v>
      </c>
      <c r="AN318" s="2">
        <f t="shared" ca="1" si="57"/>
        <v>0</v>
      </c>
      <c r="AO318" s="2">
        <f t="shared" ca="1" si="57"/>
        <v>0</v>
      </c>
      <c r="AP318" s="2">
        <f t="shared" ca="1" si="57"/>
        <v>0</v>
      </c>
      <c r="AQ318" s="2">
        <f t="shared" ca="1" si="57"/>
        <v>0</v>
      </c>
      <c r="AR318" s="2">
        <f t="shared" ca="1" si="57"/>
        <v>0</v>
      </c>
      <c r="AS318" s="2">
        <f t="shared" ref="AS318:BH334" ca="1" si="58">IF(ISNA(OR(MATCH(AS$51,OFFSET($D318,1-$AB318,0,6),0),MATCH($AB318,OFFSET($D318,1-$AB318,0,6),0))),0,INDEX(OFFSET($D318,1-$AB318,18,6,6),MATCH(AS$51,OFFSET($D318,1-$AB318,0,6),0),MATCH($AB318,OFFSET($D318,1-$AB318,0,6),0)))</f>
        <v>0</v>
      </c>
      <c r="AT318" s="2">
        <f t="shared" ca="1" si="58"/>
        <v>0</v>
      </c>
      <c r="AU318" s="2">
        <f t="shared" ca="1" si="58"/>
        <v>0</v>
      </c>
      <c r="AV318" s="2">
        <f t="shared" ca="1" si="58"/>
        <v>0</v>
      </c>
      <c r="AW318" s="2">
        <f t="shared" ca="1" si="58"/>
        <v>0</v>
      </c>
      <c r="AX318" s="2">
        <f t="shared" ca="1" si="58"/>
        <v>0</v>
      </c>
      <c r="AY318" s="2">
        <f t="shared" ca="1" si="58"/>
        <v>0</v>
      </c>
      <c r="AZ318" s="2">
        <f t="shared" ca="1" si="58"/>
        <v>0</v>
      </c>
      <c r="BA318" s="2">
        <f t="shared" ca="1" si="58"/>
        <v>0</v>
      </c>
      <c r="BB318" s="2">
        <f t="shared" ca="1" si="58"/>
        <v>0</v>
      </c>
      <c r="BC318" s="2">
        <f t="shared" ca="1" si="58"/>
        <v>0</v>
      </c>
      <c r="BD318" s="2">
        <f t="shared" ca="1" si="58"/>
        <v>0</v>
      </c>
      <c r="BE318" s="2">
        <f t="shared" ca="1" si="58"/>
        <v>0</v>
      </c>
      <c r="BF318" s="2">
        <f t="shared" ca="1" si="58"/>
        <v>0</v>
      </c>
      <c r="BG318" s="2">
        <f t="shared" ca="1" si="56"/>
        <v>0</v>
      </c>
      <c r="BH318" s="2">
        <f t="shared" ca="1" si="56"/>
        <v>0</v>
      </c>
      <c r="BI318" s="2">
        <f t="shared" ca="1" si="56"/>
        <v>0</v>
      </c>
    </row>
    <row r="319" spans="1:61" hidden="1" x14ac:dyDescent="0.25">
      <c r="A319" s="185"/>
      <c r="B319" s="171"/>
      <c r="C319" s="174" t="str">
        <f>INDEX(mem_Ne,MATCH(B316,MEMBERS,0))</f>
        <v>N10</v>
      </c>
      <c r="D319" s="73">
        <f>INDEX(LM,MATCH(C319,NODES,0),1)</f>
        <v>27</v>
      </c>
      <c r="E319" s="2" t="e">
        <f ca="1"/>
        <v>#VALUE!</v>
      </c>
      <c r="F319" s="2" t="e">
        <v>#VALUE!</v>
      </c>
      <c r="G319" s="2" t="e">
        <v>#VALUE!</v>
      </c>
      <c r="H319" s="2" t="e">
        <v>#VALUE!</v>
      </c>
      <c r="I319" s="2" t="e">
        <v>#VALUE!</v>
      </c>
      <c r="J319" s="12" t="e">
        <v>#VALUE!</v>
      </c>
      <c r="K319" s="2" t="e">
        <v>#VALUE!</v>
      </c>
      <c r="L319" s="2" t="e">
        <v>#VALUE!</v>
      </c>
      <c r="M319" s="2" t="e">
        <v>#VALUE!</v>
      </c>
      <c r="N319" s="2" t="e">
        <v>#VALUE!</v>
      </c>
      <c r="O319" s="13" t="e">
        <v>#VALUE!</v>
      </c>
      <c r="P319" s="12" t="e">
        <v>#VALUE!</v>
      </c>
      <c r="Q319" s="2" t="e">
        <v>#VALUE!</v>
      </c>
      <c r="R319" s="2" t="e">
        <v>#VALUE!</v>
      </c>
      <c r="S319" s="2" t="e">
        <v>#VALUE!</v>
      </c>
      <c r="T319" s="2" t="e">
        <v>#VALUE!</v>
      </c>
      <c r="U319" s="13" t="e">
        <v>#VALUE!</v>
      </c>
      <c r="V319" s="12" t="e">
        <v>#VALUE!</v>
      </c>
      <c r="W319" s="2" t="e">
        <v>#VALUE!</v>
      </c>
      <c r="X319" s="2" t="e">
        <v>#VALUE!</v>
      </c>
      <c r="Y319" s="2" t="e">
        <v>#VALUE!</v>
      </c>
      <c r="Z319" s="2" t="e">
        <v>#VALUE!</v>
      </c>
      <c r="AA319" s="13" t="e">
        <v>#VALUE!</v>
      </c>
      <c r="AB319" s="1">
        <v>4</v>
      </c>
      <c r="AC319" s="2">
        <f t="shared" ca="1" si="57"/>
        <v>0</v>
      </c>
      <c r="AD319" s="2">
        <f t="shared" ca="1" si="57"/>
        <v>0</v>
      </c>
      <c r="AE319" s="2">
        <f t="shared" ca="1" si="57"/>
        <v>0</v>
      </c>
      <c r="AF319" s="2">
        <f t="shared" ca="1" si="57"/>
        <v>0</v>
      </c>
      <c r="AG319" s="2">
        <f t="shared" ca="1" si="57"/>
        <v>0</v>
      </c>
      <c r="AH319" s="2">
        <f t="shared" ca="1" si="57"/>
        <v>0</v>
      </c>
      <c r="AI319" s="2">
        <f t="shared" ca="1" si="57"/>
        <v>0</v>
      </c>
      <c r="AJ319" s="2">
        <f t="shared" ca="1" si="57"/>
        <v>0</v>
      </c>
      <c r="AK319" s="2">
        <f t="shared" ca="1" si="57"/>
        <v>0</v>
      </c>
      <c r="AL319" s="2">
        <f t="shared" ca="1" si="57"/>
        <v>0</v>
      </c>
      <c r="AM319" s="2">
        <f t="shared" ca="1" si="57"/>
        <v>0</v>
      </c>
      <c r="AN319" s="2">
        <f t="shared" ca="1" si="57"/>
        <v>0</v>
      </c>
      <c r="AO319" s="2">
        <f t="shared" ca="1" si="57"/>
        <v>0</v>
      </c>
      <c r="AP319" s="2">
        <f t="shared" ca="1" si="57"/>
        <v>0</v>
      </c>
      <c r="AQ319" s="2">
        <f t="shared" ca="1" si="57"/>
        <v>0</v>
      </c>
      <c r="AR319" s="2">
        <f t="shared" ca="1" si="57"/>
        <v>0</v>
      </c>
      <c r="AS319" s="2">
        <f t="shared" ca="1" si="58"/>
        <v>0</v>
      </c>
      <c r="AT319" s="2">
        <f t="shared" ca="1" si="58"/>
        <v>0</v>
      </c>
      <c r="AU319" s="2">
        <f t="shared" ca="1" si="58"/>
        <v>0</v>
      </c>
      <c r="AV319" s="2">
        <f t="shared" ca="1" si="58"/>
        <v>0</v>
      </c>
      <c r="AW319" s="2">
        <f t="shared" ca="1" si="58"/>
        <v>0</v>
      </c>
      <c r="AX319" s="2">
        <f t="shared" ca="1" si="58"/>
        <v>0</v>
      </c>
      <c r="AY319" s="2">
        <f t="shared" ca="1" si="58"/>
        <v>0</v>
      </c>
      <c r="AZ319" s="2">
        <f t="shared" ca="1" si="58"/>
        <v>0</v>
      </c>
      <c r="BA319" s="2">
        <f t="shared" ca="1" si="58"/>
        <v>0</v>
      </c>
      <c r="BB319" s="2">
        <f t="shared" ca="1" si="58"/>
        <v>0</v>
      </c>
      <c r="BC319" s="2">
        <f t="shared" ca="1" si="58"/>
        <v>0</v>
      </c>
      <c r="BD319" s="2">
        <f t="shared" ca="1" si="58"/>
        <v>0</v>
      </c>
      <c r="BE319" s="2">
        <f t="shared" ca="1" si="58"/>
        <v>0</v>
      </c>
      <c r="BF319" s="2">
        <f t="shared" ca="1" si="58"/>
        <v>0</v>
      </c>
      <c r="BG319" s="2">
        <f t="shared" ca="1" si="56"/>
        <v>0</v>
      </c>
      <c r="BH319" s="2">
        <f t="shared" ca="1" si="56"/>
        <v>0</v>
      </c>
      <c r="BI319" s="2">
        <f t="shared" ca="1" si="56"/>
        <v>0</v>
      </c>
    </row>
    <row r="320" spans="1:61" hidden="1" x14ac:dyDescent="0.25">
      <c r="A320" s="185"/>
      <c r="B320" s="171"/>
      <c r="C320" s="174"/>
      <c r="D320" s="73">
        <f>INDEX(LM,MATCH(C319,NODES,0),2)</f>
        <v>28</v>
      </c>
      <c r="E320" s="2" t="e">
        <f ca="1"/>
        <v>#VALUE!</v>
      </c>
      <c r="F320" s="2" t="e">
        <v>#VALUE!</v>
      </c>
      <c r="G320" s="2" t="e">
        <v>#VALUE!</v>
      </c>
      <c r="H320" s="2" t="e">
        <v>#VALUE!</v>
      </c>
      <c r="I320" s="2" t="e">
        <v>#VALUE!</v>
      </c>
      <c r="J320" s="12" t="e">
        <v>#VALUE!</v>
      </c>
      <c r="K320" s="2" t="e">
        <v>#VALUE!</v>
      </c>
      <c r="L320" s="2" t="e">
        <v>#VALUE!</v>
      </c>
      <c r="M320" s="2" t="e">
        <v>#VALUE!</v>
      </c>
      <c r="N320" s="2" t="e">
        <v>#VALUE!</v>
      </c>
      <c r="O320" s="13" t="e">
        <v>#VALUE!</v>
      </c>
      <c r="P320" s="12" t="e">
        <v>#VALUE!</v>
      </c>
      <c r="Q320" s="2" t="e">
        <v>#VALUE!</v>
      </c>
      <c r="R320" s="2" t="e">
        <v>#VALUE!</v>
      </c>
      <c r="S320" s="2" t="e">
        <v>#VALUE!</v>
      </c>
      <c r="T320" s="2" t="e">
        <v>#VALUE!</v>
      </c>
      <c r="U320" s="13" t="e">
        <v>#VALUE!</v>
      </c>
      <c r="V320" s="12" t="e">
        <v>#VALUE!</v>
      </c>
      <c r="W320" s="2" t="e">
        <v>#VALUE!</v>
      </c>
      <c r="X320" s="2" t="e">
        <v>#VALUE!</v>
      </c>
      <c r="Y320" s="2" t="e">
        <v>#VALUE!</v>
      </c>
      <c r="Z320" s="2" t="e">
        <v>#VALUE!</v>
      </c>
      <c r="AA320" s="13" t="e">
        <v>#VALUE!</v>
      </c>
      <c r="AB320" s="1">
        <v>5</v>
      </c>
      <c r="AC320" s="2">
        <f t="shared" ca="1" si="57"/>
        <v>0</v>
      </c>
      <c r="AD320" s="2">
        <f t="shared" ca="1" si="57"/>
        <v>0</v>
      </c>
      <c r="AE320" s="2">
        <f t="shared" ca="1" si="57"/>
        <v>0</v>
      </c>
      <c r="AF320" s="2">
        <f t="shared" ca="1" si="57"/>
        <v>0</v>
      </c>
      <c r="AG320" s="2">
        <f t="shared" ca="1" si="57"/>
        <v>0</v>
      </c>
      <c r="AH320" s="2">
        <f t="shared" ca="1" si="57"/>
        <v>0</v>
      </c>
      <c r="AI320" s="2">
        <f t="shared" ca="1" si="57"/>
        <v>0</v>
      </c>
      <c r="AJ320" s="2">
        <f t="shared" ca="1" si="57"/>
        <v>0</v>
      </c>
      <c r="AK320" s="2">
        <f t="shared" ca="1" si="57"/>
        <v>0</v>
      </c>
      <c r="AL320" s="2">
        <f t="shared" ca="1" si="57"/>
        <v>0</v>
      </c>
      <c r="AM320" s="2">
        <f t="shared" ca="1" si="57"/>
        <v>0</v>
      </c>
      <c r="AN320" s="2">
        <f t="shared" ca="1" si="57"/>
        <v>0</v>
      </c>
      <c r="AO320" s="2">
        <f t="shared" ca="1" si="57"/>
        <v>0</v>
      </c>
      <c r="AP320" s="2">
        <f t="shared" ca="1" si="57"/>
        <v>0</v>
      </c>
      <c r="AQ320" s="2">
        <f t="shared" ca="1" si="57"/>
        <v>0</v>
      </c>
      <c r="AR320" s="2">
        <f t="shared" ca="1" si="57"/>
        <v>0</v>
      </c>
      <c r="AS320" s="2">
        <f t="shared" ca="1" si="58"/>
        <v>0</v>
      </c>
      <c r="AT320" s="2">
        <f t="shared" ca="1" si="58"/>
        <v>0</v>
      </c>
      <c r="AU320" s="2">
        <f t="shared" ca="1" si="58"/>
        <v>0</v>
      </c>
      <c r="AV320" s="2">
        <f t="shared" ca="1" si="58"/>
        <v>0</v>
      </c>
      <c r="AW320" s="2">
        <f t="shared" ca="1" si="58"/>
        <v>0</v>
      </c>
      <c r="AX320" s="2">
        <f t="shared" ca="1" si="58"/>
        <v>0</v>
      </c>
      <c r="AY320" s="2">
        <f t="shared" ca="1" si="58"/>
        <v>0</v>
      </c>
      <c r="AZ320" s="2">
        <f t="shared" ca="1" si="58"/>
        <v>0</v>
      </c>
      <c r="BA320" s="2">
        <f t="shared" ca="1" si="58"/>
        <v>0</v>
      </c>
      <c r="BB320" s="2">
        <f t="shared" ca="1" si="58"/>
        <v>0</v>
      </c>
      <c r="BC320" s="2">
        <f t="shared" ca="1" si="58"/>
        <v>0</v>
      </c>
      <c r="BD320" s="2">
        <f t="shared" ca="1" si="58"/>
        <v>0</v>
      </c>
      <c r="BE320" s="2">
        <f t="shared" ca="1" si="58"/>
        <v>0</v>
      </c>
      <c r="BF320" s="2">
        <f t="shared" ca="1" si="58"/>
        <v>0</v>
      </c>
      <c r="BG320" s="2">
        <f t="shared" ca="1" si="58"/>
        <v>0</v>
      </c>
      <c r="BH320" s="2">
        <f t="shared" ca="1" si="58"/>
        <v>0</v>
      </c>
      <c r="BI320" s="2">
        <f t="shared" ref="BG320:BI334" ca="1" si="59">IF(ISNA(OR(MATCH(BI$51,OFFSET($D320,1-$AB320,0,6),0),MATCH($AB320,OFFSET($D320,1-$AB320,0,6),0))),0,INDEX(OFFSET($D320,1-$AB320,18,6,6),MATCH(BI$51,OFFSET($D320,1-$AB320,0,6),0),MATCH($AB320,OFFSET($D320,1-$AB320,0,6),0)))</f>
        <v>0</v>
      </c>
    </row>
    <row r="321" spans="1:61" hidden="1" x14ac:dyDescent="0.25">
      <c r="A321" s="185"/>
      <c r="B321" s="171"/>
      <c r="C321" s="174"/>
      <c r="D321" s="73">
        <f>INDEX(LM,MATCH(C319,NODES,0),3)</f>
        <v>29</v>
      </c>
      <c r="E321" s="2" t="e">
        <f ca="1"/>
        <v>#VALUE!</v>
      </c>
      <c r="F321" s="2" t="e">
        <v>#VALUE!</v>
      </c>
      <c r="G321" s="2" t="e">
        <v>#VALUE!</v>
      </c>
      <c r="H321" s="2" t="e">
        <v>#VALUE!</v>
      </c>
      <c r="I321" s="2" t="e">
        <v>#VALUE!</v>
      </c>
      <c r="J321" s="12" t="e">
        <v>#VALUE!</v>
      </c>
      <c r="K321" s="2" t="e">
        <v>#VALUE!</v>
      </c>
      <c r="L321" s="2" t="e">
        <v>#VALUE!</v>
      </c>
      <c r="M321" s="2" t="e">
        <v>#VALUE!</v>
      </c>
      <c r="N321" s="2" t="e">
        <v>#VALUE!</v>
      </c>
      <c r="O321" s="13" t="e">
        <v>#VALUE!</v>
      </c>
      <c r="P321" s="12" t="e">
        <v>#VALUE!</v>
      </c>
      <c r="Q321" s="2" t="e">
        <v>#VALUE!</v>
      </c>
      <c r="R321" s="2" t="e">
        <v>#VALUE!</v>
      </c>
      <c r="S321" s="2" t="e">
        <v>#VALUE!</v>
      </c>
      <c r="T321" s="2" t="e">
        <v>#VALUE!</v>
      </c>
      <c r="U321" s="13" t="e">
        <v>#VALUE!</v>
      </c>
      <c r="V321" s="12" t="e">
        <v>#VALUE!</v>
      </c>
      <c r="W321" s="2" t="e">
        <v>#VALUE!</v>
      </c>
      <c r="X321" s="2" t="e">
        <v>#VALUE!</v>
      </c>
      <c r="Y321" s="2" t="e">
        <v>#VALUE!</v>
      </c>
      <c r="Z321" s="2" t="e">
        <v>#VALUE!</v>
      </c>
      <c r="AA321" s="13" t="e">
        <v>#VALUE!</v>
      </c>
      <c r="AB321" s="1">
        <v>6</v>
      </c>
      <c r="AC321" s="2">
        <f t="shared" ca="1" si="57"/>
        <v>0</v>
      </c>
      <c r="AD321" s="2">
        <f t="shared" ca="1" si="57"/>
        <v>0</v>
      </c>
      <c r="AE321" s="2">
        <f t="shared" ca="1" si="57"/>
        <v>0</v>
      </c>
      <c r="AF321" s="2">
        <f t="shared" ca="1" si="57"/>
        <v>0</v>
      </c>
      <c r="AG321" s="2">
        <f t="shared" ca="1" si="57"/>
        <v>0</v>
      </c>
      <c r="AH321" s="2">
        <f t="shared" ca="1" si="57"/>
        <v>0</v>
      </c>
      <c r="AI321" s="2">
        <f t="shared" ca="1" si="57"/>
        <v>0</v>
      </c>
      <c r="AJ321" s="2">
        <f t="shared" ca="1" si="57"/>
        <v>0</v>
      </c>
      <c r="AK321" s="2">
        <f t="shared" ca="1" si="57"/>
        <v>0</v>
      </c>
      <c r="AL321" s="2">
        <f t="shared" ca="1" si="57"/>
        <v>0</v>
      </c>
      <c r="AM321" s="2">
        <f t="shared" ca="1" si="57"/>
        <v>0</v>
      </c>
      <c r="AN321" s="2">
        <f t="shared" ca="1" si="57"/>
        <v>0</v>
      </c>
      <c r="AO321" s="2">
        <f t="shared" ca="1" si="57"/>
        <v>0</v>
      </c>
      <c r="AP321" s="2">
        <f t="shared" ca="1" si="57"/>
        <v>0</v>
      </c>
      <c r="AQ321" s="2">
        <f t="shared" ca="1" si="57"/>
        <v>0</v>
      </c>
      <c r="AR321" s="2">
        <f t="shared" ca="1" si="57"/>
        <v>0</v>
      </c>
      <c r="AS321" s="2">
        <f t="shared" ca="1" si="58"/>
        <v>0</v>
      </c>
      <c r="AT321" s="2">
        <f t="shared" ca="1" si="58"/>
        <v>0</v>
      </c>
      <c r="AU321" s="2">
        <f t="shared" ca="1" si="58"/>
        <v>0</v>
      </c>
      <c r="AV321" s="2">
        <f t="shared" ca="1" si="58"/>
        <v>0</v>
      </c>
      <c r="AW321" s="2">
        <f t="shared" ca="1" si="58"/>
        <v>0</v>
      </c>
      <c r="AX321" s="2">
        <f t="shared" ca="1" si="58"/>
        <v>0</v>
      </c>
      <c r="AY321" s="2">
        <f t="shared" ca="1" si="58"/>
        <v>0</v>
      </c>
      <c r="AZ321" s="2">
        <f t="shared" ca="1" si="58"/>
        <v>0</v>
      </c>
      <c r="BA321" s="2">
        <f t="shared" ca="1" si="58"/>
        <v>0</v>
      </c>
      <c r="BB321" s="2">
        <f t="shared" ca="1" si="58"/>
        <v>0</v>
      </c>
      <c r="BC321" s="2">
        <f t="shared" ca="1" si="58"/>
        <v>0</v>
      </c>
      <c r="BD321" s="2">
        <f t="shared" ca="1" si="58"/>
        <v>0</v>
      </c>
      <c r="BE321" s="2">
        <f t="shared" ca="1" si="58"/>
        <v>0</v>
      </c>
      <c r="BF321" s="2">
        <f t="shared" ca="1" si="58"/>
        <v>0</v>
      </c>
      <c r="BG321" s="2">
        <f t="shared" ca="1" si="59"/>
        <v>0</v>
      </c>
      <c r="BH321" s="2">
        <f t="shared" ca="1" si="59"/>
        <v>0</v>
      </c>
      <c r="BI321" s="2">
        <f t="shared" ca="1" si="59"/>
        <v>0</v>
      </c>
    </row>
    <row r="322" spans="1:61" hidden="1" x14ac:dyDescent="0.25">
      <c r="A322" s="185"/>
      <c r="B322" s="171"/>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1">
        <v>7</v>
      </c>
      <c r="AC322" s="2">
        <f t="shared" ca="1" si="57"/>
        <v>0</v>
      </c>
      <c r="AD322" s="2">
        <f t="shared" ca="1" si="57"/>
        <v>0</v>
      </c>
      <c r="AE322" s="2">
        <f t="shared" ca="1" si="57"/>
        <v>0</v>
      </c>
      <c r="AF322" s="2">
        <f t="shared" ca="1" si="57"/>
        <v>0</v>
      </c>
      <c r="AG322" s="2">
        <f t="shared" ca="1" si="57"/>
        <v>0</v>
      </c>
      <c r="AH322" s="2">
        <f t="shared" ca="1" si="57"/>
        <v>0</v>
      </c>
      <c r="AI322" s="2">
        <f t="shared" ca="1" si="57"/>
        <v>0</v>
      </c>
      <c r="AJ322" s="2">
        <f t="shared" ca="1" si="57"/>
        <v>0</v>
      </c>
      <c r="AK322" s="2">
        <f t="shared" ca="1" si="57"/>
        <v>0</v>
      </c>
      <c r="AL322" s="2">
        <f t="shared" ca="1" si="57"/>
        <v>0</v>
      </c>
      <c r="AM322" s="2">
        <f t="shared" ca="1" si="57"/>
        <v>0</v>
      </c>
      <c r="AN322" s="2">
        <f t="shared" ca="1" si="57"/>
        <v>0</v>
      </c>
      <c r="AO322" s="2">
        <f t="shared" ca="1" si="57"/>
        <v>0</v>
      </c>
      <c r="AP322" s="2">
        <f t="shared" ca="1" si="57"/>
        <v>0</v>
      </c>
      <c r="AQ322" s="2">
        <f t="shared" ca="1" si="57"/>
        <v>0</v>
      </c>
      <c r="AR322" s="2">
        <f t="shared" ca="1" si="57"/>
        <v>0</v>
      </c>
      <c r="AS322" s="2">
        <f t="shared" ca="1" si="58"/>
        <v>0</v>
      </c>
      <c r="AT322" s="2">
        <f t="shared" ca="1" si="58"/>
        <v>0</v>
      </c>
      <c r="AU322" s="2">
        <f t="shared" ca="1" si="58"/>
        <v>0</v>
      </c>
      <c r="AV322" s="2">
        <f t="shared" ca="1" si="58"/>
        <v>0</v>
      </c>
      <c r="AW322" s="2">
        <f t="shared" ca="1" si="58"/>
        <v>0</v>
      </c>
      <c r="AX322" s="2">
        <f t="shared" ca="1" si="58"/>
        <v>0</v>
      </c>
      <c r="AY322" s="2">
        <f t="shared" ca="1" si="58"/>
        <v>0</v>
      </c>
      <c r="AZ322" s="2">
        <f t="shared" ca="1" si="58"/>
        <v>0</v>
      </c>
      <c r="BA322" s="2">
        <f t="shared" ca="1" si="58"/>
        <v>0</v>
      </c>
      <c r="BB322" s="2">
        <f t="shared" ca="1" si="58"/>
        <v>0</v>
      </c>
      <c r="BC322" s="2">
        <f t="shared" ca="1" si="58"/>
        <v>0</v>
      </c>
      <c r="BD322" s="2">
        <f t="shared" ca="1" si="58"/>
        <v>0</v>
      </c>
      <c r="BE322" s="2">
        <f t="shared" ca="1" si="58"/>
        <v>0</v>
      </c>
      <c r="BF322" s="2">
        <f t="shared" ca="1" si="58"/>
        <v>0</v>
      </c>
      <c r="BG322" s="2">
        <f t="shared" ca="1" si="59"/>
        <v>0</v>
      </c>
      <c r="BH322" s="2">
        <f t="shared" ca="1" si="59"/>
        <v>0</v>
      </c>
      <c r="BI322" s="2">
        <f t="shared" ca="1" si="59"/>
        <v>0</v>
      </c>
    </row>
    <row r="323" spans="1:61" hidden="1" x14ac:dyDescent="0.25">
      <c r="A323" s="185"/>
      <c r="B323" s="171"/>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1">
        <v>8</v>
      </c>
      <c r="AC323" s="2">
        <f t="shared" ca="1" si="57"/>
        <v>0</v>
      </c>
      <c r="AD323" s="2">
        <f t="shared" ca="1" si="57"/>
        <v>0</v>
      </c>
      <c r="AE323" s="2">
        <f t="shared" ca="1" si="57"/>
        <v>0</v>
      </c>
      <c r="AF323" s="2">
        <f t="shared" ca="1" si="57"/>
        <v>0</v>
      </c>
      <c r="AG323" s="2">
        <f t="shared" ca="1" si="57"/>
        <v>0</v>
      </c>
      <c r="AH323" s="2">
        <f t="shared" ca="1" si="57"/>
        <v>0</v>
      </c>
      <c r="AI323" s="2">
        <f t="shared" ca="1" si="57"/>
        <v>0</v>
      </c>
      <c r="AJ323" s="2">
        <f t="shared" ca="1" si="57"/>
        <v>0</v>
      </c>
      <c r="AK323" s="2">
        <f t="shared" ca="1" si="57"/>
        <v>0</v>
      </c>
      <c r="AL323" s="2">
        <f t="shared" ca="1" si="57"/>
        <v>0</v>
      </c>
      <c r="AM323" s="2">
        <f t="shared" ca="1" si="57"/>
        <v>0</v>
      </c>
      <c r="AN323" s="2">
        <f t="shared" ca="1" si="57"/>
        <v>0</v>
      </c>
      <c r="AO323" s="2">
        <f t="shared" ca="1" si="57"/>
        <v>0</v>
      </c>
      <c r="AP323" s="2">
        <f t="shared" ca="1" si="57"/>
        <v>0</v>
      </c>
      <c r="AQ323" s="2">
        <f t="shared" ca="1" si="57"/>
        <v>0</v>
      </c>
      <c r="AR323" s="2">
        <f t="shared" ca="1" si="57"/>
        <v>0</v>
      </c>
      <c r="AS323" s="2">
        <f t="shared" ca="1" si="58"/>
        <v>0</v>
      </c>
      <c r="AT323" s="2">
        <f t="shared" ca="1" si="58"/>
        <v>0</v>
      </c>
      <c r="AU323" s="2">
        <f t="shared" ca="1" si="58"/>
        <v>0</v>
      </c>
      <c r="AV323" s="2">
        <f t="shared" ca="1" si="58"/>
        <v>0</v>
      </c>
      <c r="AW323" s="2">
        <f t="shared" ca="1" si="58"/>
        <v>0</v>
      </c>
      <c r="AX323" s="2">
        <f t="shared" ca="1" si="58"/>
        <v>0</v>
      </c>
      <c r="AY323" s="2">
        <f t="shared" ca="1" si="58"/>
        <v>0</v>
      </c>
      <c r="AZ323" s="2">
        <f t="shared" ca="1" si="58"/>
        <v>0</v>
      </c>
      <c r="BA323" s="2">
        <f t="shared" ca="1" si="58"/>
        <v>0</v>
      </c>
      <c r="BB323" s="2">
        <f t="shared" ca="1" si="58"/>
        <v>0</v>
      </c>
      <c r="BC323" s="2">
        <f t="shared" ca="1" si="58"/>
        <v>0</v>
      </c>
      <c r="BD323" s="2">
        <f t="shared" ca="1" si="58"/>
        <v>0</v>
      </c>
      <c r="BE323" s="2">
        <f t="shared" ca="1" si="58"/>
        <v>0</v>
      </c>
      <c r="BF323" s="2">
        <f t="shared" ca="1" si="58"/>
        <v>0</v>
      </c>
      <c r="BG323" s="2">
        <f t="shared" ca="1" si="59"/>
        <v>0</v>
      </c>
      <c r="BH323" s="2">
        <f t="shared" ca="1" si="59"/>
        <v>0</v>
      </c>
      <c r="BI323" s="2">
        <f t="shared" ca="1" si="59"/>
        <v>0</v>
      </c>
    </row>
    <row r="324" spans="1:61" hidden="1" x14ac:dyDescent="0.25">
      <c r="A324" s="185"/>
      <c r="B324" s="171"/>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1">
        <v>9</v>
      </c>
      <c r="AC324" s="2">
        <f t="shared" ca="1" si="57"/>
        <v>0</v>
      </c>
      <c r="AD324" s="2">
        <f t="shared" ca="1" si="57"/>
        <v>0</v>
      </c>
      <c r="AE324" s="2">
        <f t="shared" ca="1" si="57"/>
        <v>0</v>
      </c>
      <c r="AF324" s="2">
        <f t="shared" ca="1" si="57"/>
        <v>0</v>
      </c>
      <c r="AG324" s="2">
        <f t="shared" ca="1" si="57"/>
        <v>0</v>
      </c>
      <c r="AH324" s="2">
        <f t="shared" ca="1" si="57"/>
        <v>0</v>
      </c>
      <c r="AI324" s="2">
        <f t="shared" ca="1" si="57"/>
        <v>0</v>
      </c>
      <c r="AJ324" s="2">
        <f t="shared" ca="1" si="57"/>
        <v>0</v>
      </c>
      <c r="AK324" s="2">
        <f t="shared" ca="1" si="57"/>
        <v>0</v>
      </c>
      <c r="AL324" s="2">
        <f t="shared" ca="1" si="57"/>
        <v>0</v>
      </c>
      <c r="AM324" s="2">
        <f t="shared" ca="1" si="57"/>
        <v>0</v>
      </c>
      <c r="AN324" s="2">
        <f t="shared" ca="1" si="57"/>
        <v>0</v>
      </c>
      <c r="AO324" s="2">
        <f t="shared" ca="1" si="57"/>
        <v>0</v>
      </c>
      <c r="AP324" s="2">
        <f t="shared" ca="1" si="57"/>
        <v>0</v>
      </c>
      <c r="AQ324" s="2">
        <f t="shared" ca="1" si="57"/>
        <v>0</v>
      </c>
      <c r="AR324" s="2">
        <f t="shared" ca="1" si="57"/>
        <v>0</v>
      </c>
      <c r="AS324" s="2">
        <f t="shared" ca="1" si="58"/>
        <v>0</v>
      </c>
      <c r="AT324" s="2">
        <f t="shared" ca="1" si="58"/>
        <v>0</v>
      </c>
      <c r="AU324" s="2">
        <f t="shared" ca="1" si="58"/>
        <v>0</v>
      </c>
      <c r="AV324" s="2">
        <f t="shared" ca="1" si="58"/>
        <v>0</v>
      </c>
      <c r="AW324" s="2">
        <f t="shared" ca="1" si="58"/>
        <v>0</v>
      </c>
      <c r="AX324" s="2">
        <f t="shared" ca="1" si="58"/>
        <v>0</v>
      </c>
      <c r="AY324" s="2">
        <f t="shared" ca="1" si="58"/>
        <v>0</v>
      </c>
      <c r="AZ324" s="2">
        <f t="shared" ca="1" si="58"/>
        <v>0</v>
      </c>
      <c r="BA324" s="2">
        <f t="shared" ca="1" si="58"/>
        <v>0</v>
      </c>
      <c r="BB324" s="2">
        <f t="shared" ca="1" si="58"/>
        <v>0</v>
      </c>
      <c r="BC324" s="2">
        <f t="shared" ca="1" si="58"/>
        <v>0</v>
      </c>
      <c r="BD324" s="2">
        <f t="shared" ca="1" si="58"/>
        <v>0</v>
      </c>
      <c r="BE324" s="2">
        <f t="shared" ca="1" si="58"/>
        <v>0</v>
      </c>
      <c r="BF324" s="2">
        <f t="shared" ca="1" si="58"/>
        <v>0</v>
      </c>
      <c r="BG324" s="2">
        <f t="shared" ca="1" si="59"/>
        <v>0</v>
      </c>
      <c r="BH324" s="2">
        <f t="shared" ca="1" si="59"/>
        <v>0</v>
      </c>
      <c r="BI324" s="2">
        <f t="shared" ca="1" si="59"/>
        <v>0</v>
      </c>
    </row>
    <row r="325" spans="1:61" hidden="1" x14ac:dyDescent="0.25">
      <c r="A325" s="185"/>
      <c r="B325" s="171"/>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1">
        <v>10</v>
      </c>
      <c r="AC325" s="2">
        <f t="shared" ca="1" si="57"/>
        <v>0</v>
      </c>
      <c r="AD325" s="2">
        <f t="shared" ca="1" si="57"/>
        <v>0</v>
      </c>
      <c r="AE325" s="2">
        <f t="shared" ca="1" si="57"/>
        <v>0</v>
      </c>
      <c r="AF325" s="2">
        <f t="shared" ca="1" si="57"/>
        <v>0</v>
      </c>
      <c r="AG325" s="2">
        <f t="shared" ca="1" si="57"/>
        <v>0</v>
      </c>
      <c r="AH325" s="2">
        <f t="shared" ca="1" si="57"/>
        <v>0</v>
      </c>
      <c r="AI325" s="2">
        <f t="shared" ca="1" si="57"/>
        <v>0</v>
      </c>
      <c r="AJ325" s="2">
        <f t="shared" ca="1" si="57"/>
        <v>0</v>
      </c>
      <c r="AK325" s="2">
        <f t="shared" ca="1" si="57"/>
        <v>0</v>
      </c>
      <c r="AL325" s="2">
        <f t="shared" ca="1" si="57"/>
        <v>0</v>
      </c>
      <c r="AM325" s="2">
        <f t="shared" ca="1" si="57"/>
        <v>0</v>
      </c>
      <c r="AN325" s="2">
        <f t="shared" ca="1" si="57"/>
        <v>0</v>
      </c>
      <c r="AO325" s="2">
        <f t="shared" ca="1" si="57"/>
        <v>0</v>
      </c>
      <c r="AP325" s="2">
        <f t="shared" ca="1" si="57"/>
        <v>0</v>
      </c>
      <c r="AQ325" s="2">
        <f t="shared" ca="1" si="57"/>
        <v>0</v>
      </c>
      <c r="AR325" s="2">
        <f t="shared" ca="1" si="57"/>
        <v>0</v>
      </c>
      <c r="AS325" s="2">
        <f t="shared" ca="1" si="58"/>
        <v>0</v>
      </c>
      <c r="AT325" s="2">
        <f t="shared" ca="1" si="58"/>
        <v>0</v>
      </c>
      <c r="AU325" s="2">
        <f t="shared" ca="1" si="58"/>
        <v>0</v>
      </c>
      <c r="AV325" s="2">
        <f t="shared" ca="1" si="58"/>
        <v>0</v>
      </c>
      <c r="AW325" s="2">
        <f t="shared" ca="1" si="58"/>
        <v>0</v>
      </c>
      <c r="AX325" s="2">
        <f t="shared" ca="1" si="58"/>
        <v>0</v>
      </c>
      <c r="AY325" s="2">
        <f t="shared" ca="1" si="58"/>
        <v>0</v>
      </c>
      <c r="AZ325" s="2">
        <f t="shared" ca="1" si="58"/>
        <v>0</v>
      </c>
      <c r="BA325" s="2">
        <f t="shared" ca="1" si="58"/>
        <v>0</v>
      </c>
      <c r="BB325" s="2">
        <f t="shared" ca="1" si="58"/>
        <v>0</v>
      </c>
      <c r="BC325" s="2">
        <f t="shared" ca="1" si="58"/>
        <v>0</v>
      </c>
      <c r="BD325" s="2">
        <f t="shared" ca="1" si="58"/>
        <v>0</v>
      </c>
      <c r="BE325" s="2">
        <f t="shared" ca="1" si="58"/>
        <v>0</v>
      </c>
      <c r="BF325" s="2">
        <f t="shared" ca="1" si="58"/>
        <v>0</v>
      </c>
      <c r="BG325" s="2">
        <f t="shared" ca="1" si="59"/>
        <v>0</v>
      </c>
      <c r="BH325" s="2">
        <f t="shared" ca="1" si="59"/>
        <v>0</v>
      </c>
      <c r="BI325" s="2">
        <f t="shared" ca="1" si="59"/>
        <v>0</v>
      </c>
    </row>
    <row r="326" spans="1:61" hidden="1" x14ac:dyDescent="0.25">
      <c r="A326" s="185"/>
      <c r="B326" s="171"/>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1">
        <v>11</v>
      </c>
      <c r="AC326" s="2">
        <f t="shared" ca="1" si="57"/>
        <v>0</v>
      </c>
      <c r="AD326" s="2">
        <f t="shared" ca="1" si="57"/>
        <v>0</v>
      </c>
      <c r="AE326" s="2">
        <f t="shared" ca="1" si="57"/>
        <v>0</v>
      </c>
      <c r="AF326" s="2">
        <f t="shared" ca="1" si="57"/>
        <v>0</v>
      </c>
      <c r="AG326" s="2">
        <f t="shared" ca="1" si="57"/>
        <v>0</v>
      </c>
      <c r="AH326" s="2">
        <f t="shared" ca="1" si="57"/>
        <v>0</v>
      </c>
      <c r="AI326" s="2">
        <f t="shared" ca="1" si="57"/>
        <v>0</v>
      </c>
      <c r="AJ326" s="2">
        <f t="shared" ca="1" si="57"/>
        <v>0</v>
      </c>
      <c r="AK326" s="2">
        <f t="shared" ca="1" si="57"/>
        <v>0</v>
      </c>
      <c r="AL326" s="2">
        <f t="shared" ca="1" si="57"/>
        <v>0</v>
      </c>
      <c r="AM326" s="2">
        <f t="shared" ca="1" si="57"/>
        <v>0</v>
      </c>
      <c r="AN326" s="2">
        <f t="shared" ca="1" si="57"/>
        <v>0</v>
      </c>
      <c r="AO326" s="2">
        <f t="shared" ca="1" si="57"/>
        <v>0</v>
      </c>
      <c r="AP326" s="2">
        <f t="shared" ca="1" si="57"/>
        <v>0</v>
      </c>
      <c r="AQ326" s="2">
        <f t="shared" ca="1" si="57"/>
        <v>0</v>
      </c>
      <c r="AR326" s="2">
        <f t="shared" ca="1" si="57"/>
        <v>0</v>
      </c>
      <c r="AS326" s="2">
        <f t="shared" ca="1" si="58"/>
        <v>0</v>
      </c>
      <c r="AT326" s="2">
        <f t="shared" ca="1" si="58"/>
        <v>0</v>
      </c>
      <c r="AU326" s="2">
        <f t="shared" ca="1" si="58"/>
        <v>0</v>
      </c>
      <c r="AV326" s="2">
        <f t="shared" ca="1" si="58"/>
        <v>0</v>
      </c>
      <c r="AW326" s="2">
        <f t="shared" ca="1" si="58"/>
        <v>0</v>
      </c>
      <c r="AX326" s="2">
        <f t="shared" ca="1" si="58"/>
        <v>0</v>
      </c>
      <c r="AY326" s="2">
        <f t="shared" ca="1" si="58"/>
        <v>0</v>
      </c>
      <c r="AZ326" s="2">
        <f t="shared" ca="1" si="58"/>
        <v>0</v>
      </c>
      <c r="BA326" s="2">
        <f t="shared" ca="1" si="58"/>
        <v>0</v>
      </c>
      <c r="BB326" s="2">
        <f t="shared" ca="1" si="58"/>
        <v>0</v>
      </c>
      <c r="BC326" s="2">
        <f t="shared" ca="1" si="58"/>
        <v>0</v>
      </c>
      <c r="BD326" s="2">
        <f t="shared" ca="1" si="58"/>
        <v>0</v>
      </c>
      <c r="BE326" s="2">
        <f t="shared" ca="1" si="58"/>
        <v>0</v>
      </c>
      <c r="BF326" s="2">
        <f t="shared" ca="1" si="58"/>
        <v>0</v>
      </c>
      <c r="BG326" s="2">
        <f t="shared" ca="1" si="59"/>
        <v>0</v>
      </c>
      <c r="BH326" s="2">
        <f t="shared" ca="1" si="59"/>
        <v>0</v>
      </c>
      <c r="BI326" s="2">
        <f t="shared" ca="1" si="59"/>
        <v>0</v>
      </c>
    </row>
    <row r="327" spans="1:61" hidden="1" x14ac:dyDescent="0.25">
      <c r="A327" s="185"/>
      <c r="B327" s="171"/>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1">
        <v>12</v>
      </c>
      <c r="AC327" s="2">
        <f t="shared" ca="1" si="57"/>
        <v>0</v>
      </c>
      <c r="AD327" s="2">
        <f t="shared" ca="1" si="57"/>
        <v>0</v>
      </c>
      <c r="AE327" s="2">
        <f t="shared" ca="1" si="57"/>
        <v>0</v>
      </c>
      <c r="AF327" s="2">
        <f t="shared" ca="1" si="57"/>
        <v>0</v>
      </c>
      <c r="AG327" s="2">
        <f t="shared" ca="1" si="57"/>
        <v>0</v>
      </c>
      <c r="AH327" s="2">
        <f t="shared" ca="1" si="57"/>
        <v>0</v>
      </c>
      <c r="AI327" s="2">
        <f t="shared" ca="1" si="57"/>
        <v>0</v>
      </c>
      <c r="AJ327" s="2">
        <f t="shared" ca="1" si="57"/>
        <v>0</v>
      </c>
      <c r="AK327" s="2">
        <f t="shared" ca="1" si="57"/>
        <v>0</v>
      </c>
      <c r="AL327" s="2">
        <f t="shared" ca="1" si="57"/>
        <v>0</v>
      </c>
      <c r="AM327" s="2">
        <f t="shared" ca="1" si="57"/>
        <v>0</v>
      </c>
      <c r="AN327" s="2">
        <f t="shared" ca="1" si="57"/>
        <v>0</v>
      </c>
      <c r="AO327" s="2">
        <f t="shared" ca="1" si="57"/>
        <v>0</v>
      </c>
      <c r="AP327" s="2">
        <f t="shared" ca="1" si="57"/>
        <v>0</v>
      </c>
      <c r="AQ327" s="2">
        <f t="shared" ca="1" si="57"/>
        <v>0</v>
      </c>
      <c r="AR327" s="2">
        <f t="shared" ca="1" si="57"/>
        <v>0</v>
      </c>
      <c r="AS327" s="2">
        <f t="shared" ca="1" si="58"/>
        <v>0</v>
      </c>
      <c r="AT327" s="2">
        <f t="shared" ca="1" si="58"/>
        <v>0</v>
      </c>
      <c r="AU327" s="2">
        <f t="shared" ca="1" si="58"/>
        <v>0</v>
      </c>
      <c r="AV327" s="2">
        <f t="shared" ca="1" si="58"/>
        <v>0</v>
      </c>
      <c r="AW327" s="2">
        <f t="shared" ca="1" si="58"/>
        <v>0</v>
      </c>
      <c r="AX327" s="2">
        <f t="shared" ca="1" si="58"/>
        <v>0</v>
      </c>
      <c r="AY327" s="2">
        <f t="shared" ca="1" si="58"/>
        <v>0</v>
      </c>
      <c r="AZ327" s="2">
        <f t="shared" ca="1" si="58"/>
        <v>0</v>
      </c>
      <c r="BA327" s="2">
        <f t="shared" ca="1" si="58"/>
        <v>0</v>
      </c>
      <c r="BB327" s="2">
        <f t="shared" ca="1" si="58"/>
        <v>0</v>
      </c>
      <c r="BC327" s="2">
        <f t="shared" ca="1" si="58"/>
        <v>0</v>
      </c>
      <c r="BD327" s="2">
        <f t="shared" ca="1" si="58"/>
        <v>0</v>
      </c>
      <c r="BE327" s="2">
        <f t="shared" ca="1" si="58"/>
        <v>0</v>
      </c>
      <c r="BF327" s="2">
        <f t="shared" ca="1" si="58"/>
        <v>0</v>
      </c>
      <c r="BG327" s="2">
        <f t="shared" ca="1" si="59"/>
        <v>0</v>
      </c>
      <c r="BH327" s="2">
        <f t="shared" ca="1" si="59"/>
        <v>0</v>
      </c>
      <c r="BI327" s="2">
        <f t="shared" ca="1" si="59"/>
        <v>0</v>
      </c>
    </row>
    <row r="328" spans="1:61" hidden="1" x14ac:dyDescent="0.25">
      <c r="A328" s="185"/>
      <c r="B328" s="171"/>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1">
        <v>13</v>
      </c>
      <c r="AC328" s="2">
        <f t="shared" ca="1" si="57"/>
        <v>0</v>
      </c>
      <c r="AD328" s="2">
        <f t="shared" ca="1" si="57"/>
        <v>0</v>
      </c>
      <c r="AE328" s="2">
        <f t="shared" ca="1" si="57"/>
        <v>0</v>
      </c>
      <c r="AF328" s="2">
        <f t="shared" ca="1" si="57"/>
        <v>0</v>
      </c>
      <c r="AG328" s="2">
        <f t="shared" ca="1" si="57"/>
        <v>0</v>
      </c>
      <c r="AH328" s="2">
        <f t="shared" ca="1" si="57"/>
        <v>0</v>
      </c>
      <c r="AI328" s="2">
        <f t="shared" ca="1" si="57"/>
        <v>0</v>
      </c>
      <c r="AJ328" s="2">
        <f t="shared" ca="1" si="57"/>
        <v>0</v>
      </c>
      <c r="AK328" s="2">
        <f t="shared" ca="1" si="57"/>
        <v>0</v>
      </c>
      <c r="AL328" s="2">
        <f t="shared" ca="1" si="57"/>
        <v>0</v>
      </c>
      <c r="AM328" s="2">
        <f t="shared" ca="1" si="57"/>
        <v>0</v>
      </c>
      <c r="AN328" s="2">
        <f t="shared" ca="1" si="57"/>
        <v>0</v>
      </c>
      <c r="AO328" s="2">
        <f t="shared" ca="1" si="57"/>
        <v>0</v>
      </c>
      <c r="AP328" s="2">
        <f t="shared" ca="1" si="57"/>
        <v>0</v>
      </c>
      <c r="AQ328" s="2">
        <f t="shared" ca="1" si="57"/>
        <v>0</v>
      </c>
      <c r="AR328" s="2">
        <f t="shared" ca="1" si="57"/>
        <v>0</v>
      </c>
      <c r="AS328" s="2">
        <f t="shared" ca="1" si="58"/>
        <v>0</v>
      </c>
      <c r="AT328" s="2">
        <f t="shared" ca="1" si="58"/>
        <v>0</v>
      </c>
      <c r="AU328" s="2">
        <f t="shared" ca="1" si="58"/>
        <v>0</v>
      </c>
      <c r="AV328" s="2">
        <f t="shared" ca="1" si="58"/>
        <v>0</v>
      </c>
      <c r="AW328" s="2">
        <f t="shared" ca="1" si="58"/>
        <v>0</v>
      </c>
      <c r="AX328" s="2">
        <f t="shared" ca="1" si="58"/>
        <v>0</v>
      </c>
      <c r="AY328" s="2">
        <f t="shared" ca="1" si="58"/>
        <v>0</v>
      </c>
      <c r="AZ328" s="2">
        <f t="shared" ca="1" si="58"/>
        <v>0</v>
      </c>
      <c r="BA328" s="2">
        <f t="shared" ca="1" si="58"/>
        <v>0</v>
      </c>
      <c r="BB328" s="2">
        <f t="shared" ca="1" si="58"/>
        <v>0</v>
      </c>
      <c r="BC328" s="2">
        <f t="shared" ca="1" si="58"/>
        <v>0</v>
      </c>
      <c r="BD328" s="2">
        <f t="shared" ca="1" si="58"/>
        <v>0</v>
      </c>
      <c r="BE328" s="2">
        <f t="shared" ca="1" si="58"/>
        <v>0</v>
      </c>
      <c r="BF328" s="2">
        <f t="shared" ca="1" si="58"/>
        <v>0</v>
      </c>
      <c r="BG328" s="2">
        <f t="shared" ca="1" si="59"/>
        <v>0</v>
      </c>
      <c r="BH328" s="2">
        <f t="shared" ca="1" si="59"/>
        <v>0</v>
      </c>
      <c r="BI328" s="2">
        <f t="shared" ca="1" si="59"/>
        <v>0</v>
      </c>
    </row>
    <row r="329" spans="1:61" hidden="1" x14ac:dyDescent="0.25">
      <c r="A329" s="185"/>
      <c r="B329" s="171"/>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1">
        <v>14</v>
      </c>
      <c r="AC329" s="2">
        <f t="shared" ca="1" si="57"/>
        <v>0</v>
      </c>
      <c r="AD329" s="2">
        <f t="shared" ca="1" si="57"/>
        <v>0</v>
      </c>
      <c r="AE329" s="2">
        <f t="shared" ca="1" si="57"/>
        <v>0</v>
      </c>
      <c r="AF329" s="2">
        <f t="shared" ca="1" si="57"/>
        <v>0</v>
      </c>
      <c r="AG329" s="2">
        <f t="shared" ca="1" si="57"/>
        <v>0</v>
      </c>
      <c r="AH329" s="2">
        <f t="shared" ca="1" si="57"/>
        <v>0</v>
      </c>
      <c r="AI329" s="2">
        <f t="shared" ca="1" si="57"/>
        <v>0</v>
      </c>
      <c r="AJ329" s="2">
        <f t="shared" ca="1" si="57"/>
        <v>0</v>
      </c>
      <c r="AK329" s="2">
        <f t="shared" ca="1" si="57"/>
        <v>0</v>
      </c>
      <c r="AL329" s="2">
        <f t="shared" ca="1" si="57"/>
        <v>0</v>
      </c>
      <c r="AM329" s="2">
        <f t="shared" ca="1" si="57"/>
        <v>0</v>
      </c>
      <c r="AN329" s="2">
        <f t="shared" ca="1" si="57"/>
        <v>0</v>
      </c>
      <c r="AO329" s="2">
        <f t="shared" ca="1" si="57"/>
        <v>0</v>
      </c>
      <c r="AP329" s="2">
        <f t="shared" ca="1" si="57"/>
        <v>0</v>
      </c>
      <c r="AQ329" s="2">
        <f t="shared" ca="1" si="57"/>
        <v>0</v>
      </c>
      <c r="AR329" s="2">
        <f t="shared" ca="1" si="57"/>
        <v>0</v>
      </c>
      <c r="AS329" s="2">
        <f t="shared" ca="1" si="58"/>
        <v>0</v>
      </c>
      <c r="AT329" s="2">
        <f t="shared" ca="1" si="58"/>
        <v>0</v>
      </c>
      <c r="AU329" s="2">
        <f t="shared" ca="1" si="58"/>
        <v>0</v>
      </c>
      <c r="AV329" s="2">
        <f t="shared" ca="1" si="58"/>
        <v>0</v>
      </c>
      <c r="AW329" s="2">
        <f t="shared" ca="1" si="58"/>
        <v>0</v>
      </c>
      <c r="AX329" s="2">
        <f t="shared" ca="1" si="58"/>
        <v>0</v>
      </c>
      <c r="AY329" s="2">
        <f t="shared" ca="1" si="58"/>
        <v>0</v>
      </c>
      <c r="AZ329" s="2">
        <f t="shared" ca="1" si="58"/>
        <v>0</v>
      </c>
      <c r="BA329" s="2">
        <f t="shared" ca="1" si="58"/>
        <v>0</v>
      </c>
      <c r="BB329" s="2">
        <f t="shared" ca="1" si="58"/>
        <v>0</v>
      </c>
      <c r="BC329" s="2">
        <f t="shared" ca="1" si="58"/>
        <v>0</v>
      </c>
      <c r="BD329" s="2">
        <f t="shared" ca="1" si="58"/>
        <v>0</v>
      </c>
      <c r="BE329" s="2">
        <f t="shared" ca="1" si="58"/>
        <v>0</v>
      </c>
      <c r="BF329" s="2">
        <f t="shared" ca="1" si="58"/>
        <v>0</v>
      </c>
      <c r="BG329" s="2">
        <f t="shared" ca="1" si="59"/>
        <v>0</v>
      </c>
      <c r="BH329" s="2">
        <f t="shared" ca="1" si="59"/>
        <v>0</v>
      </c>
      <c r="BI329" s="2">
        <f t="shared" ca="1" si="59"/>
        <v>0</v>
      </c>
    </row>
    <row r="330" spans="1:61" hidden="1" x14ac:dyDescent="0.25">
      <c r="A330" s="185"/>
      <c r="B330" s="171"/>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1">
        <v>15</v>
      </c>
      <c r="AC330" s="2">
        <f t="shared" ca="1" si="57"/>
        <v>0</v>
      </c>
      <c r="AD330" s="2">
        <f t="shared" ca="1" si="57"/>
        <v>0</v>
      </c>
      <c r="AE330" s="2">
        <f t="shared" ca="1" si="57"/>
        <v>0</v>
      </c>
      <c r="AF330" s="2">
        <f t="shared" ca="1" si="57"/>
        <v>0</v>
      </c>
      <c r="AG330" s="2">
        <f t="shared" ca="1" si="57"/>
        <v>0</v>
      </c>
      <c r="AH330" s="2">
        <f t="shared" ca="1" si="57"/>
        <v>0</v>
      </c>
      <c r="AI330" s="2">
        <f t="shared" ca="1" si="57"/>
        <v>0</v>
      </c>
      <c r="AJ330" s="2">
        <f t="shared" ca="1" si="57"/>
        <v>0</v>
      </c>
      <c r="AK330" s="2">
        <f t="shared" ca="1" si="57"/>
        <v>0</v>
      </c>
      <c r="AL330" s="2">
        <f t="shared" ca="1" si="57"/>
        <v>0</v>
      </c>
      <c r="AM330" s="2">
        <f t="shared" ca="1" si="57"/>
        <v>0</v>
      </c>
      <c r="AN330" s="2">
        <f t="shared" ca="1" si="57"/>
        <v>0</v>
      </c>
      <c r="AO330" s="2">
        <f t="shared" ca="1" si="57"/>
        <v>0</v>
      </c>
      <c r="AP330" s="2">
        <f t="shared" ca="1" si="57"/>
        <v>0</v>
      </c>
      <c r="AQ330" s="2">
        <f t="shared" ca="1" si="57"/>
        <v>0</v>
      </c>
      <c r="AR330" s="2">
        <f t="shared" ca="1" si="57"/>
        <v>0</v>
      </c>
      <c r="AS330" s="2">
        <f t="shared" ca="1" si="58"/>
        <v>0</v>
      </c>
      <c r="AT330" s="2">
        <f t="shared" ca="1" si="58"/>
        <v>0</v>
      </c>
      <c r="AU330" s="2">
        <f t="shared" ca="1" si="58"/>
        <v>0</v>
      </c>
      <c r="AV330" s="2">
        <f t="shared" ca="1" si="58"/>
        <v>0</v>
      </c>
      <c r="AW330" s="2">
        <f t="shared" ca="1" si="58"/>
        <v>0</v>
      </c>
      <c r="AX330" s="2">
        <f t="shared" ca="1" si="58"/>
        <v>0</v>
      </c>
      <c r="AY330" s="2">
        <f t="shared" ca="1" si="58"/>
        <v>0</v>
      </c>
      <c r="AZ330" s="2">
        <f t="shared" ca="1" si="58"/>
        <v>0</v>
      </c>
      <c r="BA330" s="2">
        <f t="shared" ca="1" si="58"/>
        <v>0</v>
      </c>
      <c r="BB330" s="2">
        <f t="shared" ca="1" si="58"/>
        <v>0</v>
      </c>
      <c r="BC330" s="2">
        <f t="shared" ca="1" si="58"/>
        <v>0</v>
      </c>
      <c r="BD330" s="2">
        <f t="shared" ca="1" si="58"/>
        <v>0</v>
      </c>
      <c r="BE330" s="2">
        <f t="shared" ca="1" si="58"/>
        <v>0</v>
      </c>
      <c r="BF330" s="2">
        <f t="shared" ca="1" si="58"/>
        <v>0</v>
      </c>
      <c r="BG330" s="2">
        <f t="shared" ca="1" si="59"/>
        <v>0</v>
      </c>
      <c r="BH330" s="2">
        <f t="shared" ca="1" si="59"/>
        <v>0</v>
      </c>
      <c r="BI330" s="2">
        <f t="shared" ca="1" si="59"/>
        <v>0</v>
      </c>
    </row>
    <row r="331" spans="1:61" hidden="1" x14ac:dyDescent="0.25">
      <c r="A331" s="185"/>
      <c r="B331" s="171"/>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1">
        <v>16</v>
      </c>
      <c r="AC331" s="2">
        <f t="shared" ca="1" si="57"/>
        <v>0</v>
      </c>
      <c r="AD331" s="2">
        <f t="shared" ca="1" si="57"/>
        <v>0</v>
      </c>
      <c r="AE331" s="2">
        <f t="shared" ca="1" si="57"/>
        <v>0</v>
      </c>
      <c r="AF331" s="2">
        <f t="shared" ca="1" si="57"/>
        <v>0</v>
      </c>
      <c r="AG331" s="2">
        <f t="shared" ca="1" si="57"/>
        <v>0</v>
      </c>
      <c r="AH331" s="2">
        <f t="shared" ca="1" si="57"/>
        <v>0</v>
      </c>
      <c r="AI331" s="2">
        <f t="shared" ca="1" si="57"/>
        <v>0</v>
      </c>
      <c r="AJ331" s="2">
        <f t="shared" ca="1" si="57"/>
        <v>0</v>
      </c>
      <c r="AK331" s="2">
        <f t="shared" ca="1" si="57"/>
        <v>0</v>
      </c>
      <c r="AL331" s="2">
        <f t="shared" ca="1" si="57"/>
        <v>0</v>
      </c>
      <c r="AM331" s="2">
        <f t="shared" ca="1" si="57"/>
        <v>0</v>
      </c>
      <c r="AN331" s="2">
        <f t="shared" ca="1" si="57"/>
        <v>0</v>
      </c>
      <c r="AO331" s="2">
        <f t="shared" ca="1" si="57"/>
        <v>0</v>
      </c>
      <c r="AP331" s="2">
        <f t="shared" ca="1" si="57"/>
        <v>0</v>
      </c>
      <c r="AQ331" s="2">
        <f t="shared" ca="1" si="57"/>
        <v>0</v>
      </c>
      <c r="AR331" s="2">
        <f t="shared" ca="1" si="57"/>
        <v>0</v>
      </c>
      <c r="AS331" s="2">
        <f t="shared" ca="1" si="58"/>
        <v>0</v>
      </c>
      <c r="AT331" s="2">
        <f t="shared" ca="1" si="58"/>
        <v>0</v>
      </c>
      <c r="AU331" s="2">
        <f t="shared" ca="1" si="58"/>
        <v>0</v>
      </c>
      <c r="AV331" s="2">
        <f t="shared" ca="1" si="58"/>
        <v>0</v>
      </c>
      <c r="AW331" s="2">
        <f t="shared" ca="1" si="58"/>
        <v>0</v>
      </c>
      <c r="AX331" s="2">
        <f t="shared" ca="1" si="58"/>
        <v>0</v>
      </c>
      <c r="AY331" s="2">
        <f t="shared" ca="1" si="58"/>
        <v>0</v>
      </c>
      <c r="AZ331" s="2">
        <f t="shared" ca="1" si="58"/>
        <v>0</v>
      </c>
      <c r="BA331" s="2">
        <f t="shared" ca="1" si="58"/>
        <v>0</v>
      </c>
      <c r="BB331" s="2">
        <f t="shared" ca="1" si="58"/>
        <v>0</v>
      </c>
      <c r="BC331" s="2">
        <f t="shared" ca="1" si="58"/>
        <v>0</v>
      </c>
      <c r="BD331" s="2">
        <f t="shared" ca="1" si="58"/>
        <v>0</v>
      </c>
      <c r="BE331" s="2">
        <f t="shared" ca="1" si="58"/>
        <v>0</v>
      </c>
      <c r="BF331" s="2">
        <f t="shared" ca="1" si="58"/>
        <v>0</v>
      </c>
      <c r="BG331" s="2">
        <f t="shared" ca="1" si="58"/>
        <v>0</v>
      </c>
      <c r="BH331" s="2">
        <f t="shared" ca="1" si="58"/>
        <v>0</v>
      </c>
      <c r="BI331" s="2">
        <f t="shared" ca="1" si="59"/>
        <v>0</v>
      </c>
    </row>
    <row r="332" spans="1:61" hidden="1" x14ac:dyDescent="0.25">
      <c r="A332" s="185"/>
      <c r="B332" s="171"/>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1">
        <v>17</v>
      </c>
      <c r="AC332" s="2">
        <f t="shared" ca="1" si="57"/>
        <v>0</v>
      </c>
      <c r="AD332" s="2">
        <f t="shared" ca="1" si="57"/>
        <v>0</v>
      </c>
      <c r="AE332" s="2">
        <f t="shared" ca="1" si="57"/>
        <v>0</v>
      </c>
      <c r="AF332" s="2">
        <f t="shared" ca="1" si="57"/>
        <v>0</v>
      </c>
      <c r="AG332" s="2">
        <f t="shared" ca="1" si="57"/>
        <v>0</v>
      </c>
      <c r="AH332" s="2">
        <f t="shared" ca="1" si="57"/>
        <v>0</v>
      </c>
      <c r="AI332" s="2">
        <f t="shared" ca="1" si="57"/>
        <v>0</v>
      </c>
      <c r="AJ332" s="2">
        <f t="shared" ca="1" si="57"/>
        <v>0</v>
      </c>
      <c r="AK332" s="2">
        <f t="shared" ca="1" si="57"/>
        <v>0</v>
      </c>
      <c r="AL332" s="2">
        <f t="shared" ca="1" si="57"/>
        <v>0</v>
      </c>
      <c r="AM332" s="2">
        <f t="shared" ca="1" si="57"/>
        <v>0</v>
      </c>
      <c r="AN332" s="2">
        <f t="shared" ca="1" si="57"/>
        <v>0</v>
      </c>
      <c r="AO332" s="2">
        <f t="shared" ca="1" si="57"/>
        <v>0</v>
      </c>
      <c r="AP332" s="2">
        <f t="shared" ca="1" si="57"/>
        <v>0</v>
      </c>
      <c r="AQ332" s="2">
        <f t="shared" ca="1" si="57"/>
        <v>0</v>
      </c>
      <c r="AR332" s="2">
        <f t="shared" ca="1" si="57"/>
        <v>0</v>
      </c>
      <c r="AS332" s="2">
        <f t="shared" ca="1" si="58"/>
        <v>0</v>
      </c>
      <c r="AT332" s="2">
        <f t="shared" ca="1" si="58"/>
        <v>0</v>
      </c>
      <c r="AU332" s="2">
        <f t="shared" ca="1" si="58"/>
        <v>0</v>
      </c>
      <c r="AV332" s="2">
        <f t="shared" ca="1" si="58"/>
        <v>0</v>
      </c>
      <c r="AW332" s="2">
        <f t="shared" ca="1" si="58"/>
        <v>0</v>
      </c>
      <c r="AX332" s="2">
        <f t="shared" ca="1" si="58"/>
        <v>0</v>
      </c>
      <c r="AY332" s="2">
        <f t="shared" ca="1" si="58"/>
        <v>0</v>
      </c>
      <c r="AZ332" s="2">
        <f t="shared" ca="1" si="58"/>
        <v>0</v>
      </c>
      <c r="BA332" s="2">
        <f t="shared" ca="1" si="58"/>
        <v>0</v>
      </c>
      <c r="BB332" s="2">
        <f t="shared" ca="1" si="58"/>
        <v>0</v>
      </c>
      <c r="BC332" s="2">
        <f t="shared" ca="1" si="58"/>
        <v>0</v>
      </c>
      <c r="BD332" s="2">
        <f t="shared" ca="1" si="58"/>
        <v>0</v>
      </c>
      <c r="BE332" s="2">
        <f t="shared" ca="1" si="58"/>
        <v>0</v>
      </c>
      <c r="BF332" s="2">
        <f t="shared" ca="1" si="58"/>
        <v>0</v>
      </c>
      <c r="BG332" s="2">
        <f t="shared" ca="1" si="58"/>
        <v>0</v>
      </c>
      <c r="BH332" s="2">
        <f t="shared" ca="1" si="58"/>
        <v>0</v>
      </c>
      <c r="BI332" s="2">
        <f t="shared" ca="1" si="59"/>
        <v>0</v>
      </c>
    </row>
    <row r="333" spans="1:61" hidden="1" x14ac:dyDescent="0.25">
      <c r="A333" s="185"/>
      <c r="B333" s="171"/>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1">
        <v>18</v>
      </c>
      <c r="AC333" s="2">
        <f t="shared" ca="1" si="57"/>
        <v>0</v>
      </c>
      <c r="AD333" s="2">
        <f t="shared" ca="1" si="57"/>
        <v>0</v>
      </c>
      <c r="AE333" s="2">
        <f t="shared" ca="1" si="57"/>
        <v>0</v>
      </c>
      <c r="AF333" s="2">
        <f t="shared" ca="1" si="57"/>
        <v>0</v>
      </c>
      <c r="AG333" s="2">
        <f t="shared" ca="1" si="57"/>
        <v>0</v>
      </c>
      <c r="AH333" s="2">
        <f t="shared" ca="1" si="57"/>
        <v>0</v>
      </c>
      <c r="AI333" s="2">
        <f t="shared" ca="1" si="57"/>
        <v>0</v>
      </c>
      <c r="AJ333" s="2">
        <f t="shared" ca="1" si="57"/>
        <v>0</v>
      </c>
      <c r="AK333" s="2">
        <f t="shared" ca="1" si="57"/>
        <v>0</v>
      </c>
      <c r="AL333" s="2">
        <f t="shared" ca="1" si="57"/>
        <v>0</v>
      </c>
      <c r="AM333" s="2">
        <f t="shared" ca="1" si="57"/>
        <v>0</v>
      </c>
      <c r="AN333" s="2">
        <f t="shared" ca="1" si="57"/>
        <v>0</v>
      </c>
      <c r="AO333" s="2">
        <f t="shared" ca="1" si="57"/>
        <v>0</v>
      </c>
      <c r="AP333" s="2">
        <f t="shared" ca="1" si="57"/>
        <v>0</v>
      </c>
      <c r="AQ333" s="2">
        <f t="shared" ref="AQ333:BF349" ca="1" si="60">IF(ISNA(OR(MATCH(AQ$51,OFFSET($D333,1-$AB333,0,6),0),MATCH($AB333,OFFSET($D333,1-$AB333,0,6),0))),0,INDEX(OFFSET($D333,1-$AB333,18,6,6),MATCH(AQ$51,OFFSET($D333,1-$AB333,0,6),0),MATCH($AB333,OFFSET($D333,1-$AB333,0,6),0)))</f>
        <v>0</v>
      </c>
      <c r="AR333" s="2">
        <f t="shared" ca="1" si="60"/>
        <v>0</v>
      </c>
      <c r="AS333" s="2">
        <f t="shared" ca="1" si="60"/>
        <v>0</v>
      </c>
      <c r="AT333" s="2">
        <f t="shared" ca="1" si="58"/>
        <v>0</v>
      </c>
      <c r="AU333" s="2">
        <f t="shared" ca="1" si="58"/>
        <v>0</v>
      </c>
      <c r="AV333" s="2">
        <f t="shared" ca="1" si="58"/>
        <v>0</v>
      </c>
      <c r="AW333" s="2">
        <f t="shared" ca="1" si="58"/>
        <v>0</v>
      </c>
      <c r="AX333" s="2">
        <f t="shared" ca="1" si="58"/>
        <v>0</v>
      </c>
      <c r="AY333" s="2">
        <f t="shared" ca="1" si="58"/>
        <v>0</v>
      </c>
      <c r="AZ333" s="2">
        <f t="shared" ca="1" si="58"/>
        <v>0</v>
      </c>
      <c r="BA333" s="2">
        <f t="shared" ca="1" si="58"/>
        <v>0</v>
      </c>
      <c r="BB333" s="2">
        <f t="shared" ca="1" si="58"/>
        <v>0</v>
      </c>
      <c r="BC333" s="2">
        <f t="shared" ca="1" si="58"/>
        <v>0</v>
      </c>
      <c r="BD333" s="2">
        <f t="shared" ca="1" si="58"/>
        <v>0</v>
      </c>
      <c r="BE333" s="2">
        <f t="shared" ca="1" si="58"/>
        <v>0</v>
      </c>
      <c r="BF333" s="2">
        <f t="shared" ca="1" si="58"/>
        <v>0</v>
      </c>
      <c r="BG333" s="2">
        <f t="shared" ca="1" si="58"/>
        <v>0</v>
      </c>
      <c r="BH333" s="2">
        <f t="shared" ca="1" si="58"/>
        <v>0</v>
      </c>
      <c r="BI333" s="2">
        <f t="shared" ca="1" si="59"/>
        <v>0</v>
      </c>
    </row>
    <row r="334" spans="1:61" hidden="1" x14ac:dyDescent="0.25">
      <c r="A334" s="185"/>
      <c r="B334" s="171"/>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1">
        <v>19</v>
      </c>
      <c r="AC334" s="2">
        <f t="shared" ref="AC334:AR350" ca="1" si="61">IF(ISNA(OR(MATCH(AC$51,OFFSET($D334,1-$AB334,0,6),0),MATCH($AB334,OFFSET($D334,1-$AB334,0,6),0))),0,INDEX(OFFSET($D334,1-$AB334,18,6,6),MATCH(AC$51,OFFSET($D334,1-$AB334,0,6),0),MATCH($AB334,OFFSET($D334,1-$AB334,0,6),0)))</f>
        <v>0</v>
      </c>
      <c r="AD334" s="2">
        <f t="shared" ca="1" si="61"/>
        <v>0</v>
      </c>
      <c r="AE334" s="2">
        <f t="shared" ca="1" si="61"/>
        <v>0</v>
      </c>
      <c r="AF334" s="2">
        <f t="shared" ca="1" si="61"/>
        <v>0</v>
      </c>
      <c r="AG334" s="2">
        <f t="shared" ca="1" si="61"/>
        <v>0</v>
      </c>
      <c r="AH334" s="2">
        <f t="shared" ca="1" si="61"/>
        <v>0</v>
      </c>
      <c r="AI334" s="2">
        <f t="shared" ca="1" si="61"/>
        <v>0</v>
      </c>
      <c r="AJ334" s="2">
        <f t="shared" ca="1" si="61"/>
        <v>0</v>
      </c>
      <c r="AK334" s="2">
        <f t="shared" ca="1" si="61"/>
        <v>0</v>
      </c>
      <c r="AL334" s="2">
        <f t="shared" ca="1" si="61"/>
        <v>0</v>
      </c>
      <c r="AM334" s="2">
        <f t="shared" ca="1" si="61"/>
        <v>0</v>
      </c>
      <c r="AN334" s="2">
        <f t="shared" ca="1" si="61"/>
        <v>0</v>
      </c>
      <c r="AO334" s="2">
        <f t="shared" ca="1" si="61"/>
        <v>0</v>
      </c>
      <c r="AP334" s="2">
        <f t="shared" ca="1" si="61"/>
        <v>0</v>
      </c>
      <c r="AQ334" s="2">
        <f t="shared" ca="1" si="61"/>
        <v>0</v>
      </c>
      <c r="AR334" s="2">
        <f t="shared" ca="1" si="60"/>
        <v>0</v>
      </c>
      <c r="AS334" s="2">
        <f t="shared" ca="1" si="60"/>
        <v>0</v>
      </c>
      <c r="AT334" s="2">
        <f t="shared" ca="1" si="58"/>
        <v>0</v>
      </c>
      <c r="AU334" s="2">
        <f t="shared" ca="1" si="58"/>
        <v>0</v>
      </c>
      <c r="AV334" s="2">
        <f t="shared" ca="1" si="58"/>
        <v>0</v>
      </c>
      <c r="AW334" s="2">
        <f t="shared" ca="1" si="58"/>
        <v>0</v>
      </c>
      <c r="AX334" s="2">
        <f t="shared" ca="1" si="58"/>
        <v>0</v>
      </c>
      <c r="AY334" s="2">
        <f t="shared" ca="1" si="58"/>
        <v>0</v>
      </c>
      <c r="AZ334" s="2">
        <f t="shared" ca="1" si="58"/>
        <v>0</v>
      </c>
      <c r="BA334" s="2">
        <f t="shared" ca="1" si="58"/>
        <v>0</v>
      </c>
      <c r="BB334" s="2">
        <f t="shared" ca="1" si="58"/>
        <v>0</v>
      </c>
      <c r="BC334" s="2">
        <f t="shared" ca="1" si="58"/>
        <v>0</v>
      </c>
      <c r="BD334" s="2">
        <f t="shared" ca="1" si="58"/>
        <v>0</v>
      </c>
      <c r="BE334" s="2">
        <f t="shared" ca="1" si="58"/>
        <v>0</v>
      </c>
      <c r="BF334" s="2">
        <f t="shared" ca="1" si="58"/>
        <v>0</v>
      </c>
      <c r="BG334" s="2">
        <f t="shared" ca="1" si="58"/>
        <v>0</v>
      </c>
      <c r="BH334" s="2">
        <f t="shared" ca="1" si="58"/>
        <v>0</v>
      </c>
      <c r="BI334" s="2">
        <f t="shared" ca="1" si="59"/>
        <v>0</v>
      </c>
    </row>
    <row r="335" spans="1:61" hidden="1" x14ac:dyDescent="0.25">
      <c r="A335" s="185"/>
      <c r="B335" s="171"/>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1">
        <v>20</v>
      </c>
      <c r="AC335" s="2">
        <f t="shared" ca="1" si="61"/>
        <v>0</v>
      </c>
      <c r="AD335" s="2">
        <f t="shared" ca="1" si="61"/>
        <v>0</v>
      </c>
      <c r="AE335" s="2">
        <f t="shared" ca="1" si="61"/>
        <v>0</v>
      </c>
      <c r="AF335" s="2">
        <f t="shared" ca="1" si="61"/>
        <v>0</v>
      </c>
      <c r="AG335" s="2">
        <f t="shared" ca="1" si="61"/>
        <v>0</v>
      </c>
      <c r="AH335" s="2">
        <f t="shared" ca="1" si="61"/>
        <v>0</v>
      </c>
      <c r="AI335" s="2">
        <f t="shared" ca="1" si="61"/>
        <v>0</v>
      </c>
      <c r="AJ335" s="2">
        <f t="shared" ca="1" si="61"/>
        <v>0</v>
      </c>
      <c r="AK335" s="2">
        <f t="shared" ca="1" si="61"/>
        <v>0</v>
      </c>
      <c r="AL335" s="2">
        <f t="shared" ca="1" si="61"/>
        <v>0</v>
      </c>
      <c r="AM335" s="2">
        <f t="shared" ca="1" si="61"/>
        <v>0</v>
      </c>
      <c r="AN335" s="2">
        <f t="shared" ca="1" si="61"/>
        <v>0</v>
      </c>
      <c r="AO335" s="2">
        <f t="shared" ca="1" si="61"/>
        <v>0</v>
      </c>
      <c r="AP335" s="2">
        <f t="shared" ca="1" si="61"/>
        <v>0</v>
      </c>
      <c r="AQ335" s="2">
        <f t="shared" ca="1" si="61"/>
        <v>0</v>
      </c>
      <c r="AR335" s="2">
        <f t="shared" ca="1" si="61"/>
        <v>0</v>
      </c>
      <c r="AS335" s="2">
        <f t="shared" ca="1" si="60"/>
        <v>0</v>
      </c>
      <c r="AT335" s="2">
        <f t="shared" ca="1" si="60"/>
        <v>0</v>
      </c>
      <c r="AU335" s="2">
        <f t="shared" ca="1" si="60"/>
        <v>0</v>
      </c>
      <c r="AV335" s="2">
        <f t="shared" ca="1" si="60"/>
        <v>0</v>
      </c>
      <c r="AW335" s="2">
        <f t="shared" ca="1" si="60"/>
        <v>0</v>
      </c>
      <c r="AX335" s="2">
        <f t="shared" ca="1" si="60"/>
        <v>0</v>
      </c>
      <c r="AY335" s="2">
        <f t="shared" ca="1" si="60"/>
        <v>0</v>
      </c>
      <c r="AZ335" s="2">
        <f t="shared" ca="1" si="60"/>
        <v>0</v>
      </c>
      <c r="BA335" s="2">
        <f t="shared" ca="1" si="60"/>
        <v>0</v>
      </c>
      <c r="BB335" s="2">
        <f t="shared" ca="1" si="60"/>
        <v>0</v>
      </c>
      <c r="BC335" s="2">
        <f t="shared" ca="1" si="60"/>
        <v>0</v>
      </c>
      <c r="BD335" s="2">
        <f t="shared" ca="1" si="60"/>
        <v>0</v>
      </c>
      <c r="BE335" s="2">
        <f t="shared" ca="1" si="60"/>
        <v>0</v>
      </c>
      <c r="BF335" s="2">
        <f t="shared" ca="1" si="60"/>
        <v>0</v>
      </c>
      <c r="BG335" s="2">
        <f t="shared" ref="BG335:BI350" ca="1" si="62">IF(ISNA(OR(MATCH(BG$51,OFFSET($D335,1-$AB335,0,6),0),MATCH($AB335,OFFSET($D335,1-$AB335,0,6),0))),0,INDEX(OFFSET($D335,1-$AB335,18,6,6),MATCH(BG$51,OFFSET($D335,1-$AB335,0,6),0),MATCH($AB335,OFFSET($D335,1-$AB335,0,6),0)))</f>
        <v>0</v>
      </c>
      <c r="BH335" s="2">
        <f t="shared" ca="1" si="62"/>
        <v>0</v>
      </c>
      <c r="BI335" s="2">
        <f t="shared" ca="1" si="62"/>
        <v>0</v>
      </c>
    </row>
    <row r="336" spans="1:61" hidden="1" x14ac:dyDescent="0.25">
      <c r="A336" s="185"/>
      <c r="B336" s="171"/>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1">
        <v>21</v>
      </c>
      <c r="AC336" s="2">
        <f t="shared" ca="1" si="61"/>
        <v>0</v>
      </c>
      <c r="AD336" s="2">
        <f t="shared" ca="1" si="61"/>
        <v>0</v>
      </c>
      <c r="AE336" s="2">
        <f t="shared" ca="1" si="61"/>
        <v>0</v>
      </c>
      <c r="AF336" s="2">
        <f t="shared" ca="1" si="61"/>
        <v>0</v>
      </c>
      <c r="AG336" s="2">
        <f t="shared" ca="1" si="61"/>
        <v>0</v>
      </c>
      <c r="AH336" s="2">
        <f t="shared" ca="1" si="61"/>
        <v>0</v>
      </c>
      <c r="AI336" s="2">
        <f t="shared" ca="1" si="61"/>
        <v>0</v>
      </c>
      <c r="AJ336" s="2">
        <f t="shared" ca="1" si="61"/>
        <v>0</v>
      </c>
      <c r="AK336" s="2">
        <f t="shared" ca="1" si="61"/>
        <v>0</v>
      </c>
      <c r="AL336" s="2">
        <f t="shared" ca="1" si="61"/>
        <v>0</v>
      </c>
      <c r="AM336" s="2">
        <f t="shared" ca="1" si="61"/>
        <v>0</v>
      </c>
      <c r="AN336" s="2">
        <f t="shared" ca="1" si="61"/>
        <v>0</v>
      </c>
      <c r="AO336" s="2">
        <f t="shared" ca="1" si="61"/>
        <v>0</v>
      </c>
      <c r="AP336" s="2">
        <f t="shared" ca="1" si="61"/>
        <v>0</v>
      </c>
      <c r="AQ336" s="2">
        <f t="shared" ca="1" si="61"/>
        <v>0</v>
      </c>
      <c r="AR336" s="2">
        <f t="shared" ca="1" si="61"/>
        <v>0</v>
      </c>
      <c r="AS336" s="2">
        <f t="shared" ca="1" si="60"/>
        <v>0</v>
      </c>
      <c r="AT336" s="2">
        <f t="shared" ca="1" si="60"/>
        <v>0</v>
      </c>
      <c r="AU336" s="2">
        <f t="shared" ca="1" si="60"/>
        <v>0</v>
      </c>
      <c r="AV336" s="2">
        <f t="shared" ca="1" si="60"/>
        <v>0</v>
      </c>
      <c r="AW336" s="2">
        <f t="shared" ca="1" si="60"/>
        <v>0</v>
      </c>
      <c r="AX336" s="2">
        <f t="shared" ca="1" si="60"/>
        <v>0</v>
      </c>
      <c r="AY336" s="2">
        <f t="shared" ca="1" si="60"/>
        <v>0</v>
      </c>
      <c r="AZ336" s="2">
        <f t="shared" ca="1" si="60"/>
        <v>0</v>
      </c>
      <c r="BA336" s="2">
        <f t="shared" ca="1" si="60"/>
        <v>0</v>
      </c>
      <c r="BB336" s="2">
        <f t="shared" ca="1" si="60"/>
        <v>0</v>
      </c>
      <c r="BC336" s="2">
        <f t="shared" ca="1" si="60"/>
        <v>0</v>
      </c>
      <c r="BD336" s="2">
        <f t="shared" ca="1" si="60"/>
        <v>0</v>
      </c>
      <c r="BE336" s="2">
        <f t="shared" ca="1" si="60"/>
        <v>0</v>
      </c>
      <c r="BF336" s="2">
        <f t="shared" ca="1" si="60"/>
        <v>0</v>
      </c>
      <c r="BG336" s="2">
        <f t="shared" ca="1" si="62"/>
        <v>0</v>
      </c>
      <c r="BH336" s="2">
        <f t="shared" ca="1" si="62"/>
        <v>0</v>
      </c>
      <c r="BI336" s="2">
        <f t="shared" ca="1" si="62"/>
        <v>0</v>
      </c>
    </row>
    <row r="337" spans="1:61" hidden="1" x14ac:dyDescent="0.25">
      <c r="A337" s="185"/>
      <c r="B337" s="171"/>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1">
        <v>22</v>
      </c>
      <c r="AC337" s="2">
        <f t="shared" ca="1" si="61"/>
        <v>0</v>
      </c>
      <c r="AD337" s="2">
        <f t="shared" ca="1" si="61"/>
        <v>0</v>
      </c>
      <c r="AE337" s="2">
        <f t="shared" ca="1" si="61"/>
        <v>0</v>
      </c>
      <c r="AF337" s="2">
        <f t="shared" ca="1" si="61"/>
        <v>0</v>
      </c>
      <c r="AG337" s="2">
        <f t="shared" ca="1" si="61"/>
        <v>0</v>
      </c>
      <c r="AH337" s="2">
        <f t="shared" ca="1" si="61"/>
        <v>0</v>
      </c>
      <c r="AI337" s="2">
        <f t="shared" ca="1" si="61"/>
        <v>0</v>
      </c>
      <c r="AJ337" s="2">
        <f t="shared" ca="1" si="61"/>
        <v>0</v>
      </c>
      <c r="AK337" s="2">
        <f t="shared" ca="1" si="61"/>
        <v>0</v>
      </c>
      <c r="AL337" s="2">
        <f t="shared" ca="1" si="61"/>
        <v>0</v>
      </c>
      <c r="AM337" s="2">
        <f t="shared" ca="1" si="61"/>
        <v>0</v>
      </c>
      <c r="AN337" s="2">
        <f t="shared" ca="1" si="61"/>
        <v>0</v>
      </c>
      <c r="AO337" s="2">
        <f t="shared" ca="1" si="61"/>
        <v>0</v>
      </c>
      <c r="AP337" s="2">
        <f t="shared" ca="1" si="61"/>
        <v>0</v>
      </c>
      <c r="AQ337" s="2">
        <f t="shared" ca="1" si="61"/>
        <v>0</v>
      </c>
      <c r="AR337" s="2">
        <f t="shared" ca="1" si="61"/>
        <v>0</v>
      </c>
      <c r="AS337" s="2">
        <f t="shared" ca="1" si="60"/>
        <v>0</v>
      </c>
      <c r="AT337" s="2">
        <f t="shared" ca="1" si="60"/>
        <v>0</v>
      </c>
      <c r="AU337" s="2">
        <f t="shared" ca="1" si="60"/>
        <v>0</v>
      </c>
      <c r="AV337" s="2">
        <f t="shared" ca="1" si="60"/>
        <v>0</v>
      </c>
      <c r="AW337" s="2">
        <f t="shared" ca="1" si="60"/>
        <v>0</v>
      </c>
      <c r="AX337" s="2">
        <f t="shared" ca="1" si="60"/>
        <v>0</v>
      </c>
      <c r="AY337" s="2">
        <f t="shared" ca="1" si="60"/>
        <v>0</v>
      </c>
      <c r="AZ337" s="2">
        <f t="shared" ca="1" si="60"/>
        <v>0</v>
      </c>
      <c r="BA337" s="2">
        <f t="shared" ca="1" si="60"/>
        <v>0</v>
      </c>
      <c r="BB337" s="2">
        <f t="shared" ca="1" si="60"/>
        <v>0</v>
      </c>
      <c r="BC337" s="2">
        <f t="shared" ca="1" si="60"/>
        <v>0</v>
      </c>
      <c r="BD337" s="2">
        <f t="shared" ca="1" si="60"/>
        <v>0</v>
      </c>
      <c r="BE337" s="2">
        <f t="shared" ca="1" si="60"/>
        <v>0</v>
      </c>
      <c r="BF337" s="2">
        <f t="shared" ca="1" si="60"/>
        <v>0</v>
      </c>
      <c r="BG337" s="2">
        <f t="shared" ca="1" si="62"/>
        <v>0</v>
      </c>
      <c r="BH337" s="2">
        <f t="shared" ca="1" si="62"/>
        <v>0</v>
      </c>
      <c r="BI337" s="2">
        <f t="shared" ca="1" si="62"/>
        <v>0</v>
      </c>
    </row>
    <row r="338" spans="1:61" hidden="1" x14ac:dyDescent="0.25">
      <c r="A338" s="185"/>
      <c r="B338" s="171"/>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1">
        <v>23</v>
      </c>
      <c r="AC338" s="2">
        <f t="shared" ca="1" si="61"/>
        <v>0</v>
      </c>
      <c r="AD338" s="2">
        <f t="shared" ca="1" si="61"/>
        <v>0</v>
      </c>
      <c r="AE338" s="2">
        <f t="shared" ca="1" si="61"/>
        <v>0</v>
      </c>
      <c r="AF338" s="2">
        <f t="shared" ca="1" si="61"/>
        <v>0</v>
      </c>
      <c r="AG338" s="2">
        <f t="shared" ca="1" si="61"/>
        <v>0</v>
      </c>
      <c r="AH338" s="2">
        <f t="shared" ca="1" si="61"/>
        <v>0</v>
      </c>
      <c r="AI338" s="2">
        <f t="shared" ca="1" si="61"/>
        <v>0</v>
      </c>
      <c r="AJ338" s="2">
        <f t="shared" ca="1" si="61"/>
        <v>0</v>
      </c>
      <c r="AK338" s="2">
        <f t="shared" ca="1" si="61"/>
        <v>0</v>
      </c>
      <c r="AL338" s="2">
        <f t="shared" ca="1" si="61"/>
        <v>0</v>
      </c>
      <c r="AM338" s="2">
        <f t="shared" ca="1" si="61"/>
        <v>0</v>
      </c>
      <c r="AN338" s="2">
        <f t="shared" ca="1" si="61"/>
        <v>0</v>
      </c>
      <c r="AO338" s="2">
        <f t="shared" ca="1" si="61"/>
        <v>0</v>
      </c>
      <c r="AP338" s="2">
        <f t="shared" ca="1" si="61"/>
        <v>0</v>
      </c>
      <c r="AQ338" s="2">
        <f t="shared" ca="1" si="61"/>
        <v>0</v>
      </c>
      <c r="AR338" s="2">
        <f t="shared" ca="1" si="61"/>
        <v>0</v>
      </c>
      <c r="AS338" s="2">
        <f t="shared" ca="1" si="60"/>
        <v>0</v>
      </c>
      <c r="AT338" s="2">
        <f t="shared" ca="1" si="60"/>
        <v>0</v>
      </c>
      <c r="AU338" s="2">
        <f t="shared" ca="1" si="60"/>
        <v>0</v>
      </c>
      <c r="AV338" s="2">
        <f t="shared" ca="1" si="60"/>
        <v>0</v>
      </c>
      <c r="AW338" s="2">
        <f t="shared" ca="1" si="60"/>
        <v>0</v>
      </c>
      <c r="AX338" s="2">
        <f t="shared" ca="1" si="60"/>
        <v>0</v>
      </c>
      <c r="AY338" s="2">
        <f t="shared" ca="1" si="60"/>
        <v>0</v>
      </c>
      <c r="AZ338" s="2">
        <f t="shared" ca="1" si="60"/>
        <v>0</v>
      </c>
      <c r="BA338" s="2">
        <f t="shared" ca="1" si="60"/>
        <v>0</v>
      </c>
      <c r="BB338" s="2">
        <f t="shared" ca="1" si="60"/>
        <v>0</v>
      </c>
      <c r="BC338" s="2">
        <f t="shared" ca="1" si="60"/>
        <v>0</v>
      </c>
      <c r="BD338" s="2">
        <f t="shared" ca="1" si="60"/>
        <v>0</v>
      </c>
      <c r="BE338" s="2">
        <f t="shared" ca="1" si="60"/>
        <v>0</v>
      </c>
      <c r="BF338" s="2">
        <f t="shared" ca="1" si="60"/>
        <v>0</v>
      </c>
      <c r="BG338" s="2">
        <f t="shared" ca="1" si="62"/>
        <v>0</v>
      </c>
      <c r="BH338" s="2">
        <f t="shared" ca="1" si="62"/>
        <v>0</v>
      </c>
      <c r="BI338" s="2">
        <f t="shared" ca="1" si="62"/>
        <v>0</v>
      </c>
    </row>
    <row r="339" spans="1:61" hidden="1" x14ac:dyDescent="0.25">
      <c r="A339" s="185"/>
      <c r="B339" s="171"/>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1">
        <v>24</v>
      </c>
      <c r="AC339" s="2">
        <f t="shared" ca="1" si="61"/>
        <v>0</v>
      </c>
      <c r="AD339" s="2">
        <f t="shared" ca="1" si="61"/>
        <v>0</v>
      </c>
      <c r="AE339" s="2">
        <f t="shared" ca="1" si="61"/>
        <v>0</v>
      </c>
      <c r="AF339" s="2">
        <f t="shared" ca="1" si="61"/>
        <v>0</v>
      </c>
      <c r="AG339" s="2">
        <f t="shared" ca="1" si="61"/>
        <v>0</v>
      </c>
      <c r="AH339" s="2">
        <f t="shared" ca="1" si="61"/>
        <v>0</v>
      </c>
      <c r="AI339" s="2">
        <f t="shared" ca="1" si="61"/>
        <v>0</v>
      </c>
      <c r="AJ339" s="2">
        <f t="shared" ca="1" si="61"/>
        <v>0</v>
      </c>
      <c r="AK339" s="2">
        <f t="shared" ca="1" si="61"/>
        <v>0</v>
      </c>
      <c r="AL339" s="2">
        <f t="shared" ca="1" si="61"/>
        <v>0</v>
      </c>
      <c r="AM339" s="2">
        <f t="shared" ca="1" si="61"/>
        <v>0</v>
      </c>
      <c r="AN339" s="2">
        <f t="shared" ca="1" si="61"/>
        <v>0</v>
      </c>
      <c r="AO339" s="2">
        <f t="shared" ca="1" si="61"/>
        <v>0</v>
      </c>
      <c r="AP339" s="2">
        <f t="shared" ca="1" si="61"/>
        <v>0</v>
      </c>
      <c r="AQ339" s="2">
        <f t="shared" ca="1" si="61"/>
        <v>0</v>
      </c>
      <c r="AR339" s="2">
        <f t="shared" ca="1" si="61"/>
        <v>0</v>
      </c>
      <c r="AS339" s="2">
        <f t="shared" ca="1" si="60"/>
        <v>0</v>
      </c>
      <c r="AT339" s="2">
        <f t="shared" ca="1" si="60"/>
        <v>0</v>
      </c>
      <c r="AU339" s="2">
        <f t="shared" ca="1" si="60"/>
        <v>0</v>
      </c>
      <c r="AV339" s="2">
        <f t="shared" ca="1" si="60"/>
        <v>0</v>
      </c>
      <c r="AW339" s="2">
        <f t="shared" ca="1" si="60"/>
        <v>0</v>
      </c>
      <c r="AX339" s="2">
        <f t="shared" ca="1" si="60"/>
        <v>0</v>
      </c>
      <c r="AY339" s="2">
        <f t="shared" ca="1" si="60"/>
        <v>0</v>
      </c>
      <c r="AZ339" s="2" t="e">
        <f t="shared" ca="1" si="60"/>
        <v>#VALUE!</v>
      </c>
      <c r="BA339" s="2" t="e">
        <f t="shared" ca="1" si="60"/>
        <v>#VALUE!</v>
      </c>
      <c r="BB339" s="2" t="e">
        <f t="shared" ca="1" si="60"/>
        <v>#VALUE!</v>
      </c>
      <c r="BC339" s="2" t="e">
        <f t="shared" ca="1" si="60"/>
        <v>#VALUE!</v>
      </c>
      <c r="BD339" s="2" t="e">
        <f t="shared" ca="1" si="60"/>
        <v>#VALUE!</v>
      </c>
      <c r="BE339" s="2" t="e">
        <f t="shared" ca="1" si="60"/>
        <v>#VALUE!</v>
      </c>
      <c r="BF339" s="2">
        <f t="shared" ca="1" si="60"/>
        <v>0</v>
      </c>
      <c r="BG339" s="2">
        <f t="shared" ca="1" si="62"/>
        <v>0</v>
      </c>
      <c r="BH339" s="2">
        <f t="shared" ca="1" si="62"/>
        <v>0</v>
      </c>
      <c r="BI339" s="2">
        <f t="shared" ca="1" si="62"/>
        <v>0</v>
      </c>
    </row>
    <row r="340" spans="1:61" hidden="1" x14ac:dyDescent="0.25">
      <c r="A340" s="185"/>
      <c r="B340" s="171"/>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1">
        <v>25</v>
      </c>
      <c r="AC340" s="2">
        <f t="shared" ca="1" si="61"/>
        <v>0</v>
      </c>
      <c r="AD340" s="2">
        <f t="shared" ca="1" si="61"/>
        <v>0</v>
      </c>
      <c r="AE340" s="2">
        <f t="shared" ca="1" si="61"/>
        <v>0</v>
      </c>
      <c r="AF340" s="2">
        <f t="shared" ca="1" si="61"/>
        <v>0</v>
      </c>
      <c r="AG340" s="2">
        <f t="shared" ca="1" si="61"/>
        <v>0</v>
      </c>
      <c r="AH340" s="2">
        <f t="shared" ca="1" si="61"/>
        <v>0</v>
      </c>
      <c r="AI340" s="2">
        <f t="shared" ca="1" si="61"/>
        <v>0</v>
      </c>
      <c r="AJ340" s="2">
        <f t="shared" ca="1" si="61"/>
        <v>0</v>
      </c>
      <c r="AK340" s="2">
        <f t="shared" ca="1" si="61"/>
        <v>0</v>
      </c>
      <c r="AL340" s="2">
        <f t="shared" ca="1" si="61"/>
        <v>0</v>
      </c>
      <c r="AM340" s="2">
        <f t="shared" ca="1" si="61"/>
        <v>0</v>
      </c>
      <c r="AN340" s="2">
        <f t="shared" ca="1" si="61"/>
        <v>0</v>
      </c>
      <c r="AO340" s="2">
        <f t="shared" ca="1" si="61"/>
        <v>0</v>
      </c>
      <c r="AP340" s="2">
        <f t="shared" ca="1" si="61"/>
        <v>0</v>
      </c>
      <c r="AQ340" s="2">
        <f t="shared" ca="1" si="61"/>
        <v>0</v>
      </c>
      <c r="AR340" s="2">
        <f t="shared" ca="1" si="61"/>
        <v>0</v>
      </c>
      <c r="AS340" s="2">
        <f t="shared" ca="1" si="60"/>
        <v>0</v>
      </c>
      <c r="AT340" s="2">
        <f t="shared" ca="1" si="60"/>
        <v>0</v>
      </c>
      <c r="AU340" s="2">
        <f t="shared" ca="1" si="60"/>
        <v>0</v>
      </c>
      <c r="AV340" s="2">
        <f t="shared" ca="1" si="60"/>
        <v>0</v>
      </c>
      <c r="AW340" s="2">
        <f t="shared" ca="1" si="60"/>
        <v>0</v>
      </c>
      <c r="AX340" s="2">
        <f t="shared" ca="1" si="60"/>
        <v>0</v>
      </c>
      <c r="AY340" s="2">
        <f t="shared" ca="1" si="60"/>
        <v>0</v>
      </c>
      <c r="AZ340" s="2" t="e">
        <f t="shared" ca="1" si="60"/>
        <v>#VALUE!</v>
      </c>
      <c r="BA340" s="2" t="e">
        <f t="shared" ca="1" si="60"/>
        <v>#VALUE!</v>
      </c>
      <c r="BB340" s="2" t="e">
        <f t="shared" ca="1" si="60"/>
        <v>#VALUE!</v>
      </c>
      <c r="BC340" s="2" t="e">
        <f t="shared" ca="1" si="60"/>
        <v>#VALUE!</v>
      </c>
      <c r="BD340" s="2" t="e">
        <f t="shared" ca="1" si="60"/>
        <v>#VALUE!</v>
      </c>
      <c r="BE340" s="2" t="e">
        <f t="shared" ca="1" si="60"/>
        <v>#VALUE!</v>
      </c>
      <c r="BF340" s="2">
        <f t="shared" ca="1" si="60"/>
        <v>0</v>
      </c>
      <c r="BG340" s="2">
        <f t="shared" ca="1" si="62"/>
        <v>0</v>
      </c>
      <c r="BH340" s="2">
        <f t="shared" ca="1" si="62"/>
        <v>0</v>
      </c>
      <c r="BI340" s="2">
        <f t="shared" ca="1" si="62"/>
        <v>0</v>
      </c>
    </row>
    <row r="341" spans="1:61" hidden="1" x14ac:dyDescent="0.25">
      <c r="A341" s="185"/>
      <c r="B341" s="171"/>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1">
        <v>26</v>
      </c>
      <c r="AC341" s="2">
        <f t="shared" ca="1" si="61"/>
        <v>0</v>
      </c>
      <c r="AD341" s="2">
        <f t="shared" ca="1" si="61"/>
        <v>0</v>
      </c>
      <c r="AE341" s="2">
        <f t="shared" ca="1" si="61"/>
        <v>0</v>
      </c>
      <c r="AF341" s="2">
        <f t="shared" ca="1" si="61"/>
        <v>0</v>
      </c>
      <c r="AG341" s="2">
        <f t="shared" ca="1" si="61"/>
        <v>0</v>
      </c>
      <c r="AH341" s="2">
        <f t="shared" ca="1" si="61"/>
        <v>0</v>
      </c>
      <c r="AI341" s="2">
        <f t="shared" ca="1" si="61"/>
        <v>0</v>
      </c>
      <c r="AJ341" s="2">
        <f t="shared" ca="1" si="61"/>
        <v>0</v>
      </c>
      <c r="AK341" s="2">
        <f t="shared" ca="1" si="61"/>
        <v>0</v>
      </c>
      <c r="AL341" s="2">
        <f t="shared" ca="1" si="61"/>
        <v>0</v>
      </c>
      <c r="AM341" s="2">
        <f t="shared" ca="1" si="61"/>
        <v>0</v>
      </c>
      <c r="AN341" s="2">
        <f t="shared" ca="1" si="61"/>
        <v>0</v>
      </c>
      <c r="AO341" s="2">
        <f t="shared" ca="1" si="61"/>
        <v>0</v>
      </c>
      <c r="AP341" s="2">
        <f t="shared" ca="1" si="61"/>
        <v>0</v>
      </c>
      <c r="AQ341" s="2">
        <f t="shared" ca="1" si="61"/>
        <v>0</v>
      </c>
      <c r="AR341" s="2">
        <f t="shared" ca="1" si="61"/>
        <v>0</v>
      </c>
      <c r="AS341" s="2">
        <f t="shared" ca="1" si="60"/>
        <v>0</v>
      </c>
      <c r="AT341" s="2">
        <f t="shared" ca="1" si="60"/>
        <v>0</v>
      </c>
      <c r="AU341" s="2">
        <f t="shared" ca="1" si="60"/>
        <v>0</v>
      </c>
      <c r="AV341" s="2">
        <f t="shared" ca="1" si="60"/>
        <v>0</v>
      </c>
      <c r="AW341" s="2">
        <f t="shared" ca="1" si="60"/>
        <v>0</v>
      </c>
      <c r="AX341" s="2">
        <f t="shared" ca="1" si="60"/>
        <v>0</v>
      </c>
      <c r="AY341" s="2">
        <f t="shared" ca="1" si="60"/>
        <v>0</v>
      </c>
      <c r="AZ341" s="2" t="e">
        <f t="shared" ca="1" si="60"/>
        <v>#VALUE!</v>
      </c>
      <c r="BA341" s="2" t="e">
        <f t="shared" ca="1" si="60"/>
        <v>#VALUE!</v>
      </c>
      <c r="BB341" s="2" t="e">
        <f t="shared" ca="1" si="60"/>
        <v>#VALUE!</v>
      </c>
      <c r="BC341" s="2" t="e">
        <f t="shared" ca="1" si="60"/>
        <v>#VALUE!</v>
      </c>
      <c r="BD341" s="2" t="e">
        <f t="shared" ca="1" si="60"/>
        <v>#VALUE!</v>
      </c>
      <c r="BE341" s="2" t="e">
        <f t="shared" ca="1" si="60"/>
        <v>#VALUE!</v>
      </c>
      <c r="BF341" s="2">
        <f t="shared" ca="1" si="60"/>
        <v>0</v>
      </c>
      <c r="BG341" s="2">
        <f t="shared" ca="1" si="62"/>
        <v>0</v>
      </c>
      <c r="BH341" s="2">
        <f t="shared" ca="1" si="62"/>
        <v>0</v>
      </c>
      <c r="BI341" s="2">
        <f t="shared" ca="1" si="62"/>
        <v>0</v>
      </c>
    </row>
    <row r="342" spans="1:61" hidden="1" x14ac:dyDescent="0.25">
      <c r="A342" s="185"/>
      <c r="B342" s="171"/>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1">
        <v>27</v>
      </c>
      <c r="AC342" s="2">
        <f t="shared" ca="1" si="61"/>
        <v>0</v>
      </c>
      <c r="AD342" s="2">
        <f t="shared" ca="1" si="61"/>
        <v>0</v>
      </c>
      <c r="AE342" s="2">
        <f t="shared" ca="1" si="61"/>
        <v>0</v>
      </c>
      <c r="AF342" s="2">
        <f t="shared" ca="1" si="61"/>
        <v>0</v>
      </c>
      <c r="AG342" s="2">
        <f t="shared" ca="1" si="61"/>
        <v>0</v>
      </c>
      <c r="AH342" s="2">
        <f t="shared" ca="1" si="61"/>
        <v>0</v>
      </c>
      <c r="AI342" s="2">
        <f t="shared" ca="1" si="61"/>
        <v>0</v>
      </c>
      <c r="AJ342" s="2">
        <f t="shared" ca="1" si="61"/>
        <v>0</v>
      </c>
      <c r="AK342" s="2">
        <f t="shared" ca="1" si="61"/>
        <v>0</v>
      </c>
      <c r="AL342" s="2">
        <f t="shared" ca="1" si="61"/>
        <v>0</v>
      </c>
      <c r="AM342" s="2">
        <f t="shared" ca="1" si="61"/>
        <v>0</v>
      </c>
      <c r="AN342" s="2">
        <f t="shared" ca="1" si="61"/>
        <v>0</v>
      </c>
      <c r="AO342" s="2">
        <f t="shared" ca="1" si="61"/>
        <v>0</v>
      </c>
      <c r="AP342" s="2">
        <f t="shared" ca="1" si="61"/>
        <v>0</v>
      </c>
      <c r="AQ342" s="2">
        <f t="shared" ca="1" si="61"/>
        <v>0</v>
      </c>
      <c r="AR342" s="2">
        <f t="shared" ca="1" si="61"/>
        <v>0</v>
      </c>
      <c r="AS342" s="2">
        <f t="shared" ca="1" si="60"/>
        <v>0</v>
      </c>
      <c r="AT342" s="2">
        <f t="shared" ca="1" si="60"/>
        <v>0</v>
      </c>
      <c r="AU342" s="2">
        <f t="shared" ca="1" si="60"/>
        <v>0</v>
      </c>
      <c r="AV342" s="2">
        <f t="shared" ca="1" si="60"/>
        <v>0</v>
      </c>
      <c r="AW342" s="2">
        <f t="shared" ca="1" si="60"/>
        <v>0</v>
      </c>
      <c r="AX342" s="2">
        <f t="shared" ca="1" si="60"/>
        <v>0</v>
      </c>
      <c r="AY342" s="2">
        <f t="shared" ca="1" si="60"/>
        <v>0</v>
      </c>
      <c r="AZ342" s="2" t="e">
        <f t="shared" ca="1" si="60"/>
        <v>#VALUE!</v>
      </c>
      <c r="BA342" s="2" t="e">
        <f t="shared" ca="1" si="60"/>
        <v>#VALUE!</v>
      </c>
      <c r="BB342" s="2" t="e">
        <f t="shared" ca="1" si="60"/>
        <v>#VALUE!</v>
      </c>
      <c r="BC342" s="2" t="e">
        <f t="shared" ca="1" si="60"/>
        <v>#VALUE!</v>
      </c>
      <c r="BD342" s="2" t="e">
        <f t="shared" ca="1" si="60"/>
        <v>#VALUE!</v>
      </c>
      <c r="BE342" s="2" t="e">
        <f t="shared" ca="1" si="60"/>
        <v>#VALUE!</v>
      </c>
      <c r="BF342" s="2">
        <f t="shared" ca="1" si="60"/>
        <v>0</v>
      </c>
      <c r="BG342" s="2">
        <f t="shared" ca="1" si="62"/>
        <v>0</v>
      </c>
      <c r="BH342" s="2">
        <f t="shared" ca="1" si="62"/>
        <v>0</v>
      </c>
      <c r="BI342" s="2">
        <f t="shared" ca="1" si="62"/>
        <v>0</v>
      </c>
    </row>
    <row r="343" spans="1:61" hidden="1" x14ac:dyDescent="0.25">
      <c r="A343" s="185"/>
      <c r="B343" s="171"/>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1">
        <v>28</v>
      </c>
      <c r="AC343" s="2">
        <f t="shared" ca="1" si="61"/>
        <v>0</v>
      </c>
      <c r="AD343" s="2">
        <f t="shared" ca="1" si="61"/>
        <v>0</v>
      </c>
      <c r="AE343" s="2">
        <f t="shared" ca="1" si="61"/>
        <v>0</v>
      </c>
      <c r="AF343" s="2">
        <f t="shared" ca="1" si="61"/>
        <v>0</v>
      </c>
      <c r="AG343" s="2">
        <f t="shared" ca="1" si="61"/>
        <v>0</v>
      </c>
      <c r="AH343" s="2">
        <f t="shared" ca="1" si="61"/>
        <v>0</v>
      </c>
      <c r="AI343" s="2">
        <f t="shared" ca="1" si="61"/>
        <v>0</v>
      </c>
      <c r="AJ343" s="2">
        <f t="shared" ca="1" si="61"/>
        <v>0</v>
      </c>
      <c r="AK343" s="2">
        <f t="shared" ca="1" si="61"/>
        <v>0</v>
      </c>
      <c r="AL343" s="2">
        <f t="shared" ca="1" si="61"/>
        <v>0</v>
      </c>
      <c r="AM343" s="2">
        <f t="shared" ca="1" si="61"/>
        <v>0</v>
      </c>
      <c r="AN343" s="2">
        <f t="shared" ca="1" si="61"/>
        <v>0</v>
      </c>
      <c r="AO343" s="2">
        <f t="shared" ca="1" si="61"/>
        <v>0</v>
      </c>
      <c r="AP343" s="2">
        <f t="shared" ca="1" si="61"/>
        <v>0</v>
      </c>
      <c r="AQ343" s="2">
        <f t="shared" ca="1" si="61"/>
        <v>0</v>
      </c>
      <c r="AR343" s="2">
        <f t="shared" ca="1" si="61"/>
        <v>0</v>
      </c>
      <c r="AS343" s="2">
        <f t="shared" ca="1" si="60"/>
        <v>0</v>
      </c>
      <c r="AT343" s="2">
        <f t="shared" ca="1" si="60"/>
        <v>0</v>
      </c>
      <c r="AU343" s="2">
        <f t="shared" ca="1" si="60"/>
        <v>0</v>
      </c>
      <c r="AV343" s="2">
        <f t="shared" ca="1" si="60"/>
        <v>0</v>
      </c>
      <c r="AW343" s="2">
        <f t="shared" ca="1" si="60"/>
        <v>0</v>
      </c>
      <c r="AX343" s="2">
        <f t="shared" ca="1" si="60"/>
        <v>0</v>
      </c>
      <c r="AY343" s="2">
        <f t="shared" ca="1" si="60"/>
        <v>0</v>
      </c>
      <c r="AZ343" s="2" t="e">
        <f t="shared" ca="1" si="60"/>
        <v>#VALUE!</v>
      </c>
      <c r="BA343" s="2" t="e">
        <f t="shared" ca="1" si="60"/>
        <v>#VALUE!</v>
      </c>
      <c r="BB343" s="2" t="e">
        <f t="shared" ca="1" si="60"/>
        <v>#VALUE!</v>
      </c>
      <c r="BC343" s="2" t="e">
        <f t="shared" ca="1" si="60"/>
        <v>#VALUE!</v>
      </c>
      <c r="BD343" s="2" t="e">
        <f t="shared" ca="1" si="60"/>
        <v>#VALUE!</v>
      </c>
      <c r="BE343" s="2" t="e">
        <f t="shared" ca="1" si="60"/>
        <v>#VALUE!</v>
      </c>
      <c r="BF343" s="2">
        <f t="shared" ca="1" si="60"/>
        <v>0</v>
      </c>
      <c r="BG343" s="2">
        <f t="shared" ca="1" si="62"/>
        <v>0</v>
      </c>
      <c r="BH343" s="2">
        <f t="shared" ca="1" si="62"/>
        <v>0</v>
      </c>
      <c r="BI343" s="2">
        <f t="shared" ca="1" si="62"/>
        <v>0</v>
      </c>
    </row>
    <row r="344" spans="1:61" hidden="1" x14ac:dyDescent="0.25">
      <c r="A344" s="185"/>
      <c r="B344" s="171"/>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1">
        <v>29</v>
      </c>
      <c r="AC344" s="2">
        <f t="shared" ca="1" si="61"/>
        <v>0</v>
      </c>
      <c r="AD344" s="2">
        <f t="shared" ca="1" si="61"/>
        <v>0</v>
      </c>
      <c r="AE344" s="2">
        <f t="shared" ca="1" si="61"/>
        <v>0</v>
      </c>
      <c r="AF344" s="2">
        <f t="shared" ca="1" si="61"/>
        <v>0</v>
      </c>
      <c r="AG344" s="2">
        <f t="shared" ca="1" si="61"/>
        <v>0</v>
      </c>
      <c r="AH344" s="2">
        <f t="shared" ca="1" si="61"/>
        <v>0</v>
      </c>
      <c r="AI344" s="2">
        <f t="shared" ca="1" si="61"/>
        <v>0</v>
      </c>
      <c r="AJ344" s="2">
        <f t="shared" ca="1" si="61"/>
        <v>0</v>
      </c>
      <c r="AK344" s="2">
        <f t="shared" ca="1" si="61"/>
        <v>0</v>
      </c>
      <c r="AL344" s="2">
        <f t="shared" ca="1" si="61"/>
        <v>0</v>
      </c>
      <c r="AM344" s="2">
        <f t="shared" ca="1" si="61"/>
        <v>0</v>
      </c>
      <c r="AN344" s="2">
        <f t="shared" ca="1" si="61"/>
        <v>0</v>
      </c>
      <c r="AO344" s="2">
        <f t="shared" ca="1" si="61"/>
        <v>0</v>
      </c>
      <c r="AP344" s="2">
        <f t="shared" ca="1" si="61"/>
        <v>0</v>
      </c>
      <c r="AQ344" s="2">
        <f t="shared" ca="1" si="61"/>
        <v>0</v>
      </c>
      <c r="AR344" s="2">
        <f t="shared" ca="1" si="61"/>
        <v>0</v>
      </c>
      <c r="AS344" s="2">
        <f t="shared" ca="1" si="60"/>
        <v>0</v>
      </c>
      <c r="AT344" s="2">
        <f t="shared" ca="1" si="60"/>
        <v>0</v>
      </c>
      <c r="AU344" s="2">
        <f t="shared" ca="1" si="60"/>
        <v>0</v>
      </c>
      <c r="AV344" s="2">
        <f t="shared" ca="1" si="60"/>
        <v>0</v>
      </c>
      <c r="AW344" s="2">
        <f t="shared" ca="1" si="60"/>
        <v>0</v>
      </c>
      <c r="AX344" s="2">
        <f t="shared" ca="1" si="60"/>
        <v>0</v>
      </c>
      <c r="AY344" s="2">
        <f t="shared" ca="1" si="60"/>
        <v>0</v>
      </c>
      <c r="AZ344" s="2" t="e">
        <f t="shared" ca="1" si="60"/>
        <v>#VALUE!</v>
      </c>
      <c r="BA344" s="2" t="e">
        <f t="shared" ca="1" si="60"/>
        <v>#VALUE!</v>
      </c>
      <c r="BB344" s="2" t="e">
        <f t="shared" ca="1" si="60"/>
        <v>#VALUE!</v>
      </c>
      <c r="BC344" s="2" t="e">
        <f t="shared" ca="1" si="60"/>
        <v>#VALUE!</v>
      </c>
      <c r="BD344" s="2" t="e">
        <f t="shared" ca="1" si="60"/>
        <v>#VALUE!</v>
      </c>
      <c r="BE344" s="2" t="e">
        <f t="shared" ca="1" si="60"/>
        <v>#VALUE!</v>
      </c>
      <c r="BF344" s="2">
        <f t="shared" ca="1" si="60"/>
        <v>0</v>
      </c>
      <c r="BG344" s="2">
        <f t="shared" ca="1" si="62"/>
        <v>0</v>
      </c>
      <c r="BH344" s="2">
        <f t="shared" ca="1" si="62"/>
        <v>0</v>
      </c>
      <c r="BI344" s="2">
        <f t="shared" ca="1" si="62"/>
        <v>0</v>
      </c>
    </row>
    <row r="345" spans="1:61" hidden="1" x14ac:dyDescent="0.25">
      <c r="A345" s="185"/>
      <c r="B345" s="171"/>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1">
        <v>30</v>
      </c>
      <c r="AC345" s="2">
        <f t="shared" ca="1" si="61"/>
        <v>0</v>
      </c>
      <c r="AD345" s="2">
        <f t="shared" ca="1" si="61"/>
        <v>0</v>
      </c>
      <c r="AE345" s="2">
        <f t="shared" ca="1" si="61"/>
        <v>0</v>
      </c>
      <c r="AF345" s="2">
        <f t="shared" ca="1" si="61"/>
        <v>0</v>
      </c>
      <c r="AG345" s="2">
        <f t="shared" ca="1" si="61"/>
        <v>0</v>
      </c>
      <c r="AH345" s="2">
        <f t="shared" ca="1" si="61"/>
        <v>0</v>
      </c>
      <c r="AI345" s="2">
        <f t="shared" ca="1" si="61"/>
        <v>0</v>
      </c>
      <c r="AJ345" s="2">
        <f t="shared" ca="1" si="61"/>
        <v>0</v>
      </c>
      <c r="AK345" s="2">
        <f t="shared" ca="1" si="61"/>
        <v>0</v>
      </c>
      <c r="AL345" s="2">
        <f t="shared" ca="1" si="61"/>
        <v>0</v>
      </c>
      <c r="AM345" s="2">
        <f t="shared" ca="1" si="61"/>
        <v>0</v>
      </c>
      <c r="AN345" s="2">
        <f t="shared" ca="1" si="61"/>
        <v>0</v>
      </c>
      <c r="AO345" s="2">
        <f t="shared" ca="1" si="61"/>
        <v>0</v>
      </c>
      <c r="AP345" s="2">
        <f t="shared" ca="1" si="61"/>
        <v>0</v>
      </c>
      <c r="AQ345" s="2">
        <f t="shared" ca="1" si="61"/>
        <v>0</v>
      </c>
      <c r="AR345" s="2">
        <f t="shared" ca="1" si="61"/>
        <v>0</v>
      </c>
      <c r="AS345" s="2">
        <f t="shared" ca="1" si="60"/>
        <v>0</v>
      </c>
      <c r="AT345" s="2">
        <f t="shared" ca="1" si="60"/>
        <v>0</v>
      </c>
      <c r="AU345" s="2">
        <f t="shared" ca="1" si="60"/>
        <v>0</v>
      </c>
      <c r="AV345" s="2">
        <f t="shared" ca="1" si="60"/>
        <v>0</v>
      </c>
      <c r="AW345" s="2">
        <f t="shared" ca="1" si="60"/>
        <v>0</v>
      </c>
      <c r="AX345" s="2">
        <f t="shared" ca="1" si="60"/>
        <v>0</v>
      </c>
      <c r="AY345" s="2">
        <f t="shared" ca="1" si="60"/>
        <v>0</v>
      </c>
      <c r="AZ345" s="2">
        <f t="shared" ca="1" si="60"/>
        <v>0</v>
      </c>
      <c r="BA345" s="2">
        <f t="shared" ca="1" si="60"/>
        <v>0</v>
      </c>
      <c r="BB345" s="2">
        <f t="shared" ca="1" si="60"/>
        <v>0</v>
      </c>
      <c r="BC345" s="2">
        <f t="shared" ca="1" si="60"/>
        <v>0</v>
      </c>
      <c r="BD345" s="2">
        <f t="shared" ca="1" si="60"/>
        <v>0</v>
      </c>
      <c r="BE345" s="2">
        <f t="shared" ca="1" si="60"/>
        <v>0</v>
      </c>
      <c r="BF345" s="2">
        <f t="shared" ca="1" si="60"/>
        <v>0</v>
      </c>
      <c r="BG345" s="2">
        <f t="shared" ca="1" si="62"/>
        <v>0</v>
      </c>
      <c r="BH345" s="2">
        <f t="shared" ca="1" si="62"/>
        <v>0</v>
      </c>
      <c r="BI345" s="2">
        <f t="shared" ca="1" si="62"/>
        <v>0</v>
      </c>
    </row>
    <row r="346" spans="1:61" hidden="1" x14ac:dyDescent="0.25">
      <c r="A346" s="185"/>
      <c r="B346" s="171"/>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1">
        <v>31</v>
      </c>
      <c r="AC346" s="2">
        <f t="shared" ca="1" si="61"/>
        <v>0</v>
      </c>
      <c r="AD346" s="2">
        <f t="shared" ca="1" si="61"/>
        <v>0</v>
      </c>
      <c r="AE346" s="2">
        <f t="shared" ca="1" si="61"/>
        <v>0</v>
      </c>
      <c r="AF346" s="2">
        <f t="shared" ca="1" si="61"/>
        <v>0</v>
      </c>
      <c r="AG346" s="2">
        <f t="shared" ca="1" si="61"/>
        <v>0</v>
      </c>
      <c r="AH346" s="2">
        <f t="shared" ca="1" si="61"/>
        <v>0</v>
      </c>
      <c r="AI346" s="2">
        <f t="shared" ca="1" si="61"/>
        <v>0</v>
      </c>
      <c r="AJ346" s="2">
        <f t="shared" ca="1" si="61"/>
        <v>0</v>
      </c>
      <c r="AK346" s="2">
        <f t="shared" ca="1" si="61"/>
        <v>0</v>
      </c>
      <c r="AL346" s="2">
        <f t="shared" ca="1" si="61"/>
        <v>0</v>
      </c>
      <c r="AM346" s="2">
        <f t="shared" ca="1" si="61"/>
        <v>0</v>
      </c>
      <c r="AN346" s="2">
        <f t="shared" ca="1" si="61"/>
        <v>0</v>
      </c>
      <c r="AO346" s="2">
        <f t="shared" ca="1" si="61"/>
        <v>0</v>
      </c>
      <c r="AP346" s="2">
        <f t="shared" ca="1" si="61"/>
        <v>0</v>
      </c>
      <c r="AQ346" s="2">
        <f t="shared" ca="1" si="61"/>
        <v>0</v>
      </c>
      <c r="AR346" s="2">
        <f t="shared" ca="1" si="61"/>
        <v>0</v>
      </c>
      <c r="AS346" s="2">
        <f t="shared" ca="1" si="60"/>
        <v>0</v>
      </c>
      <c r="AT346" s="2">
        <f t="shared" ca="1" si="60"/>
        <v>0</v>
      </c>
      <c r="AU346" s="2">
        <f t="shared" ca="1" si="60"/>
        <v>0</v>
      </c>
      <c r="AV346" s="2">
        <f t="shared" ca="1" si="60"/>
        <v>0</v>
      </c>
      <c r="AW346" s="2">
        <f t="shared" ca="1" si="60"/>
        <v>0</v>
      </c>
      <c r="AX346" s="2">
        <f t="shared" ca="1" si="60"/>
        <v>0</v>
      </c>
      <c r="AY346" s="2">
        <f t="shared" ca="1" si="60"/>
        <v>0</v>
      </c>
      <c r="AZ346" s="2">
        <f t="shared" ca="1" si="60"/>
        <v>0</v>
      </c>
      <c r="BA346" s="2">
        <f t="shared" ca="1" si="60"/>
        <v>0</v>
      </c>
      <c r="BB346" s="2">
        <f t="shared" ca="1" si="60"/>
        <v>0</v>
      </c>
      <c r="BC346" s="2">
        <f t="shared" ca="1" si="60"/>
        <v>0</v>
      </c>
      <c r="BD346" s="2">
        <f t="shared" ca="1" si="60"/>
        <v>0</v>
      </c>
      <c r="BE346" s="2">
        <f t="shared" ca="1" si="60"/>
        <v>0</v>
      </c>
      <c r="BF346" s="2">
        <f t="shared" ca="1" si="60"/>
        <v>0</v>
      </c>
      <c r="BG346" s="2">
        <f t="shared" ca="1" si="62"/>
        <v>0</v>
      </c>
      <c r="BH346" s="2">
        <f t="shared" ca="1" si="62"/>
        <v>0</v>
      </c>
      <c r="BI346" s="2">
        <f t="shared" ca="1" si="62"/>
        <v>0</v>
      </c>
    </row>
    <row r="347" spans="1:61" hidden="1" x14ac:dyDescent="0.25">
      <c r="A347" s="185"/>
      <c r="B347" s="171"/>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1">
        <v>32</v>
      </c>
      <c r="AC347" s="2">
        <f t="shared" ca="1" si="61"/>
        <v>0</v>
      </c>
      <c r="AD347" s="2">
        <f t="shared" ca="1" si="61"/>
        <v>0</v>
      </c>
      <c r="AE347" s="2">
        <f t="shared" ca="1" si="61"/>
        <v>0</v>
      </c>
      <c r="AF347" s="2">
        <f t="shared" ca="1" si="61"/>
        <v>0</v>
      </c>
      <c r="AG347" s="2">
        <f t="shared" ca="1" si="61"/>
        <v>0</v>
      </c>
      <c r="AH347" s="2">
        <f t="shared" ca="1" si="61"/>
        <v>0</v>
      </c>
      <c r="AI347" s="2">
        <f t="shared" ca="1" si="61"/>
        <v>0</v>
      </c>
      <c r="AJ347" s="2">
        <f t="shared" ca="1" si="61"/>
        <v>0</v>
      </c>
      <c r="AK347" s="2">
        <f t="shared" ca="1" si="61"/>
        <v>0</v>
      </c>
      <c r="AL347" s="2">
        <f t="shared" ca="1" si="61"/>
        <v>0</v>
      </c>
      <c r="AM347" s="2">
        <f t="shared" ca="1" si="61"/>
        <v>0</v>
      </c>
      <c r="AN347" s="2">
        <f t="shared" ca="1" si="61"/>
        <v>0</v>
      </c>
      <c r="AO347" s="2">
        <f t="shared" ca="1" si="61"/>
        <v>0</v>
      </c>
      <c r="AP347" s="2">
        <f t="shared" ca="1" si="61"/>
        <v>0</v>
      </c>
      <c r="AQ347" s="2">
        <f t="shared" ca="1" si="61"/>
        <v>0</v>
      </c>
      <c r="AR347" s="2">
        <f t="shared" ca="1" si="61"/>
        <v>0</v>
      </c>
      <c r="AS347" s="2">
        <f t="shared" ca="1" si="60"/>
        <v>0</v>
      </c>
      <c r="AT347" s="2">
        <f t="shared" ca="1" si="60"/>
        <v>0</v>
      </c>
      <c r="AU347" s="2">
        <f t="shared" ca="1" si="60"/>
        <v>0</v>
      </c>
      <c r="AV347" s="2">
        <f t="shared" ca="1" si="60"/>
        <v>0</v>
      </c>
      <c r="AW347" s="2">
        <f t="shared" ca="1" si="60"/>
        <v>0</v>
      </c>
      <c r="AX347" s="2">
        <f t="shared" ca="1" si="60"/>
        <v>0</v>
      </c>
      <c r="AY347" s="2">
        <f t="shared" ca="1" si="60"/>
        <v>0</v>
      </c>
      <c r="AZ347" s="2">
        <f t="shared" ca="1" si="60"/>
        <v>0</v>
      </c>
      <c r="BA347" s="2">
        <f t="shared" ca="1" si="60"/>
        <v>0</v>
      </c>
      <c r="BB347" s="2">
        <f t="shared" ca="1" si="60"/>
        <v>0</v>
      </c>
      <c r="BC347" s="2">
        <f t="shared" ca="1" si="60"/>
        <v>0</v>
      </c>
      <c r="BD347" s="2">
        <f t="shared" ca="1" si="60"/>
        <v>0</v>
      </c>
      <c r="BE347" s="2">
        <f t="shared" ca="1" si="60"/>
        <v>0</v>
      </c>
      <c r="BF347" s="2">
        <f t="shared" ca="1" si="60"/>
        <v>0</v>
      </c>
      <c r="BG347" s="2">
        <f t="shared" ca="1" si="62"/>
        <v>0</v>
      </c>
      <c r="BH347" s="2">
        <f t="shared" ca="1" si="62"/>
        <v>0</v>
      </c>
      <c r="BI347" s="2">
        <f t="shared" ca="1" si="62"/>
        <v>0</v>
      </c>
    </row>
    <row r="348" spans="1:61" hidden="1" x14ac:dyDescent="0.25">
      <c r="A348" s="185"/>
      <c r="B348" s="172"/>
      <c r="C348" s="68"/>
      <c r="D348" s="68"/>
      <c r="E348" s="68"/>
      <c r="F348" s="68"/>
      <c r="G348" s="68"/>
      <c r="H348" s="68"/>
      <c r="I348" s="68"/>
      <c r="J348" s="68"/>
      <c r="K348" s="68"/>
      <c r="L348" s="68"/>
      <c r="M348" s="68"/>
      <c r="N348" s="68"/>
      <c r="O348" s="68"/>
      <c r="P348" s="68"/>
      <c r="Q348" s="68"/>
      <c r="R348" s="68"/>
      <c r="S348" s="68"/>
      <c r="T348" s="68"/>
      <c r="U348" s="68"/>
      <c r="V348" s="68"/>
      <c r="W348" s="68"/>
      <c r="X348" s="68"/>
      <c r="Y348" s="68"/>
      <c r="Z348" s="68"/>
      <c r="AA348" s="68"/>
      <c r="AB348" s="65">
        <v>33</v>
      </c>
      <c r="AC348" s="67">
        <f t="shared" ca="1" si="61"/>
        <v>0</v>
      </c>
      <c r="AD348" s="67">
        <f t="shared" ca="1" si="61"/>
        <v>0</v>
      </c>
      <c r="AE348" s="67">
        <f t="shared" ca="1" si="61"/>
        <v>0</v>
      </c>
      <c r="AF348" s="67">
        <f t="shared" ca="1" si="61"/>
        <v>0</v>
      </c>
      <c r="AG348" s="67">
        <f t="shared" ca="1" si="61"/>
        <v>0</v>
      </c>
      <c r="AH348" s="67">
        <f t="shared" ca="1" si="61"/>
        <v>0</v>
      </c>
      <c r="AI348" s="67">
        <f t="shared" ca="1" si="61"/>
        <v>0</v>
      </c>
      <c r="AJ348" s="67">
        <f t="shared" ca="1" si="61"/>
        <v>0</v>
      </c>
      <c r="AK348" s="67">
        <f t="shared" ca="1" si="61"/>
        <v>0</v>
      </c>
      <c r="AL348" s="67">
        <f t="shared" ca="1" si="61"/>
        <v>0</v>
      </c>
      <c r="AM348" s="67">
        <f t="shared" ca="1" si="61"/>
        <v>0</v>
      </c>
      <c r="AN348" s="67">
        <f t="shared" ca="1" si="61"/>
        <v>0</v>
      </c>
      <c r="AO348" s="67">
        <f t="shared" ca="1" si="61"/>
        <v>0</v>
      </c>
      <c r="AP348" s="67">
        <f t="shared" ca="1" si="61"/>
        <v>0</v>
      </c>
      <c r="AQ348" s="67">
        <f t="shared" ca="1" si="61"/>
        <v>0</v>
      </c>
      <c r="AR348" s="67">
        <f t="shared" ca="1" si="61"/>
        <v>0</v>
      </c>
      <c r="AS348" s="67">
        <f t="shared" ca="1" si="60"/>
        <v>0</v>
      </c>
      <c r="AT348" s="67">
        <f t="shared" ca="1" si="60"/>
        <v>0</v>
      </c>
      <c r="AU348" s="67">
        <f t="shared" ca="1" si="60"/>
        <v>0</v>
      </c>
      <c r="AV348" s="67">
        <f t="shared" ca="1" si="60"/>
        <v>0</v>
      </c>
      <c r="AW348" s="67">
        <f t="shared" ca="1" si="60"/>
        <v>0</v>
      </c>
      <c r="AX348" s="67">
        <f t="shared" ca="1" si="60"/>
        <v>0</v>
      </c>
      <c r="AY348" s="67">
        <f t="shared" ca="1" si="60"/>
        <v>0</v>
      </c>
      <c r="AZ348" s="67">
        <f t="shared" ca="1" si="60"/>
        <v>0</v>
      </c>
      <c r="BA348" s="67">
        <f t="shared" ca="1" si="60"/>
        <v>0</v>
      </c>
      <c r="BB348" s="67">
        <f t="shared" ca="1" si="60"/>
        <v>0</v>
      </c>
      <c r="BC348" s="67">
        <f t="shared" ca="1" si="60"/>
        <v>0</v>
      </c>
      <c r="BD348" s="67">
        <f t="shared" ca="1" si="60"/>
        <v>0</v>
      </c>
      <c r="BE348" s="67">
        <f t="shared" ca="1" si="60"/>
        <v>0</v>
      </c>
      <c r="BF348" s="67">
        <f t="shared" ca="1" si="60"/>
        <v>0</v>
      </c>
      <c r="BG348" s="67">
        <f t="shared" ca="1" si="62"/>
        <v>0</v>
      </c>
      <c r="BH348" s="67">
        <f t="shared" ca="1" si="62"/>
        <v>0</v>
      </c>
      <c r="BI348" s="67">
        <f t="shared" ca="1" si="62"/>
        <v>0</v>
      </c>
    </row>
    <row r="349" spans="1:61" hidden="1" x14ac:dyDescent="0.25">
      <c r="A349" s="185"/>
      <c r="B349" s="170" t="s">
        <v>156</v>
      </c>
      <c r="C349" s="173" t="str">
        <f>INDEX(mem_Nb,MATCH(B349,MEMBERS,0))</f>
        <v>N10</v>
      </c>
      <c r="D349" s="74">
        <f>INDEX(LM,MATCH(C349,NODES,0),1)</f>
        <v>27</v>
      </c>
      <c r="E349" s="4" t="e">
        <f t="array" aca="1" ref="E349:E354" ca="1">d_m(D349:D354,P349:U354,Du,Dk)</f>
        <v>#VALUE!</v>
      </c>
      <c r="F349" s="4" t="e">
        <f t="array" ref="F349:F354">qf_m(B349)</f>
        <v>#VALUE!</v>
      </c>
      <c r="G349" s="4" t="e">
        <f t="array" ref="G349:G354">MMULT(TRANSPOSE(P349:U354),F349:F354)</f>
        <v>#VALUE!</v>
      </c>
      <c r="H349" s="4" t="e">
        <f t="array" ref="H349:H354">MMULT(J349:O354,E349:E354)+F349:F354</f>
        <v>#VALUE!</v>
      </c>
      <c r="I349" s="4" t="e">
        <f t="array" ref="I349:I354">MMULT(TRANSPOSE(P349:U354),H349:H354)</f>
        <v>#VALUE!</v>
      </c>
      <c r="J349" s="14" t="e">
        <f t="array" ref="J349:O354">kp_m(B349)</f>
        <v>#VALUE!</v>
      </c>
      <c r="K349" s="4" t="e">
        <v>#VALUE!</v>
      </c>
      <c r="L349" s="4" t="e">
        <v>#VALUE!</v>
      </c>
      <c r="M349" s="4" t="e">
        <v>#VALUE!</v>
      </c>
      <c r="N349" s="4" t="e">
        <v>#VALUE!</v>
      </c>
      <c r="O349" s="15" t="e">
        <v>#VALUE!</v>
      </c>
      <c r="P349" s="14" t="e">
        <f t="array" ref="P349:U354">T_m(B349)</f>
        <v>#VALUE!</v>
      </c>
      <c r="Q349" s="4" t="e">
        <v>#VALUE!</v>
      </c>
      <c r="R349" s="4" t="e">
        <v>#VALUE!</v>
      </c>
      <c r="S349" s="4" t="e">
        <v>#VALUE!</v>
      </c>
      <c r="T349" s="4" t="e">
        <v>#VALUE!</v>
      </c>
      <c r="U349" s="15" t="e">
        <v>#VALUE!</v>
      </c>
      <c r="V349" s="14" t="e">
        <f t="array" ref="V349:AA354">k_m(P349:U354,J349:O354)</f>
        <v>#VALUE!</v>
      </c>
      <c r="W349" s="4" t="e">
        <v>#VALUE!</v>
      </c>
      <c r="X349" s="4" t="e">
        <v>#VALUE!</v>
      </c>
      <c r="Y349" s="4" t="e">
        <v>#VALUE!</v>
      </c>
      <c r="Z349" s="4" t="e">
        <v>#VALUE!</v>
      </c>
      <c r="AA349" s="15" t="e">
        <v>#VALUE!</v>
      </c>
      <c r="AB349" s="5">
        <v>1</v>
      </c>
      <c r="AC349" s="4">
        <f ca="1">IF(ISNA(OR(MATCH(AC$51,OFFSET($D349,1-$AB349,0,6),0),MATCH($AB349,OFFSET($D349,1-$AB349,0,6),0))),0,INDEX(OFFSET($D349,1-$AB349,18,6,6),MATCH(AC$51,OFFSET($D349,1-$AB349,0,6),0),MATCH($AB349,OFFSET($D349,1-$AB349,0,6),0)))</f>
        <v>0</v>
      </c>
      <c r="AD349" s="4">
        <f t="shared" ca="1" si="61"/>
        <v>0</v>
      </c>
      <c r="AE349" s="4">
        <f t="shared" ca="1" si="61"/>
        <v>0</v>
      </c>
      <c r="AF349" s="4">
        <f t="shared" ca="1" si="61"/>
        <v>0</v>
      </c>
      <c r="AG349" s="4">
        <f t="shared" ca="1" si="61"/>
        <v>0</v>
      </c>
      <c r="AH349" s="4">
        <f t="shared" ca="1" si="61"/>
        <v>0</v>
      </c>
      <c r="AI349" s="4">
        <f t="shared" ca="1" si="61"/>
        <v>0</v>
      </c>
      <c r="AJ349" s="4">
        <f t="shared" ca="1" si="61"/>
        <v>0</v>
      </c>
      <c r="AK349" s="4">
        <f t="shared" ca="1" si="61"/>
        <v>0</v>
      </c>
      <c r="AL349" s="4">
        <f t="shared" ca="1" si="61"/>
        <v>0</v>
      </c>
      <c r="AM349" s="4">
        <f t="shared" ca="1" si="61"/>
        <v>0</v>
      </c>
      <c r="AN349" s="4">
        <f t="shared" ca="1" si="61"/>
        <v>0</v>
      </c>
      <c r="AO349" s="4">
        <f t="shared" ca="1" si="61"/>
        <v>0</v>
      </c>
      <c r="AP349" s="4">
        <f t="shared" ca="1" si="61"/>
        <v>0</v>
      </c>
      <c r="AQ349" s="4">
        <f t="shared" ca="1" si="61"/>
        <v>0</v>
      </c>
      <c r="AR349" s="4">
        <f t="shared" ca="1" si="61"/>
        <v>0</v>
      </c>
      <c r="AS349" s="4">
        <f t="shared" ca="1" si="60"/>
        <v>0</v>
      </c>
      <c r="AT349" s="4">
        <f t="shared" ca="1" si="60"/>
        <v>0</v>
      </c>
      <c r="AU349" s="4">
        <f t="shared" ca="1" si="60"/>
        <v>0</v>
      </c>
      <c r="AV349" s="4">
        <f t="shared" ca="1" si="60"/>
        <v>0</v>
      </c>
      <c r="AW349" s="4">
        <f t="shared" ca="1" si="60"/>
        <v>0</v>
      </c>
      <c r="AX349" s="4">
        <f t="shared" ca="1" si="60"/>
        <v>0</v>
      </c>
      <c r="AY349" s="4">
        <f t="shared" ca="1" si="60"/>
        <v>0</v>
      </c>
      <c r="AZ349" s="4">
        <f t="shared" ca="1" si="60"/>
        <v>0</v>
      </c>
      <c r="BA349" s="4">
        <f t="shared" ca="1" si="60"/>
        <v>0</v>
      </c>
      <c r="BB349" s="4">
        <f t="shared" ca="1" si="60"/>
        <v>0</v>
      </c>
      <c r="BC349" s="4">
        <f t="shared" ca="1" si="60"/>
        <v>0</v>
      </c>
      <c r="BD349" s="4">
        <f t="shared" ca="1" si="60"/>
        <v>0</v>
      </c>
      <c r="BE349" s="4">
        <f t="shared" ca="1" si="60"/>
        <v>0</v>
      </c>
      <c r="BF349" s="4">
        <f t="shared" ca="1" si="60"/>
        <v>0</v>
      </c>
      <c r="BG349" s="4">
        <f t="shared" ca="1" si="62"/>
        <v>0</v>
      </c>
      <c r="BH349" s="4">
        <f t="shared" ca="1" si="62"/>
        <v>0</v>
      </c>
      <c r="BI349" s="4">
        <f t="shared" ca="1" si="62"/>
        <v>0</v>
      </c>
    </row>
    <row r="350" spans="1:61" hidden="1" x14ac:dyDescent="0.25">
      <c r="A350" s="185"/>
      <c r="B350" s="171"/>
      <c r="C350" s="174"/>
      <c r="D350" s="73">
        <f>INDEX(LM,MATCH(C349,NODES,0),2)</f>
        <v>28</v>
      </c>
      <c r="E350" s="2" t="e">
        <f ca="1"/>
        <v>#VALUE!</v>
      </c>
      <c r="F350" s="2" t="e">
        <v>#VALUE!</v>
      </c>
      <c r="G350" s="2" t="e">
        <v>#VALUE!</v>
      </c>
      <c r="H350" s="2" t="e">
        <v>#VALUE!</v>
      </c>
      <c r="I350" s="2" t="e">
        <v>#VALUE!</v>
      </c>
      <c r="J350" s="12" t="e">
        <v>#VALUE!</v>
      </c>
      <c r="K350" s="2" t="e">
        <v>#VALUE!</v>
      </c>
      <c r="L350" s="2" t="e">
        <v>#VALUE!</v>
      </c>
      <c r="M350" s="2" t="e">
        <v>#VALUE!</v>
      </c>
      <c r="N350" s="2" t="e">
        <v>#VALUE!</v>
      </c>
      <c r="O350" s="13" t="e">
        <v>#VALUE!</v>
      </c>
      <c r="P350" s="12" t="e">
        <v>#VALUE!</v>
      </c>
      <c r="Q350" s="2" t="e">
        <v>#VALUE!</v>
      </c>
      <c r="R350" s="2" t="e">
        <v>#VALUE!</v>
      </c>
      <c r="S350" s="2" t="e">
        <v>#VALUE!</v>
      </c>
      <c r="T350" s="2" t="e">
        <v>#VALUE!</v>
      </c>
      <c r="U350" s="13" t="e">
        <v>#VALUE!</v>
      </c>
      <c r="V350" s="12" t="e">
        <v>#VALUE!</v>
      </c>
      <c r="W350" s="2" t="e">
        <v>#VALUE!</v>
      </c>
      <c r="X350" s="2" t="e">
        <v>#VALUE!</v>
      </c>
      <c r="Y350" s="2" t="e">
        <v>#VALUE!</v>
      </c>
      <c r="Z350" s="2" t="e">
        <v>#VALUE!</v>
      </c>
      <c r="AA350" s="13" t="e">
        <v>#VALUE!</v>
      </c>
      <c r="AB350" s="1">
        <v>2</v>
      </c>
      <c r="AC350" s="2">
        <f t="shared" ref="AC350:AR366" ca="1" si="63">IF(ISNA(OR(MATCH(AC$51,OFFSET($D350,1-$AB350,0,6),0),MATCH($AB350,OFFSET($D350,1-$AB350,0,6),0))),0,INDEX(OFFSET($D350,1-$AB350,18,6,6),MATCH(AC$51,OFFSET($D350,1-$AB350,0,6),0),MATCH($AB350,OFFSET($D350,1-$AB350,0,6),0)))</f>
        <v>0</v>
      </c>
      <c r="AD350" s="2">
        <f t="shared" ca="1" si="61"/>
        <v>0</v>
      </c>
      <c r="AE350" s="2">
        <f t="shared" ref="AE350:AT366" ca="1" si="64">IF(ISNA(OR(MATCH(AE$51,OFFSET($D350,1-$AB350,0,6),0),MATCH($AB350,OFFSET($D350,1-$AB350,0,6),0))),0,INDEX(OFFSET($D350,1-$AB350,18,6,6),MATCH(AE$51,OFFSET($D350,1-$AB350,0,6),0),MATCH($AB350,OFFSET($D350,1-$AB350,0,6),0)))</f>
        <v>0</v>
      </c>
      <c r="AF350" s="2">
        <f t="shared" ca="1" si="64"/>
        <v>0</v>
      </c>
      <c r="AG350" s="2">
        <f t="shared" ca="1" si="64"/>
        <v>0</v>
      </c>
      <c r="AH350" s="2">
        <f t="shared" ca="1" si="64"/>
        <v>0</v>
      </c>
      <c r="AI350" s="2">
        <f t="shared" ca="1" si="64"/>
        <v>0</v>
      </c>
      <c r="AJ350" s="2">
        <f t="shared" ca="1" si="64"/>
        <v>0</v>
      </c>
      <c r="AK350" s="2">
        <f t="shared" ca="1" si="64"/>
        <v>0</v>
      </c>
      <c r="AL350" s="2">
        <f t="shared" ca="1" si="64"/>
        <v>0</v>
      </c>
      <c r="AM350" s="2">
        <f t="shared" ca="1" si="64"/>
        <v>0</v>
      </c>
      <c r="AN350" s="2">
        <f t="shared" ca="1" si="64"/>
        <v>0</v>
      </c>
      <c r="AO350" s="2">
        <f t="shared" ca="1" si="64"/>
        <v>0</v>
      </c>
      <c r="AP350" s="2">
        <f t="shared" ca="1" si="64"/>
        <v>0</v>
      </c>
      <c r="AQ350" s="2">
        <f t="shared" ca="1" si="64"/>
        <v>0</v>
      </c>
      <c r="AR350" s="2">
        <f t="shared" ca="1" si="64"/>
        <v>0</v>
      </c>
      <c r="AS350" s="2">
        <f t="shared" ca="1" si="64"/>
        <v>0</v>
      </c>
      <c r="AT350" s="2">
        <f t="shared" ca="1" si="64"/>
        <v>0</v>
      </c>
      <c r="AU350" s="2">
        <f t="shared" ref="AU350:BI365" ca="1" si="65">IF(ISNA(OR(MATCH(AU$51,OFFSET($D350,1-$AB350,0,6),0),MATCH($AB350,OFFSET($D350,1-$AB350,0,6),0))),0,INDEX(OFFSET($D350,1-$AB350,18,6,6),MATCH(AU$51,OFFSET($D350,1-$AB350,0,6),0),MATCH($AB350,OFFSET($D350,1-$AB350,0,6),0)))</f>
        <v>0</v>
      </c>
      <c r="AV350" s="2">
        <f t="shared" ca="1" si="65"/>
        <v>0</v>
      </c>
      <c r="AW350" s="2">
        <f t="shared" ca="1" si="65"/>
        <v>0</v>
      </c>
      <c r="AX350" s="2">
        <f t="shared" ca="1" si="65"/>
        <v>0</v>
      </c>
      <c r="AY350" s="2">
        <f t="shared" ca="1" si="65"/>
        <v>0</v>
      </c>
      <c r="AZ350" s="2">
        <f t="shared" ca="1" si="65"/>
        <v>0</v>
      </c>
      <c r="BA350" s="2">
        <f t="shared" ca="1" si="65"/>
        <v>0</v>
      </c>
      <c r="BB350" s="2">
        <f t="shared" ca="1" si="65"/>
        <v>0</v>
      </c>
      <c r="BC350" s="2">
        <f t="shared" ca="1" si="65"/>
        <v>0</v>
      </c>
      <c r="BD350" s="2">
        <f t="shared" ca="1" si="65"/>
        <v>0</v>
      </c>
      <c r="BE350" s="2">
        <f t="shared" ca="1" si="65"/>
        <v>0</v>
      </c>
      <c r="BF350" s="2">
        <f t="shared" ca="1" si="65"/>
        <v>0</v>
      </c>
      <c r="BG350" s="2">
        <f t="shared" ca="1" si="62"/>
        <v>0</v>
      </c>
      <c r="BH350" s="2">
        <f t="shared" ca="1" si="62"/>
        <v>0</v>
      </c>
      <c r="BI350" s="2">
        <f t="shared" ca="1" si="62"/>
        <v>0</v>
      </c>
    </row>
    <row r="351" spans="1:61" hidden="1" x14ac:dyDescent="0.25">
      <c r="A351" s="185"/>
      <c r="B351" s="171"/>
      <c r="C351" s="174"/>
      <c r="D351" s="73">
        <f>INDEX(LM,MATCH(C349,NODES,0),3)</f>
        <v>29</v>
      </c>
      <c r="E351" s="2" t="e">
        <f ca="1"/>
        <v>#VALUE!</v>
      </c>
      <c r="F351" s="2" t="e">
        <v>#VALUE!</v>
      </c>
      <c r="G351" s="2" t="e">
        <v>#VALUE!</v>
      </c>
      <c r="H351" s="2" t="e">
        <v>#VALUE!</v>
      </c>
      <c r="I351" s="2" t="e">
        <v>#VALUE!</v>
      </c>
      <c r="J351" s="12" t="e">
        <v>#VALUE!</v>
      </c>
      <c r="K351" s="2" t="e">
        <v>#VALUE!</v>
      </c>
      <c r="L351" s="2" t="e">
        <v>#VALUE!</v>
      </c>
      <c r="M351" s="2" t="e">
        <v>#VALUE!</v>
      </c>
      <c r="N351" s="2" t="e">
        <v>#VALUE!</v>
      </c>
      <c r="O351" s="13" t="e">
        <v>#VALUE!</v>
      </c>
      <c r="P351" s="12" t="e">
        <v>#VALUE!</v>
      </c>
      <c r="Q351" s="2" t="e">
        <v>#VALUE!</v>
      </c>
      <c r="R351" s="2" t="e">
        <v>#VALUE!</v>
      </c>
      <c r="S351" s="2" t="e">
        <v>#VALUE!</v>
      </c>
      <c r="T351" s="2" t="e">
        <v>#VALUE!</v>
      </c>
      <c r="U351" s="13" t="e">
        <v>#VALUE!</v>
      </c>
      <c r="V351" s="12" t="e">
        <v>#VALUE!</v>
      </c>
      <c r="W351" s="2" t="e">
        <v>#VALUE!</v>
      </c>
      <c r="X351" s="2" t="e">
        <v>#VALUE!</v>
      </c>
      <c r="Y351" s="2" t="e">
        <v>#VALUE!</v>
      </c>
      <c r="Z351" s="2" t="e">
        <v>#VALUE!</v>
      </c>
      <c r="AA351" s="13" t="e">
        <v>#VALUE!</v>
      </c>
      <c r="AB351" s="1">
        <v>3</v>
      </c>
      <c r="AC351" s="2">
        <f t="shared" ca="1" si="63"/>
        <v>0</v>
      </c>
      <c r="AD351" s="2">
        <f t="shared" ca="1" si="63"/>
        <v>0</v>
      </c>
      <c r="AE351" s="2">
        <f t="shared" ca="1" si="63"/>
        <v>0</v>
      </c>
      <c r="AF351" s="2">
        <f t="shared" ca="1" si="63"/>
        <v>0</v>
      </c>
      <c r="AG351" s="2">
        <f t="shared" ca="1" si="63"/>
        <v>0</v>
      </c>
      <c r="AH351" s="2">
        <f t="shared" ca="1" si="63"/>
        <v>0</v>
      </c>
      <c r="AI351" s="2">
        <f t="shared" ca="1" si="63"/>
        <v>0</v>
      </c>
      <c r="AJ351" s="2">
        <f t="shared" ca="1" si="63"/>
        <v>0</v>
      </c>
      <c r="AK351" s="2">
        <f t="shared" ca="1" si="63"/>
        <v>0</v>
      </c>
      <c r="AL351" s="2">
        <f t="shared" ca="1" si="63"/>
        <v>0</v>
      </c>
      <c r="AM351" s="2">
        <f t="shared" ca="1" si="63"/>
        <v>0</v>
      </c>
      <c r="AN351" s="2">
        <f t="shared" ca="1" si="63"/>
        <v>0</v>
      </c>
      <c r="AO351" s="2">
        <f t="shared" ca="1" si="63"/>
        <v>0</v>
      </c>
      <c r="AP351" s="2">
        <f t="shared" ca="1" si="63"/>
        <v>0</v>
      </c>
      <c r="AQ351" s="2">
        <f t="shared" ca="1" si="63"/>
        <v>0</v>
      </c>
      <c r="AR351" s="2">
        <f t="shared" ca="1" si="63"/>
        <v>0</v>
      </c>
      <c r="AS351" s="2">
        <f t="shared" ca="1" si="64"/>
        <v>0</v>
      </c>
      <c r="AT351" s="2">
        <f t="shared" ca="1" si="64"/>
        <v>0</v>
      </c>
      <c r="AU351" s="2">
        <f t="shared" ca="1" si="65"/>
        <v>0</v>
      </c>
      <c r="AV351" s="2">
        <f t="shared" ca="1" si="65"/>
        <v>0</v>
      </c>
      <c r="AW351" s="2">
        <f t="shared" ca="1" si="65"/>
        <v>0</v>
      </c>
      <c r="AX351" s="2">
        <f t="shared" ca="1" si="65"/>
        <v>0</v>
      </c>
      <c r="AY351" s="2">
        <f t="shared" ca="1" si="65"/>
        <v>0</v>
      </c>
      <c r="AZ351" s="2">
        <f t="shared" ca="1" si="65"/>
        <v>0</v>
      </c>
      <c r="BA351" s="2">
        <f t="shared" ca="1" si="65"/>
        <v>0</v>
      </c>
      <c r="BB351" s="2">
        <f t="shared" ca="1" si="65"/>
        <v>0</v>
      </c>
      <c r="BC351" s="2">
        <f t="shared" ca="1" si="65"/>
        <v>0</v>
      </c>
      <c r="BD351" s="2">
        <f t="shared" ca="1" si="65"/>
        <v>0</v>
      </c>
      <c r="BE351" s="2">
        <f t="shared" ca="1" si="65"/>
        <v>0</v>
      </c>
      <c r="BF351" s="2">
        <f t="shared" ca="1" si="65"/>
        <v>0</v>
      </c>
      <c r="BG351" s="2">
        <f t="shared" ca="1" si="65"/>
        <v>0</v>
      </c>
      <c r="BH351" s="2">
        <f t="shared" ca="1" si="65"/>
        <v>0</v>
      </c>
      <c r="BI351" s="2">
        <f t="shared" ca="1" si="65"/>
        <v>0</v>
      </c>
    </row>
    <row r="352" spans="1:61" hidden="1" x14ac:dyDescent="0.25">
      <c r="A352" s="185"/>
      <c r="B352" s="171"/>
      <c r="C352" s="174" t="str">
        <f>INDEX(mem_Ne,MATCH(B349,MEMBERS,0))</f>
        <v>N11</v>
      </c>
      <c r="D352" s="73">
        <f>INDEX(LM,MATCH(C352,NODES,0),1)</f>
        <v>30</v>
      </c>
      <c r="E352" s="2" t="e">
        <f ca="1"/>
        <v>#VALUE!</v>
      </c>
      <c r="F352" s="2" t="e">
        <v>#VALUE!</v>
      </c>
      <c r="G352" s="2" t="e">
        <v>#VALUE!</v>
      </c>
      <c r="H352" s="2" t="e">
        <v>#VALUE!</v>
      </c>
      <c r="I352" s="2" t="e">
        <v>#VALUE!</v>
      </c>
      <c r="J352" s="12" t="e">
        <v>#VALUE!</v>
      </c>
      <c r="K352" s="2" t="e">
        <v>#VALUE!</v>
      </c>
      <c r="L352" s="2" t="e">
        <v>#VALUE!</v>
      </c>
      <c r="M352" s="2" t="e">
        <v>#VALUE!</v>
      </c>
      <c r="N352" s="2" t="e">
        <v>#VALUE!</v>
      </c>
      <c r="O352" s="13" t="e">
        <v>#VALUE!</v>
      </c>
      <c r="P352" s="12" t="e">
        <v>#VALUE!</v>
      </c>
      <c r="Q352" s="2" t="e">
        <v>#VALUE!</v>
      </c>
      <c r="R352" s="2" t="e">
        <v>#VALUE!</v>
      </c>
      <c r="S352" s="2" t="e">
        <v>#VALUE!</v>
      </c>
      <c r="T352" s="2" t="e">
        <v>#VALUE!</v>
      </c>
      <c r="U352" s="13" t="e">
        <v>#VALUE!</v>
      </c>
      <c r="V352" s="12" t="e">
        <v>#VALUE!</v>
      </c>
      <c r="W352" s="2" t="e">
        <v>#VALUE!</v>
      </c>
      <c r="X352" s="2" t="e">
        <v>#VALUE!</v>
      </c>
      <c r="Y352" s="2" t="e">
        <v>#VALUE!</v>
      </c>
      <c r="Z352" s="2" t="e">
        <v>#VALUE!</v>
      </c>
      <c r="AA352" s="13" t="e">
        <v>#VALUE!</v>
      </c>
      <c r="AB352" s="1">
        <v>4</v>
      </c>
      <c r="AC352" s="2">
        <f t="shared" ca="1" si="63"/>
        <v>0</v>
      </c>
      <c r="AD352" s="2">
        <f t="shared" ca="1" si="63"/>
        <v>0</v>
      </c>
      <c r="AE352" s="2">
        <f t="shared" ca="1" si="63"/>
        <v>0</v>
      </c>
      <c r="AF352" s="2">
        <f t="shared" ca="1" si="63"/>
        <v>0</v>
      </c>
      <c r="AG352" s="2">
        <f t="shared" ca="1" si="63"/>
        <v>0</v>
      </c>
      <c r="AH352" s="2">
        <f t="shared" ca="1" si="63"/>
        <v>0</v>
      </c>
      <c r="AI352" s="2">
        <f t="shared" ca="1" si="63"/>
        <v>0</v>
      </c>
      <c r="AJ352" s="2">
        <f t="shared" ca="1" si="63"/>
        <v>0</v>
      </c>
      <c r="AK352" s="2">
        <f t="shared" ca="1" si="63"/>
        <v>0</v>
      </c>
      <c r="AL352" s="2">
        <f t="shared" ca="1" si="63"/>
        <v>0</v>
      </c>
      <c r="AM352" s="2">
        <f t="shared" ca="1" si="63"/>
        <v>0</v>
      </c>
      <c r="AN352" s="2">
        <f t="shared" ca="1" si="63"/>
        <v>0</v>
      </c>
      <c r="AO352" s="2">
        <f t="shared" ca="1" si="63"/>
        <v>0</v>
      </c>
      <c r="AP352" s="2">
        <f t="shared" ca="1" si="63"/>
        <v>0</v>
      </c>
      <c r="AQ352" s="2">
        <f t="shared" ca="1" si="63"/>
        <v>0</v>
      </c>
      <c r="AR352" s="2">
        <f t="shared" ca="1" si="63"/>
        <v>0</v>
      </c>
      <c r="AS352" s="2">
        <f t="shared" ca="1" si="64"/>
        <v>0</v>
      </c>
      <c r="AT352" s="2">
        <f t="shared" ca="1" si="64"/>
        <v>0</v>
      </c>
      <c r="AU352" s="2">
        <f t="shared" ca="1" si="65"/>
        <v>0</v>
      </c>
      <c r="AV352" s="2">
        <f t="shared" ca="1" si="65"/>
        <v>0</v>
      </c>
      <c r="AW352" s="2">
        <f t="shared" ca="1" si="65"/>
        <v>0</v>
      </c>
      <c r="AX352" s="2">
        <f t="shared" ca="1" si="65"/>
        <v>0</v>
      </c>
      <c r="AY352" s="2">
        <f t="shared" ca="1" si="65"/>
        <v>0</v>
      </c>
      <c r="AZ352" s="2">
        <f t="shared" ca="1" si="65"/>
        <v>0</v>
      </c>
      <c r="BA352" s="2">
        <f t="shared" ca="1" si="65"/>
        <v>0</v>
      </c>
      <c r="BB352" s="2">
        <f t="shared" ca="1" si="65"/>
        <v>0</v>
      </c>
      <c r="BC352" s="2">
        <f t="shared" ca="1" si="65"/>
        <v>0</v>
      </c>
      <c r="BD352" s="2">
        <f t="shared" ca="1" si="65"/>
        <v>0</v>
      </c>
      <c r="BE352" s="2">
        <f t="shared" ca="1" si="65"/>
        <v>0</v>
      </c>
      <c r="BF352" s="2">
        <f t="shared" ca="1" si="65"/>
        <v>0</v>
      </c>
      <c r="BG352" s="2">
        <f t="shared" ca="1" si="65"/>
        <v>0</v>
      </c>
      <c r="BH352" s="2">
        <f t="shared" ca="1" si="65"/>
        <v>0</v>
      </c>
      <c r="BI352" s="2">
        <f t="shared" ca="1" si="65"/>
        <v>0</v>
      </c>
    </row>
    <row r="353" spans="1:61" hidden="1" x14ac:dyDescent="0.25">
      <c r="A353" s="185"/>
      <c r="B353" s="171"/>
      <c r="C353" s="174"/>
      <c r="D353" s="73">
        <f>INDEX(LM,MATCH(C352,NODES,0),2)</f>
        <v>33</v>
      </c>
      <c r="E353" s="2" t="e">
        <f ca="1"/>
        <v>#VALUE!</v>
      </c>
      <c r="F353" s="2" t="e">
        <v>#VALUE!</v>
      </c>
      <c r="G353" s="2" t="e">
        <v>#VALUE!</v>
      </c>
      <c r="H353" s="2" t="e">
        <v>#VALUE!</v>
      </c>
      <c r="I353" s="2" t="e">
        <v>#VALUE!</v>
      </c>
      <c r="J353" s="12" t="e">
        <v>#VALUE!</v>
      </c>
      <c r="K353" s="2" t="e">
        <v>#VALUE!</v>
      </c>
      <c r="L353" s="2" t="e">
        <v>#VALUE!</v>
      </c>
      <c r="M353" s="2" t="e">
        <v>#VALUE!</v>
      </c>
      <c r="N353" s="2" t="e">
        <v>#VALUE!</v>
      </c>
      <c r="O353" s="13" t="e">
        <v>#VALUE!</v>
      </c>
      <c r="P353" s="12" t="e">
        <v>#VALUE!</v>
      </c>
      <c r="Q353" s="2" t="e">
        <v>#VALUE!</v>
      </c>
      <c r="R353" s="2" t="e">
        <v>#VALUE!</v>
      </c>
      <c r="S353" s="2" t="e">
        <v>#VALUE!</v>
      </c>
      <c r="T353" s="2" t="e">
        <v>#VALUE!</v>
      </c>
      <c r="U353" s="13" t="e">
        <v>#VALUE!</v>
      </c>
      <c r="V353" s="12" t="e">
        <v>#VALUE!</v>
      </c>
      <c r="W353" s="2" t="e">
        <v>#VALUE!</v>
      </c>
      <c r="X353" s="2" t="e">
        <v>#VALUE!</v>
      </c>
      <c r="Y353" s="2" t="e">
        <v>#VALUE!</v>
      </c>
      <c r="Z353" s="2" t="e">
        <v>#VALUE!</v>
      </c>
      <c r="AA353" s="13" t="e">
        <v>#VALUE!</v>
      </c>
      <c r="AB353" s="1">
        <v>5</v>
      </c>
      <c r="AC353" s="2">
        <f t="shared" ca="1" si="63"/>
        <v>0</v>
      </c>
      <c r="AD353" s="2">
        <f t="shared" ca="1" si="63"/>
        <v>0</v>
      </c>
      <c r="AE353" s="2">
        <f t="shared" ca="1" si="63"/>
        <v>0</v>
      </c>
      <c r="AF353" s="2">
        <f t="shared" ca="1" si="63"/>
        <v>0</v>
      </c>
      <c r="AG353" s="2">
        <f t="shared" ca="1" si="63"/>
        <v>0</v>
      </c>
      <c r="AH353" s="2">
        <f t="shared" ca="1" si="63"/>
        <v>0</v>
      </c>
      <c r="AI353" s="2">
        <f t="shared" ca="1" si="63"/>
        <v>0</v>
      </c>
      <c r="AJ353" s="2">
        <f t="shared" ca="1" si="63"/>
        <v>0</v>
      </c>
      <c r="AK353" s="2">
        <f t="shared" ca="1" si="63"/>
        <v>0</v>
      </c>
      <c r="AL353" s="2">
        <f t="shared" ca="1" si="63"/>
        <v>0</v>
      </c>
      <c r="AM353" s="2">
        <f t="shared" ca="1" si="63"/>
        <v>0</v>
      </c>
      <c r="AN353" s="2">
        <f t="shared" ca="1" si="63"/>
        <v>0</v>
      </c>
      <c r="AO353" s="2">
        <f t="shared" ca="1" si="63"/>
        <v>0</v>
      </c>
      <c r="AP353" s="2">
        <f t="shared" ca="1" si="63"/>
        <v>0</v>
      </c>
      <c r="AQ353" s="2">
        <f t="shared" ca="1" si="63"/>
        <v>0</v>
      </c>
      <c r="AR353" s="2">
        <f t="shared" ca="1" si="63"/>
        <v>0</v>
      </c>
      <c r="AS353" s="2">
        <f t="shared" ca="1" si="64"/>
        <v>0</v>
      </c>
      <c r="AT353" s="2">
        <f t="shared" ca="1" si="64"/>
        <v>0</v>
      </c>
      <c r="AU353" s="2">
        <f t="shared" ca="1" si="65"/>
        <v>0</v>
      </c>
      <c r="AV353" s="2">
        <f t="shared" ca="1" si="65"/>
        <v>0</v>
      </c>
      <c r="AW353" s="2">
        <f t="shared" ca="1" si="65"/>
        <v>0</v>
      </c>
      <c r="AX353" s="2">
        <f t="shared" ca="1" si="65"/>
        <v>0</v>
      </c>
      <c r="AY353" s="2">
        <f t="shared" ca="1" si="65"/>
        <v>0</v>
      </c>
      <c r="AZ353" s="2">
        <f t="shared" ca="1" si="65"/>
        <v>0</v>
      </c>
      <c r="BA353" s="2">
        <f t="shared" ca="1" si="65"/>
        <v>0</v>
      </c>
      <c r="BB353" s="2">
        <f t="shared" ca="1" si="65"/>
        <v>0</v>
      </c>
      <c r="BC353" s="2">
        <f t="shared" ca="1" si="65"/>
        <v>0</v>
      </c>
      <c r="BD353" s="2">
        <f t="shared" ca="1" si="65"/>
        <v>0</v>
      </c>
      <c r="BE353" s="2">
        <f t="shared" ca="1" si="65"/>
        <v>0</v>
      </c>
      <c r="BF353" s="2">
        <f t="shared" ca="1" si="65"/>
        <v>0</v>
      </c>
      <c r="BG353" s="2">
        <f t="shared" ca="1" si="65"/>
        <v>0</v>
      </c>
      <c r="BH353" s="2">
        <f t="shared" ca="1" si="65"/>
        <v>0</v>
      </c>
      <c r="BI353" s="2">
        <f t="shared" ca="1" si="65"/>
        <v>0</v>
      </c>
    </row>
    <row r="354" spans="1:61" hidden="1" x14ac:dyDescent="0.25">
      <c r="A354" s="185"/>
      <c r="B354" s="171"/>
      <c r="C354" s="174"/>
      <c r="D354" s="73">
        <f>INDEX(LM,MATCH(C352,NODES,0),3)</f>
        <v>31</v>
      </c>
      <c r="E354" s="2" t="e">
        <f ca="1"/>
        <v>#VALUE!</v>
      </c>
      <c r="F354" s="2" t="e">
        <v>#VALUE!</v>
      </c>
      <c r="G354" s="2" t="e">
        <v>#VALUE!</v>
      </c>
      <c r="H354" s="2" t="e">
        <v>#VALUE!</v>
      </c>
      <c r="I354" s="2" t="e">
        <v>#VALUE!</v>
      </c>
      <c r="J354" s="12" t="e">
        <v>#VALUE!</v>
      </c>
      <c r="K354" s="2" t="e">
        <v>#VALUE!</v>
      </c>
      <c r="L354" s="2" t="e">
        <v>#VALUE!</v>
      </c>
      <c r="M354" s="2" t="e">
        <v>#VALUE!</v>
      </c>
      <c r="N354" s="2" t="e">
        <v>#VALUE!</v>
      </c>
      <c r="O354" s="13" t="e">
        <v>#VALUE!</v>
      </c>
      <c r="P354" s="12" t="e">
        <v>#VALUE!</v>
      </c>
      <c r="Q354" s="2" t="e">
        <v>#VALUE!</v>
      </c>
      <c r="R354" s="2" t="e">
        <v>#VALUE!</v>
      </c>
      <c r="S354" s="2" t="e">
        <v>#VALUE!</v>
      </c>
      <c r="T354" s="2" t="e">
        <v>#VALUE!</v>
      </c>
      <c r="U354" s="13" t="e">
        <v>#VALUE!</v>
      </c>
      <c r="V354" s="12" t="e">
        <v>#VALUE!</v>
      </c>
      <c r="W354" s="2" t="e">
        <v>#VALUE!</v>
      </c>
      <c r="X354" s="2" t="e">
        <v>#VALUE!</v>
      </c>
      <c r="Y354" s="2" t="e">
        <v>#VALUE!</v>
      </c>
      <c r="Z354" s="2" t="e">
        <v>#VALUE!</v>
      </c>
      <c r="AA354" s="13" t="e">
        <v>#VALUE!</v>
      </c>
      <c r="AB354" s="1">
        <v>6</v>
      </c>
      <c r="AC354" s="2">
        <f t="shared" ca="1" si="63"/>
        <v>0</v>
      </c>
      <c r="AD354" s="2">
        <f t="shared" ca="1" si="63"/>
        <v>0</v>
      </c>
      <c r="AE354" s="2">
        <f t="shared" ca="1" si="63"/>
        <v>0</v>
      </c>
      <c r="AF354" s="2">
        <f t="shared" ca="1" si="63"/>
        <v>0</v>
      </c>
      <c r="AG354" s="2">
        <f t="shared" ca="1" si="63"/>
        <v>0</v>
      </c>
      <c r="AH354" s="2">
        <f t="shared" ca="1" si="63"/>
        <v>0</v>
      </c>
      <c r="AI354" s="2">
        <f t="shared" ca="1" si="63"/>
        <v>0</v>
      </c>
      <c r="AJ354" s="2">
        <f t="shared" ca="1" si="63"/>
        <v>0</v>
      </c>
      <c r="AK354" s="2">
        <f t="shared" ca="1" si="63"/>
        <v>0</v>
      </c>
      <c r="AL354" s="2">
        <f t="shared" ca="1" si="63"/>
        <v>0</v>
      </c>
      <c r="AM354" s="2">
        <f t="shared" ca="1" si="63"/>
        <v>0</v>
      </c>
      <c r="AN354" s="2">
        <f t="shared" ca="1" si="63"/>
        <v>0</v>
      </c>
      <c r="AO354" s="2">
        <f t="shared" ca="1" si="63"/>
        <v>0</v>
      </c>
      <c r="AP354" s="2">
        <f t="shared" ca="1" si="63"/>
        <v>0</v>
      </c>
      <c r="AQ354" s="2">
        <f t="shared" ca="1" si="63"/>
        <v>0</v>
      </c>
      <c r="AR354" s="2">
        <f t="shared" ca="1" si="63"/>
        <v>0</v>
      </c>
      <c r="AS354" s="2">
        <f t="shared" ca="1" si="64"/>
        <v>0</v>
      </c>
      <c r="AT354" s="2">
        <f t="shared" ca="1" si="64"/>
        <v>0</v>
      </c>
      <c r="AU354" s="2">
        <f t="shared" ca="1" si="65"/>
        <v>0</v>
      </c>
      <c r="AV354" s="2">
        <f t="shared" ca="1" si="65"/>
        <v>0</v>
      </c>
      <c r="AW354" s="2">
        <f t="shared" ca="1" si="65"/>
        <v>0</v>
      </c>
      <c r="AX354" s="2">
        <f t="shared" ca="1" si="65"/>
        <v>0</v>
      </c>
      <c r="AY354" s="2">
        <f t="shared" ca="1" si="65"/>
        <v>0</v>
      </c>
      <c r="AZ354" s="2">
        <f t="shared" ca="1" si="65"/>
        <v>0</v>
      </c>
      <c r="BA354" s="2">
        <f t="shared" ca="1" si="65"/>
        <v>0</v>
      </c>
      <c r="BB354" s="2">
        <f t="shared" ca="1" si="65"/>
        <v>0</v>
      </c>
      <c r="BC354" s="2">
        <f t="shared" ca="1" si="65"/>
        <v>0</v>
      </c>
      <c r="BD354" s="2">
        <f t="shared" ca="1" si="65"/>
        <v>0</v>
      </c>
      <c r="BE354" s="2">
        <f t="shared" ca="1" si="65"/>
        <v>0</v>
      </c>
      <c r="BF354" s="2">
        <f t="shared" ca="1" si="65"/>
        <v>0</v>
      </c>
      <c r="BG354" s="2">
        <f t="shared" ca="1" si="65"/>
        <v>0</v>
      </c>
      <c r="BH354" s="2">
        <f t="shared" ca="1" si="65"/>
        <v>0</v>
      </c>
      <c r="BI354" s="2">
        <f t="shared" ca="1" si="65"/>
        <v>0</v>
      </c>
    </row>
    <row r="355" spans="1:61" hidden="1" x14ac:dyDescent="0.25">
      <c r="A355" s="185"/>
      <c r="B355" s="171"/>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1">
        <v>7</v>
      </c>
      <c r="AC355" s="2">
        <f t="shared" ca="1" si="63"/>
        <v>0</v>
      </c>
      <c r="AD355" s="2">
        <f t="shared" ca="1" si="63"/>
        <v>0</v>
      </c>
      <c r="AE355" s="2">
        <f t="shared" ca="1" si="63"/>
        <v>0</v>
      </c>
      <c r="AF355" s="2">
        <f t="shared" ca="1" si="63"/>
        <v>0</v>
      </c>
      <c r="AG355" s="2">
        <f t="shared" ca="1" si="63"/>
        <v>0</v>
      </c>
      <c r="AH355" s="2">
        <f t="shared" ca="1" si="63"/>
        <v>0</v>
      </c>
      <c r="AI355" s="2">
        <f t="shared" ca="1" si="63"/>
        <v>0</v>
      </c>
      <c r="AJ355" s="2">
        <f t="shared" ca="1" si="63"/>
        <v>0</v>
      </c>
      <c r="AK355" s="2">
        <f t="shared" ca="1" si="63"/>
        <v>0</v>
      </c>
      <c r="AL355" s="2">
        <f t="shared" ca="1" si="63"/>
        <v>0</v>
      </c>
      <c r="AM355" s="2">
        <f t="shared" ca="1" si="63"/>
        <v>0</v>
      </c>
      <c r="AN355" s="2">
        <f t="shared" ca="1" si="63"/>
        <v>0</v>
      </c>
      <c r="AO355" s="2">
        <f t="shared" ca="1" si="63"/>
        <v>0</v>
      </c>
      <c r="AP355" s="2">
        <f t="shared" ca="1" si="63"/>
        <v>0</v>
      </c>
      <c r="AQ355" s="2">
        <f t="shared" ca="1" si="63"/>
        <v>0</v>
      </c>
      <c r="AR355" s="2">
        <f t="shared" ca="1" si="63"/>
        <v>0</v>
      </c>
      <c r="AS355" s="2">
        <f t="shared" ca="1" si="64"/>
        <v>0</v>
      </c>
      <c r="AT355" s="2">
        <f t="shared" ca="1" si="64"/>
        <v>0</v>
      </c>
      <c r="AU355" s="2">
        <f t="shared" ca="1" si="65"/>
        <v>0</v>
      </c>
      <c r="AV355" s="2">
        <f t="shared" ca="1" si="65"/>
        <v>0</v>
      </c>
      <c r="AW355" s="2">
        <f t="shared" ca="1" si="65"/>
        <v>0</v>
      </c>
      <c r="AX355" s="2">
        <f t="shared" ca="1" si="65"/>
        <v>0</v>
      </c>
      <c r="AY355" s="2">
        <f t="shared" ca="1" si="65"/>
        <v>0</v>
      </c>
      <c r="AZ355" s="2">
        <f t="shared" ca="1" si="65"/>
        <v>0</v>
      </c>
      <c r="BA355" s="2">
        <f t="shared" ca="1" si="65"/>
        <v>0</v>
      </c>
      <c r="BB355" s="2">
        <f t="shared" ca="1" si="65"/>
        <v>0</v>
      </c>
      <c r="BC355" s="2">
        <f t="shared" ca="1" si="65"/>
        <v>0</v>
      </c>
      <c r="BD355" s="2">
        <f t="shared" ca="1" si="65"/>
        <v>0</v>
      </c>
      <c r="BE355" s="2">
        <f t="shared" ca="1" si="65"/>
        <v>0</v>
      </c>
      <c r="BF355" s="2">
        <f t="shared" ca="1" si="65"/>
        <v>0</v>
      </c>
      <c r="BG355" s="2">
        <f t="shared" ca="1" si="65"/>
        <v>0</v>
      </c>
      <c r="BH355" s="2">
        <f t="shared" ca="1" si="65"/>
        <v>0</v>
      </c>
      <c r="BI355" s="2">
        <f t="shared" ca="1" si="65"/>
        <v>0</v>
      </c>
    </row>
    <row r="356" spans="1:61" hidden="1" x14ac:dyDescent="0.25">
      <c r="A356" s="185"/>
      <c r="B356" s="171"/>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1">
        <v>8</v>
      </c>
      <c r="AC356" s="2">
        <f t="shared" ca="1" si="63"/>
        <v>0</v>
      </c>
      <c r="AD356" s="2">
        <f t="shared" ca="1" si="63"/>
        <v>0</v>
      </c>
      <c r="AE356" s="2">
        <f t="shared" ca="1" si="63"/>
        <v>0</v>
      </c>
      <c r="AF356" s="2">
        <f t="shared" ca="1" si="63"/>
        <v>0</v>
      </c>
      <c r="AG356" s="2">
        <f t="shared" ca="1" si="63"/>
        <v>0</v>
      </c>
      <c r="AH356" s="2">
        <f t="shared" ca="1" si="63"/>
        <v>0</v>
      </c>
      <c r="AI356" s="2">
        <f t="shared" ca="1" si="63"/>
        <v>0</v>
      </c>
      <c r="AJ356" s="2">
        <f t="shared" ca="1" si="63"/>
        <v>0</v>
      </c>
      <c r="AK356" s="2">
        <f t="shared" ca="1" si="63"/>
        <v>0</v>
      </c>
      <c r="AL356" s="2">
        <f t="shared" ca="1" si="63"/>
        <v>0</v>
      </c>
      <c r="AM356" s="2">
        <f t="shared" ca="1" si="63"/>
        <v>0</v>
      </c>
      <c r="AN356" s="2">
        <f t="shared" ca="1" si="63"/>
        <v>0</v>
      </c>
      <c r="AO356" s="2">
        <f t="shared" ca="1" si="63"/>
        <v>0</v>
      </c>
      <c r="AP356" s="2">
        <f t="shared" ca="1" si="63"/>
        <v>0</v>
      </c>
      <c r="AQ356" s="2">
        <f t="shared" ca="1" si="63"/>
        <v>0</v>
      </c>
      <c r="AR356" s="2">
        <f t="shared" ca="1" si="63"/>
        <v>0</v>
      </c>
      <c r="AS356" s="2">
        <f t="shared" ca="1" si="64"/>
        <v>0</v>
      </c>
      <c r="AT356" s="2">
        <f t="shared" ca="1" si="64"/>
        <v>0</v>
      </c>
      <c r="AU356" s="2">
        <f t="shared" ca="1" si="65"/>
        <v>0</v>
      </c>
      <c r="AV356" s="2">
        <f t="shared" ca="1" si="65"/>
        <v>0</v>
      </c>
      <c r="AW356" s="2">
        <f t="shared" ca="1" si="65"/>
        <v>0</v>
      </c>
      <c r="AX356" s="2">
        <f t="shared" ca="1" si="65"/>
        <v>0</v>
      </c>
      <c r="AY356" s="2">
        <f t="shared" ca="1" si="65"/>
        <v>0</v>
      </c>
      <c r="AZ356" s="2">
        <f t="shared" ca="1" si="65"/>
        <v>0</v>
      </c>
      <c r="BA356" s="2">
        <f t="shared" ca="1" si="65"/>
        <v>0</v>
      </c>
      <c r="BB356" s="2">
        <f t="shared" ca="1" si="65"/>
        <v>0</v>
      </c>
      <c r="BC356" s="2">
        <f t="shared" ca="1" si="65"/>
        <v>0</v>
      </c>
      <c r="BD356" s="2">
        <f t="shared" ca="1" si="65"/>
        <v>0</v>
      </c>
      <c r="BE356" s="2">
        <f t="shared" ca="1" si="65"/>
        <v>0</v>
      </c>
      <c r="BF356" s="2">
        <f t="shared" ca="1" si="65"/>
        <v>0</v>
      </c>
      <c r="BG356" s="2">
        <f t="shared" ca="1" si="65"/>
        <v>0</v>
      </c>
      <c r="BH356" s="2">
        <f t="shared" ca="1" si="65"/>
        <v>0</v>
      </c>
      <c r="BI356" s="2">
        <f t="shared" ca="1" si="65"/>
        <v>0</v>
      </c>
    </row>
    <row r="357" spans="1:61" hidden="1" x14ac:dyDescent="0.25">
      <c r="A357" s="185"/>
      <c r="B357" s="171"/>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1">
        <v>9</v>
      </c>
      <c r="AC357" s="2">
        <f t="shared" ca="1" si="63"/>
        <v>0</v>
      </c>
      <c r="AD357" s="2">
        <f t="shared" ca="1" si="63"/>
        <v>0</v>
      </c>
      <c r="AE357" s="2">
        <f t="shared" ca="1" si="63"/>
        <v>0</v>
      </c>
      <c r="AF357" s="2">
        <f t="shared" ca="1" si="63"/>
        <v>0</v>
      </c>
      <c r="AG357" s="2">
        <f t="shared" ca="1" si="63"/>
        <v>0</v>
      </c>
      <c r="AH357" s="2">
        <f t="shared" ca="1" si="63"/>
        <v>0</v>
      </c>
      <c r="AI357" s="2">
        <f t="shared" ca="1" si="63"/>
        <v>0</v>
      </c>
      <c r="AJ357" s="2">
        <f t="shared" ca="1" si="63"/>
        <v>0</v>
      </c>
      <c r="AK357" s="2">
        <f t="shared" ca="1" si="63"/>
        <v>0</v>
      </c>
      <c r="AL357" s="2">
        <f t="shared" ca="1" si="63"/>
        <v>0</v>
      </c>
      <c r="AM357" s="2">
        <f t="shared" ca="1" si="63"/>
        <v>0</v>
      </c>
      <c r="AN357" s="2">
        <f t="shared" ca="1" si="63"/>
        <v>0</v>
      </c>
      <c r="AO357" s="2">
        <f t="shared" ca="1" si="63"/>
        <v>0</v>
      </c>
      <c r="AP357" s="2">
        <f t="shared" ca="1" si="63"/>
        <v>0</v>
      </c>
      <c r="AQ357" s="2">
        <f t="shared" ca="1" si="63"/>
        <v>0</v>
      </c>
      <c r="AR357" s="2">
        <f t="shared" ca="1" si="63"/>
        <v>0</v>
      </c>
      <c r="AS357" s="2">
        <f t="shared" ca="1" si="64"/>
        <v>0</v>
      </c>
      <c r="AT357" s="2">
        <f t="shared" ca="1" si="64"/>
        <v>0</v>
      </c>
      <c r="AU357" s="2">
        <f t="shared" ca="1" si="65"/>
        <v>0</v>
      </c>
      <c r="AV357" s="2">
        <f t="shared" ca="1" si="65"/>
        <v>0</v>
      </c>
      <c r="AW357" s="2">
        <f t="shared" ca="1" si="65"/>
        <v>0</v>
      </c>
      <c r="AX357" s="2">
        <f t="shared" ca="1" si="65"/>
        <v>0</v>
      </c>
      <c r="AY357" s="2">
        <f t="shared" ca="1" si="65"/>
        <v>0</v>
      </c>
      <c r="AZ357" s="2">
        <f t="shared" ca="1" si="65"/>
        <v>0</v>
      </c>
      <c r="BA357" s="2">
        <f t="shared" ca="1" si="65"/>
        <v>0</v>
      </c>
      <c r="BB357" s="2">
        <f t="shared" ca="1" si="65"/>
        <v>0</v>
      </c>
      <c r="BC357" s="2">
        <f t="shared" ca="1" si="65"/>
        <v>0</v>
      </c>
      <c r="BD357" s="2">
        <f t="shared" ca="1" si="65"/>
        <v>0</v>
      </c>
      <c r="BE357" s="2">
        <f t="shared" ca="1" si="65"/>
        <v>0</v>
      </c>
      <c r="BF357" s="2">
        <f t="shared" ca="1" si="65"/>
        <v>0</v>
      </c>
      <c r="BG357" s="2">
        <f t="shared" ca="1" si="65"/>
        <v>0</v>
      </c>
      <c r="BH357" s="2">
        <f t="shared" ca="1" si="65"/>
        <v>0</v>
      </c>
      <c r="BI357" s="2">
        <f t="shared" ca="1" si="65"/>
        <v>0</v>
      </c>
    </row>
    <row r="358" spans="1:61" hidden="1" x14ac:dyDescent="0.25">
      <c r="A358" s="185"/>
      <c r="B358" s="171"/>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1">
        <v>10</v>
      </c>
      <c r="AC358" s="2">
        <f t="shared" ca="1" si="63"/>
        <v>0</v>
      </c>
      <c r="AD358" s="2">
        <f t="shared" ca="1" si="63"/>
        <v>0</v>
      </c>
      <c r="AE358" s="2">
        <f t="shared" ca="1" si="63"/>
        <v>0</v>
      </c>
      <c r="AF358" s="2">
        <f t="shared" ca="1" si="63"/>
        <v>0</v>
      </c>
      <c r="AG358" s="2">
        <f t="shared" ca="1" si="63"/>
        <v>0</v>
      </c>
      <c r="AH358" s="2">
        <f t="shared" ca="1" si="63"/>
        <v>0</v>
      </c>
      <c r="AI358" s="2">
        <f t="shared" ca="1" si="63"/>
        <v>0</v>
      </c>
      <c r="AJ358" s="2">
        <f t="shared" ca="1" si="63"/>
        <v>0</v>
      </c>
      <c r="AK358" s="2">
        <f t="shared" ca="1" si="63"/>
        <v>0</v>
      </c>
      <c r="AL358" s="2">
        <f t="shared" ca="1" si="63"/>
        <v>0</v>
      </c>
      <c r="AM358" s="2">
        <f t="shared" ca="1" si="63"/>
        <v>0</v>
      </c>
      <c r="AN358" s="2">
        <f t="shared" ca="1" si="63"/>
        <v>0</v>
      </c>
      <c r="AO358" s="2">
        <f t="shared" ca="1" si="63"/>
        <v>0</v>
      </c>
      <c r="AP358" s="2">
        <f t="shared" ca="1" si="63"/>
        <v>0</v>
      </c>
      <c r="AQ358" s="2">
        <f t="shared" ca="1" si="63"/>
        <v>0</v>
      </c>
      <c r="AR358" s="2">
        <f t="shared" ca="1" si="63"/>
        <v>0</v>
      </c>
      <c r="AS358" s="2">
        <f t="shared" ca="1" si="64"/>
        <v>0</v>
      </c>
      <c r="AT358" s="2">
        <f t="shared" ca="1" si="64"/>
        <v>0</v>
      </c>
      <c r="AU358" s="2">
        <f t="shared" ca="1" si="65"/>
        <v>0</v>
      </c>
      <c r="AV358" s="2">
        <f t="shared" ca="1" si="65"/>
        <v>0</v>
      </c>
      <c r="AW358" s="2">
        <f t="shared" ca="1" si="65"/>
        <v>0</v>
      </c>
      <c r="AX358" s="2">
        <f t="shared" ca="1" si="65"/>
        <v>0</v>
      </c>
      <c r="AY358" s="2">
        <f t="shared" ca="1" si="65"/>
        <v>0</v>
      </c>
      <c r="AZ358" s="2">
        <f t="shared" ca="1" si="65"/>
        <v>0</v>
      </c>
      <c r="BA358" s="2">
        <f t="shared" ca="1" si="65"/>
        <v>0</v>
      </c>
      <c r="BB358" s="2">
        <f t="shared" ca="1" si="65"/>
        <v>0</v>
      </c>
      <c r="BC358" s="2">
        <f t="shared" ca="1" si="65"/>
        <v>0</v>
      </c>
      <c r="BD358" s="2">
        <f t="shared" ca="1" si="65"/>
        <v>0</v>
      </c>
      <c r="BE358" s="2">
        <f t="shared" ca="1" si="65"/>
        <v>0</v>
      </c>
      <c r="BF358" s="2">
        <f t="shared" ca="1" si="65"/>
        <v>0</v>
      </c>
      <c r="BG358" s="2">
        <f t="shared" ca="1" si="65"/>
        <v>0</v>
      </c>
      <c r="BH358" s="2">
        <f t="shared" ca="1" si="65"/>
        <v>0</v>
      </c>
      <c r="BI358" s="2">
        <f t="shared" ca="1" si="65"/>
        <v>0</v>
      </c>
    </row>
    <row r="359" spans="1:61" hidden="1" x14ac:dyDescent="0.25">
      <c r="A359" s="185"/>
      <c r="B359" s="171"/>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1">
        <v>11</v>
      </c>
      <c r="AC359" s="2">
        <f t="shared" ca="1" si="63"/>
        <v>0</v>
      </c>
      <c r="AD359" s="2">
        <f t="shared" ca="1" si="63"/>
        <v>0</v>
      </c>
      <c r="AE359" s="2">
        <f t="shared" ca="1" si="63"/>
        <v>0</v>
      </c>
      <c r="AF359" s="2">
        <f t="shared" ca="1" si="63"/>
        <v>0</v>
      </c>
      <c r="AG359" s="2">
        <f t="shared" ca="1" si="63"/>
        <v>0</v>
      </c>
      <c r="AH359" s="2">
        <f t="shared" ca="1" si="63"/>
        <v>0</v>
      </c>
      <c r="AI359" s="2">
        <f t="shared" ca="1" si="63"/>
        <v>0</v>
      </c>
      <c r="AJ359" s="2">
        <f t="shared" ca="1" si="63"/>
        <v>0</v>
      </c>
      <c r="AK359" s="2">
        <f t="shared" ca="1" si="63"/>
        <v>0</v>
      </c>
      <c r="AL359" s="2">
        <f t="shared" ca="1" si="63"/>
        <v>0</v>
      </c>
      <c r="AM359" s="2">
        <f t="shared" ca="1" si="63"/>
        <v>0</v>
      </c>
      <c r="AN359" s="2">
        <f t="shared" ca="1" si="63"/>
        <v>0</v>
      </c>
      <c r="AO359" s="2">
        <f t="shared" ca="1" si="63"/>
        <v>0</v>
      </c>
      <c r="AP359" s="2">
        <f t="shared" ca="1" si="63"/>
        <v>0</v>
      </c>
      <c r="AQ359" s="2">
        <f t="shared" ca="1" si="63"/>
        <v>0</v>
      </c>
      <c r="AR359" s="2">
        <f t="shared" ca="1" si="63"/>
        <v>0</v>
      </c>
      <c r="AS359" s="2">
        <f t="shared" ca="1" si="64"/>
        <v>0</v>
      </c>
      <c r="AT359" s="2">
        <f t="shared" ca="1" si="64"/>
        <v>0</v>
      </c>
      <c r="AU359" s="2">
        <f t="shared" ca="1" si="65"/>
        <v>0</v>
      </c>
      <c r="AV359" s="2">
        <f t="shared" ca="1" si="65"/>
        <v>0</v>
      </c>
      <c r="AW359" s="2">
        <f t="shared" ca="1" si="65"/>
        <v>0</v>
      </c>
      <c r="AX359" s="2">
        <f t="shared" ca="1" si="65"/>
        <v>0</v>
      </c>
      <c r="AY359" s="2">
        <f t="shared" ca="1" si="65"/>
        <v>0</v>
      </c>
      <c r="AZ359" s="2">
        <f t="shared" ca="1" si="65"/>
        <v>0</v>
      </c>
      <c r="BA359" s="2">
        <f t="shared" ca="1" si="65"/>
        <v>0</v>
      </c>
      <c r="BB359" s="2">
        <f t="shared" ca="1" si="65"/>
        <v>0</v>
      </c>
      <c r="BC359" s="2">
        <f t="shared" ca="1" si="65"/>
        <v>0</v>
      </c>
      <c r="BD359" s="2">
        <f t="shared" ca="1" si="65"/>
        <v>0</v>
      </c>
      <c r="BE359" s="2">
        <f t="shared" ca="1" si="65"/>
        <v>0</v>
      </c>
      <c r="BF359" s="2">
        <f t="shared" ca="1" si="65"/>
        <v>0</v>
      </c>
      <c r="BG359" s="2">
        <f t="shared" ca="1" si="65"/>
        <v>0</v>
      </c>
      <c r="BH359" s="2">
        <f t="shared" ca="1" si="65"/>
        <v>0</v>
      </c>
      <c r="BI359" s="2">
        <f t="shared" ca="1" si="65"/>
        <v>0</v>
      </c>
    </row>
    <row r="360" spans="1:61" hidden="1" x14ac:dyDescent="0.25">
      <c r="A360" s="185"/>
      <c r="B360" s="171"/>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1">
        <v>12</v>
      </c>
      <c r="AC360" s="2">
        <f t="shared" ca="1" si="63"/>
        <v>0</v>
      </c>
      <c r="AD360" s="2">
        <f t="shared" ca="1" si="63"/>
        <v>0</v>
      </c>
      <c r="AE360" s="2">
        <f t="shared" ca="1" si="63"/>
        <v>0</v>
      </c>
      <c r="AF360" s="2">
        <f t="shared" ca="1" si="63"/>
        <v>0</v>
      </c>
      <c r="AG360" s="2">
        <f t="shared" ca="1" si="63"/>
        <v>0</v>
      </c>
      <c r="AH360" s="2">
        <f t="shared" ca="1" si="63"/>
        <v>0</v>
      </c>
      <c r="AI360" s="2">
        <f t="shared" ca="1" si="63"/>
        <v>0</v>
      </c>
      <c r="AJ360" s="2">
        <f t="shared" ca="1" si="63"/>
        <v>0</v>
      </c>
      <c r="AK360" s="2">
        <f t="shared" ca="1" si="63"/>
        <v>0</v>
      </c>
      <c r="AL360" s="2">
        <f t="shared" ca="1" si="63"/>
        <v>0</v>
      </c>
      <c r="AM360" s="2">
        <f t="shared" ca="1" si="63"/>
        <v>0</v>
      </c>
      <c r="AN360" s="2">
        <f t="shared" ca="1" si="63"/>
        <v>0</v>
      </c>
      <c r="AO360" s="2">
        <f t="shared" ca="1" si="63"/>
        <v>0</v>
      </c>
      <c r="AP360" s="2">
        <f t="shared" ca="1" si="63"/>
        <v>0</v>
      </c>
      <c r="AQ360" s="2">
        <f t="shared" ca="1" si="63"/>
        <v>0</v>
      </c>
      <c r="AR360" s="2">
        <f t="shared" ca="1" si="63"/>
        <v>0</v>
      </c>
      <c r="AS360" s="2">
        <f t="shared" ca="1" si="64"/>
        <v>0</v>
      </c>
      <c r="AT360" s="2">
        <f t="shared" ca="1" si="64"/>
        <v>0</v>
      </c>
      <c r="AU360" s="2">
        <f t="shared" ca="1" si="65"/>
        <v>0</v>
      </c>
      <c r="AV360" s="2">
        <f t="shared" ca="1" si="65"/>
        <v>0</v>
      </c>
      <c r="AW360" s="2">
        <f t="shared" ca="1" si="65"/>
        <v>0</v>
      </c>
      <c r="AX360" s="2">
        <f t="shared" ca="1" si="65"/>
        <v>0</v>
      </c>
      <c r="AY360" s="2">
        <f t="shared" ca="1" si="65"/>
        <v>0</v>
      </c>
      <c r="AZ360" s="2">
        <f t="shared" ca="1" si="65"/>
        <v>0</v>
      </c>
      <c r="BA360" s="2">
        <f t="shared" ca="1" si="65"/>
        <v>0</v>
      </c>
      <c r="BB360" s="2">
        <f t="shared" ca="1" si="65"/>
        <v>0</v>
      </c>
      <c r="BC360" s="2">
        <f t="shared" ca="1" si="65"/>
        <v>0</v>
      </c>
      <c r="BD360" s="2">
        <f t="shared" ca="1" si="65"/>
        <v>0</v>
      </c>
      <c r="BE360" s="2">
        <f t="shared" ca="1" si="65"/>
        <v>0</v>
      </c>
      <c r="BF360" s="2">
        <f t="shared" ca="1" si="65"/>
        <v>0</v>
      </c>
      <c r="BG360" s="2">
        <f t="shared" ca="1" si="65"/>
        <v>0</v>
      </c>
      <c r="BH360" s="2">
        <f t="shared" ca="1" si="65"/>
        <v>0</v>
      </c>
      <c r="BI360" s="2">
        <f t="shared" ca="1" si="65"/>
        <v>0</v>
      </c>
    </row>
    <row r="361" spans="1:61" hidden="1" x14ac:dyDescent="0.25">
      <c r="A361" s="185"/>
      <c r="B361" s="171"/>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1">
        <v>13</v>
      </c>
      <c r="AC361" s="2">
        <f t="shared" ca="1" si="63"/>
        <v>0</v>
      </c>
      <c r="AD361" s="2">
        <f t="shared" ca="1" si="63"/>
        <v>0</v>
      </c>
      <c r="AE361" s="2">
        <f t="shared" ca="1" si="63"/>
        <v>0</v>
      </c>
      <c r="AF361" s="2">
        <f t="shared" ca="1" si="63"/>
        <v>0</v>
      </c>
      <c r="AG361" s="2">
        <f t="shared" ca="1" si="63"/>
        <v>0</v>
      </c>
      <c r="AH361" s="2">
        <f t="shared" ca="1" si="63"/>
        <v>0</v>
      </c>
      <c r="AI361" s="2">
        <f t="shared" ca="1" si="63"/>
        <v>0</v>
      </c>
      <c r="AJ361" s="2">
        <f t="shared" ca="1" si="63"/>
        <v>0</v>
      </c>
      <c r="AK361" s="2">
        <f t="shared" ca="1" si="63"/>
        <v>0</v>
      </c>
      <c r="AL361" s="2">
        <f t="shared" ca="1" si="63"/>
        <v>0</v>
      </c>
      <c r="AM361" s="2">
        <f t="shared" ca="1" si="63"/>
        <v>0</v>
      </c>
      <c r="AN361" s="2">
        <f t="shared" ca="1" si="63"/>
        <v>0</v>
      </c>
      <c r="AO361" s="2">
        <f t="shared" ca="1" si="63"/>
        <v>0</v>
      </c>
      <c r="AP361" s="2">
        <f t="shared" ca="1" si="63"/>
        <v>0</v>
      </c>
      <c r="AQ361" s="2">
        <f t="shared" ca="1" si="63"/>
        <v>0</v>
      </c>
      <c r="AR361" s="2">
        <f t="shared" ca="1" si="63"/>
        <v>0</v>
      </c>
      <c r="AS361" s="2">
        <f t="shared" ca="1" si="64"/>
        <v>0</v>
      </c>
      <c r="AT361" s="2">
        <f t="shared" ca="1" si="64"/>
        <v>0</v>
      </c>
      <c r="AU361" s="2">
        <f t="shared" ca="1" si="65"/>
        <v>0</v>
      </c>
      <c r="AV361" s="2">
        <f t="shared" ca="1" si="65"/>
        <v>0</v>
      </c>
      <c r="AW361" s="2">
        <f t="shared" ca="1" si="65"/>
        <v>0</v>
      </c>
      <c r="AX361" s="2">
        <f t="shared" ca="1" si="65"/>
        <v>0</v>
      </c>
      <c r="AY361" s="2">
        <f t="shared" ca="1" si="65"/>
        <v>0</v>
      </c>
      <c r="AZ361" s="2">
        <f t="shared" ca="1" si="65"/>
        <v>0</v>
      </c>
      <c r="BA361" s="2">
        <f t="shared" ca="1" si="65"/>
        <v>0</v>
      </c>
      <c r="BB361" s="2">
        <f t="shared" ca="1" si="65"/>
        <v>0</v>
      </c>
      <c r="BC361" s="2">
        <f t="shared" ca="1" si="65"/>
        <v>0</v>
      </c>
      <c r="BD361" s="2">
        <f t="shared" ca="1" si="65"/>
        <v>0</v>
      </c>
      <c r="BE361" s="2">
        <f t="shared" ca="1" si="65"/>
        <v>0</v>
      </c>
      <c r="BF361" s="2">
        <f t="shared" ca="1" si="65"/>
        <v>0</v>
      </c>
      <c r="BG361" s="2">
        <f t="shared" ca="1" si="65"/>
        <v>0</v>
      </c>
      <c r="BH361" s="2">
        <f t="shared" ca="1" si="65"/>
        <v>0</v>
      </c>
      <c r="BI361" s="2">
        <f t="shared" ca="1" si="65"/>
        <v>0</v>
      </c>
    </row>
    <row r="362" spans="1:61" hidden="1" x14ac:dyDescent="0.25">
      <c r="A362" s="185"/>
      <c r="B362" s="171"/>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1">
        <v>14</v>
      </c>
      <c r="AC362" s="2">
        <f t="shared" ca="1" si="63"/>
        <v>0</v>
      </c>
      <c r="AD362" s="2">
        <f t="shared" ca="1" si="63"/>
        <v>0</v>
      </c>
      <c r="AE362" s="2">
        <f t="shared" ca="1" si="63"/>
        <v>0</v>
      </c>
      <c r="AF362" s="2">
        <f t="shared" ca="1" si="63"/>
        <v>0</v>
      </c>
      <c r="AG362" s="2">
        <f t="shared" ca="1" si="63"/>
        <v>0</v>
      </c>
      <c r="AH362" s="2">
        <f t="shared" ca="1" si="63"/>
        <v>0</v>
      </c>
      <c r="AI362" s="2">
        <f t="shared" ca="1" si="63"/>
        <v>0</v>
      </c>
      <c r="AJ362" s="2">
        <f t="shared" ca="1" si="63"/>
        <v>0</v>
      </c>
      <c r="AK362" s="2">
        <f t="shared" ca="1" si="63"/>
        <v>0</v>
      </c>
      <c r="AL362" s="2">
        <f t="shared" ca="1" si="63"/>
        <v>0</v>
      </c>
      <c r="AM362" s="2">
        <f t="shared" ca="1" si="63"/>
        <v>0</v>
      </c>
      <c r="AN362" s="2">
        <f t="shared" ca="1" si="63"/>
        <v>0</v>
      </c>
      <c r="AO362" s="2">
        <f t="shared" ca="1" si="63"/>
        <v>0</v>
      </c>
      <c r="AP362" s="2">
        <f t="shared" ca="1" si="63"/>
        <v>0</v>
      </c>
      <c r="AQ362" s="2">
        <f t="shared" ca="1" si="63"/>
        <v>0</v>
      </c>
      <c r="AR362" s="2">
        <f t="shared" ca="1" si="63"/>
        <v>0</v>
      </c>
      <c r="AS362" s="2">
        <f t="shared" ca="1" si="64"/>
        <v>0</v>
      </c>
      <c r="AT362" s="2">
        <f t="shared" ca="1" si="64"/>
        <v>0</v>
      </c>
      <c r="AU362" s="2">
        <f t="shared" ca="1" si="65"/>
        <v>0</v>
      </c>
      <c r="AV362" s="2">
        <f t="shared" ca="1" si="65"/>
        <v>0</v>
      </c>
      <c r="AW362" s="2">
        <f t="shared" ca="1" si="65"/>
        <v>0</v>
      </c>
      <c r="AX362" s="2">
        <f t="shared" ca="1" si="65"/>
        <v>0</v>
      </c>
      <c r="AY362" s="2">
        <f t="shared" ca="1" si="65"/>
        <v>0</v>
      </c>
      <c r="AZ362" s="2">
        <f t="shared" ca="1" si="65"/>
        <v>0</v>
      </c>
      <c r="BA362" s="2">
        <f t="shared" ca="1" si="65"/>
        <v>0</v>
      </c>
      <c r="BB362" s="2">
        <f t="shared" ca="1" si="65"/>
        <v>0</v>
      </c>
      <c r="BC362" s="2">
        <f t="shared" ca="1" si="65"/>
        <v>0</v>
      </c>
      <c r="BD362" s="2">
        <f t="shared" ca="1" si="65"/>
        <v>0</v>
      </c>
      <c r="BE362" s="2">
        <f t="shared" ca="1" si="65"/>
        <v>0</v>
      </c>
      <c r="BF362" s="2">
        <f t="shared" ca="1" si="65"/>
        <v>0</v>
      </c>
      <c r="BG362" s="2">
        <f t="shared" ca="1" si="65"/>
        <v>0</v>
      </c>
      <c r="BH362" s="2">
        <f t="shared" ca="1" si="65"/>
        <v>0</v>
      </c>
      <c r="BI362" s="2">
        <f t="shared" ca="1" si="65"/>
        <v>0</v>
      </c>
    </row>
    <row r="363" spans="1:61" hidden="1" x14ac:dyDescent="0.25">
      <c r="A363" s="185"/>
      <c r="B363" s="171"/>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1">
        <v>15</v>
      </c>
      <c r="AC363" s="2">
        <f t="shared" ca="1" si="63"/>
        <v>0</v>
      </c>
      <c r="AD363" s="2">
        <f t="shared" ca="1" si="63"/>
        <v>0</v>
      </c>
      <c r="AE363" s="2">
        <f t="shared" ca="1" si="63"/>
        <v>0</v>
      </c>
      <c r="AF363" s="2">
        <f t="shared" ca="1" si="63"/>
        <v>0</v>
      </c>
      <c r="AG363" s="2">
        <f t="shared" ca="1" si="63"/>
        <v>0</v>
      </c>
      <c r="AH363" s="2">
        <f t="shared" ca="1" si="63"/>
        <v>0</v>
      </c>
      <c r="AI363" s="2">
        <f t="shared" ca="1" si="63"/>
        <v>0</v>
      </c>
      <c r="AJ363" s="2">
        <f t="shared" ca="1" si="63"/>
        <v>0</v>
      </c>
      <c r="AK363" s="2">
        <f t="shared" ca="1" si="63"/>
        <v>0</v>
      </c>
      <c r="AL363" s="2">
        <f t="shared" ca="1" si="63"/>
        <v>0</v>
      </c>
      <c r="AM363" s="2">
        <f t="shared" ca="1" si="63"/>
        <v>0</v>
      </c>
      <c r="AN363" s="2">
        <f t="shared" ca="1" si="63"/>
        <v>0</v>
      </c>
      <c r="AO363" s="2">
        <f t="shared" ca="1" si="63"/>
        <v>0</v>
      </c>
      <c r="AP363" s="2">
        <f t="shared" ca="1" si="63"/>
        <v>0</v>
      </c>
      <c r="AQ363" s="2">
        <f t="shared" ca="1" si="63"/>
        <v>0</v>
      </c>
      <c r="AR363" s="2">
        <f t="shared" ca="1" si="63"/>
        <v>0</v>
      </c>
      <c r="AS363" s="2">
        <f t="shared" ca="1" si="64"/>
        <v>0</v>
      </c>
      <c r="AT363" s="2">
        <f t="shared" ca="1" si="64"/>
        <v>0</v>
      </c>
      <c r="AU363" s="2">
        <f t="shared" ca="1" si="65"/>
        <v>0</v>
      </c>
      <c r="AV363" s="2">
        <f t="shared" ca="1" si="65"/>
        <v>0</v>
      </c>
      <c r="AW363" s="2">
        <f t="shared" ca="1" si="65"/>
        <v>0</v>
      </c>
      <c r="AX363" s="2">
        <f t="shared" ca="1" si="65"/>
        <v>0</v>
      </c>
      <c r="AY363" s="2">
        <f t="shared" ca="1" si="65"/>
        <v>0</v>
      </c>
      <c r="AZ363" s="2">
        <f t="shared" ca="1" si="65"/>
        <v>0</v>
      </c>
      <c r="BA363" s="2">
        <f t="shared" ca="1" si="65"/>
        <v>0</v>
      </c>
      <c r="BB363" s="2">
        <f t="shared" ca="1" si="65"/>
        <v>0</v>
      </c>
      <c r="BC363" s="2">
        <f t="shared" ca="1" si="65"/>
        <v>0</v>
      </c>
      <c r="BD363" s="2">
        <f t="shared" ca="1" si="65"/>
        <v>0</v>
      </c>
      <c r="BE363" s="2">
        <f t="shared" ca="1" si="65"/>
        <v>0</v>
      </c>
      <c r="BF363" s="2">
        <f t="shared" ca="1" si="65"/>
        <v>0</v>
      </c>
      <c r="BG363" s="2">
        <f t="shared" ca="1" si="65"/>
        <v>0</v>
      </c>
      <c r="BH363" s="2">
        <f t="shared" ca="1" si="65"/>
        <v>0</v>
      </c>
      <c r="BI363" s="2">
        <f t="shared" ca="1" si="65"/>
        <v>0</v>
      </c>
    </row>
    <row r="364" spans="1:61" hidden="1" x14ac:dyDescent="0.25">
      <c r="A364" s="185"/>
      <c r="B364" s="171"/>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1">
        <v>16</v>
      </c>
      <c r="AC364" s="2">
        <f t="shared" ca="1" si="63"/>
        <v>0</v>
      </c>
      <c r="AD364" s="2">
        <f t="shared" ca="1" si="63"/>
        <v>0</v>
      </c>
      <c r="AE364" s="2">
        <f t="shared" ca="1" si="63"/>
        <v>0</v>
      </c>
      <c r="AF364" s="2">
        <f t="shared" ca="1" si="63"/>
        <v>0</v>
      </c>
      <c r="AG364" s="2">
        <f t="shared" ca="1" si="63"/>
        <v>0</v>
      </c>
      <c r="AH364" s="2">
        <f t="shared" ca="1" si="63"/>
        <v>0</v>
      </c>
      <c r="AI364" s="2">
        <f t="shared" ca="1" si="63"/>
        <v>0</v>
      </c>
      <c r="AJ364" s="2">
        <f t="shared" ca="1" si="63"/>
        <v>0</v>
      </c>
      <c r="AK364" s="2">
        <f t="shared" ca="1" si="63"/>
        <v>0</v>
      </c>
      <c r="AL364" s="2">
        <f t="shared" ca="1" si="63"/>
        <v>0</v>
      </c>
      <c r="AM364" s="2">
        <f t="shared" ca="1" si="63"/>
        <v>0</v>
      </c>
      <c r="AN364" s="2">
        <f t="shared" ca="1" si="63"/>
        <v>0</v>
      </c>
      <c r="AO364" s="2">
        <f t="shared" ca="1" si="63"/>
        <v>0</v>
      </c>
      <c r="AP364" s="2">
        <f t="shared" ca="1" si="63"/>
        <v>0</v>
      </c>
      <c r="AQ364" s="2">
        <f t="shared" ca="1" si="63"/>
        <v>0</v>
      </c>
      <c r="AR364" s="2">
        <f t="shared" ca="1" si="63"/>
        <v>0</v>
      </c>
      <c r="AS364" s="2">
        <f t="shared" ca="1" si="64"/>
        <v>0</v>
      </c>
      <c r="AT364" s="2">
        <f t="shared" ca="1" si="64"/>
        <v>0</v>
      </c>
      <c r="AU364" s="2">
        <f t="shared" ca="1" si="65"/>
        <v>0</v>
      </c>
      <c r="AV364" s="2">
        <f t="shared" ca="1" si="65"/>
        <v>0</v>
      </c>
      <c r="AW364" s="2">
        <f t="shared" ca="1" si="65"/>
        <v>0</v>
      </c>
      <c r="AX364" s="2">
        <f t="shared" ca="1" si="65"/>
        <v>0</v>
      </c>
      <c r="AY364" s="2">
        <f t="shared" ca="1" si="65"/>
        <v>0</v>
      </c>
      <c r="AZ364" s="2">
        <f t="shared" ca="1" si="65"/>
        <v>0</v>
      </c>
      <c r="BA364" s="2">
        <f t="shared" ca="1" si="65"/>
        <v>0</v>
      </c>
      <c r="BB364" s="2">
        <f t="shared" ca="1" si="65"/>
        <v>0</v>
      </c>
      <c r="BC364" s="2">
        <f t="shared" ca="1" si="65"/>
        <v>0</v>
      </c>
      <c r="BD364" s="2">
        <f t="shared" ca="1" si="65"/>
        <v>0</v>
      </c>
      <c r="BE364" s="2">
        <f t="shared" ca="1" si="65"/>
        <v>0</v>
      </c>
      <c r="BF364" s="2">
        <f t="shared" ca="1" si="65"/>
        <v>0</v>
      </c>
      <c r="BG364" s="2">
        <f t="shared" ca="1" si="65"/>
        <v>0</v>
      </c>
      <c r="BH364" s="2">
        <f t="shared" ca="1" si="65"/>
        <v>0</v>
      </c>
      <c r="BI364" s="2">
        <f t="shared" ca="1" si="65"/>
        <v>0</v>
      </c>
    </row>
    <row r="365" spans="1:61" hidden="1" x14ac:dyDescent="0.25">
      <c r="A365" s="185"/>
      <c r="B365" s="171"/>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1">
        <v>17</v>
      </c>
      <c r="AC365" s="2">
        <f t="shared" ca="1" si="63"/>
        <v>0</v>
      </c>
      <c r="AD365" s="2">
        <f t="shared" ca="1" si="63"/>
        <v>0</v>
      </c>
      <c r="AE365" s="2">
        <f t="shared" ca="1" si="63"/>
        <v>0</v>
      </c>
      <c r="AF365" s="2">
        <f t="shared" ca="1" si="63"/>
        <v>0</v>
      </c>
      <c r="AG365" s="2">
        <f t="shared" ca="1" si="63"/>
        <v>0</v>
      </c>
      <c r="AH365" s="2">
        <f t="shared" ca="1" si="63"/>
        <v>0</v>
      </c>
      <c r="AI365" s="2">
        <f t="shared" ca="1" si="63"/>
        <v>0</v>
      </c>
      <c r="AJ365" s="2">
        <f t="shared" ca="1" si="63"/>
        <v>0</v>
      </c>
      <c r="AK365" s="2">
        <f t="shared" ca="1" si="63"/>
        <v>0</v>
      </c>
      <c r="AL365" s="2">
        <f t="shared" ca="1" si="63"/>
        <v>0</v>
      </c>
      <c r="AM365" s="2">
        <f t="shared" ca="1" si="63"/>
        <v>0</v>
      </c>
      <c r="AN365" s="2">
        <f t="shared" ca="1" si="63"/>
        <v>0</v>
      </c>
      <c r="AO365" s="2">
        <f t="shared" ca="1" si="63"/>
        <v>0</v>
      </c>
      <c r="AP365" s="2">
        <f t="shared" ca="1" si="63"/>
        <v>0</v>
      </c>
      <c r="AQ365" s="2">
        <f t="shared" ca="1" si="63"/>
        <v>0</v>
      </c>
      <c r="AR365" s="2">
        <f t="shared" ca="1" si="63"/>
        <v>0</v>
      </c>
      <c r="AS365" s="2">
        <f t="shared" ca="1" si="64"/>
        <v>0</v>
      </c>
      <c r="AT365" s="2">
        <f t="shared" ca="1" si="64"/>
        <v>0</v>
      </c>
      <c r="AU365" s="2">
        <f t="shared" ca="1" si="65"/>
        <v>0</v>
      </c>
      <c r="AV365" s="2">
        <f t="shared" ca="1" si="65"/>
        <v>0</v>
      </c>
      <c r="AW365" s="2">
        <f t="shared" ca="1" si="65"/>
        <v>0</v>
      </c>
      <c r="AX365" s="2">
        <f t="shared" ca="1" si="65"/>
        <v>0</v>
      </c>
      <c r="AY365" s="2">
        <f t="shared" ca="1" si="65"/>
        <v>0</v>
      </c>
      <c r="AZ365" s="2">
        <f t="shared" ca="1" si="65"/>
        <v>0</v>
      </c>
      <c r="BA365" s="2">
        <f t="shared" ca="1" si="65"/>
        <v>0</v>
      </c>
      <c r="BB365" s="2">
        <f t="shared" ca="1" si="65"/>
        <v>0</v>
      </c>
      <c r="BC365" s="2">
        <f t="shared" ca="1" si="65"/>
        <v>0</v>
      </c>
      <c r="BD365" s="2">
        <f t="shared" ca="1" si="65"/>
        <v>0</v>
      </c>
      <c r="BE365" s="2">
        <f t="shared" ca="1" si="65"/>
        <v>0</v>
      </c>
      <c r="BF365" s="2">
        <f t="shared" ca="1" si="65"/>
        <v>0</v>
      </c>
      <c r="BG365" s="2">
        <f t="shared" ca="1" si="65"/>
        <v>0</v>
      </c>
      <c r="BH365" s="2">
        <f t="shared" ca="1" si="65"/>
        <v>0</v>
      </c>
      <c r="BI365" s="2">
        <f t="shared" ca="1" si="65"/>
        <v>0</v>
      </c>
    </row>
    <row r="366" spans="1:61" hidden="1" x14ac:dyDescent="0.25">
      <c r="A366" s="185"/>
      <c r="B366" s="171"/>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1">
        <v>18</v>
      </c>
      <c r="AC366" s="2">
        <f t="shared" ca="1" si="63"/>
        <v>0</v>
      </c>
      <c r="AD366" s="2">
        <f t="shared" ca="1" si="63"/>
        <v>0</v>
      </c>
      <c r="AE366" s="2">
        <f t="shared" ca="1" si="63"/>
        <v>0</v>
      </c>
      <c r="AF366" s="2">
        <f t="shared" ca="1" si="63"/>
        <v>0</v>
      </c>
      <c r="AG366" s="2">
        <f t="shared" ca="1" si="63"/>
        <v>0</v>
      </c>
      <c r="AH366" s="2">
        <f t="shared" ca="1" si="63"/>
        <v>0</v>
      </c>
      <c r="AI366" s="2">
        <f t="shared" ca="1" si="63"/>
        <v>0</v>
      </c>
      <c r="AJ366" s="2">
        <f t="shared" ca="1" si="63"/>
        <v>0</v>
      </c>
      <c r="AK366" s="2">
        <f t="shared" ca="1" si="63"/>
        <v>0</v>
      </c>
      <c r="AL366" s="2">
        <f t="shared" ca="1" si="63"/>
        <v>0</v>
      </c>
      <c r="AM366" s="2">
        <f t="shared" ca="1" si="63"/>
        <v>0</v>
      </c>
      <c r="AN366" s="2">
        <f t="shared" ca="1" si="63"/>
        <v>0</v>
      </c>
      <c r="AO366" s="2">
        <f t="shared" ca="1" si="63"/>
        <v>0</v>
      </c>
      <c r="AP366" s="2">
        <f t="shared" ca="1" si="63"/>
        <v>0</v>
      </c>
      <c r="AQ366" s="2">
        <f t="shared" ref="AQ366:BF381" ca="1" si="66">IF(ISNA(OR(MATCH(AQ$51,OFFSET($D366,1-$AB366,0,6),0),MATCH($AB366,OFFSET($D366,1-$AB366,0,6),0))),0,INDEX(OFFSET($D366,1-$AB366,18,6,6),MATCH(AQ$51,OFFSET($D366,1-$AB366,0,6),0),MATCH($AB366,OFFSET($D366,1-$AB366,0,6),0)))</f>
        <v>0</v>
      </c>
      <c r="AR366" s="2">
        <f t="shared" ca="1" si="66"/>
        <v>0</v>
      </c>
      <c r="AS366" s="2">
        <f t="shared" ca="1" si="66"/>
        <v>0</v>
      </c>
      <c r="AT366" s="2">
        <f t="shared" ca="1" si="64"/>
        <v>0</v>
      </c>
      <c r="AU366" s="2">
        <f t="shared" ref="AU366:BI381" ca="1" si="67">IF(ISNA(OR(MATCH(AU$51,OFFSET($D366,1-$AB366,0,6),0),MATCH($AB366,OFFSET($D366,1-$AB366,0,6),0))),0,INDEX(OFFSET($D366,1-$AB366,18,6,6),MATCH(AU$51,OFFSET($D366,1-$AB366,0,6),0),MATCH($AB366,OFFSET($D366,1-$AB366,0,6),0)))</f>
        <v>0</v>
      </c>
      <c r="AV366" s="2">
        <f t="shared" ca="1" si="67"/>
        <v>0</v>
      </c>
      <c r="AW366" s="2">
        <f t="shared" ca="1" si="67"/>
        <v>0</v>
      </c>
      <c r="AX366" s="2">
        <f t="shared" ca="1" si="67"/>
        <v>0</v>
      </c>
      <c r="AY366" s="2">
        <f t="shared" ca="1" si="67"/>
        <v>0</v>
      </c>
      <c r="AZ366" s="2">
        <f t="shared" ca="1" si="67"/>
        <v>0</v>
      </c>
      <c r="BA366" s="2">
        <f t="shared" ca="1" si="67"/>
        <v>0</v>
      </c>
      <c r="BB366" s="2">
        <f t="shared" ca="1" si="67"/>
        <v>0</v>
      </c>
      <c r="BC366" s="2">
        <f t="shared" ca="1" si="67"/>
        <v>0</v>
      </c>
      <c r="BD366" s="2">
        <f t="shared" ca="1" si="67"/>
        <v>0</v>
      </c>
      <c r="BE366" s="2">
        <f t="shared" ca="1" si="67"/>
        <v>0</v>
      </c>
      <c r="BF366" s="2">
        <f t="shared" ca="1" si="67"/>
        <v>0</v>
      </c>
      <c r="BG366" s="2">
        <f t="shared" ca="1" si="67"/>
        <v>0</v>
      </c>
      <c r="BH366" s="2">
        <f t="shared" ca="1" si="67"/>
        <v>0</v>
      </c>
      <c r="BI366" s="2">
        <f t="shared" ca="1" si="67"/>
        <v>0</v>
      </c>
    </row>
    <row r="367" spans="1:61" hidden="1" x14ac:dyDescent="0.25">
      <c r="A367" s="185"/>
      <c r="B367" s="171"/>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1">
        <v>19</v>
      </c>
      <c r="AC367" s="2">
        <f t="shared" ref="AC367:AR381" ca="1" si="68">IF(ISNA(OR(MATCH(AC$51,OFFSET($D367,1-$AB367,0,6),0),MATCH($AB367,OFFSET($D367,1-$AB367,0,6),0))),0,INDEX(OFFSET($D367,1-$AB367,18,6,6),MATCH(AC$51,OFFSET($D367,1-$AB367,0,6),0),MATCH($AB367,OFFSET($D367,1-$AB367,0,6),0)))</f>
        <v>0</v>
      </c>
      <c r="AD367" s="2">
        <f t="shared" ca="1" si="68"/>
        <v>0</v>
      </c>
      <c r="AE367" s="2">
        <f t="shared" ca="1" si="68"/>
        <v>0</v>
      </c>
      <c r="AF367" s="2">
        <f t="shared" ca="1" si="68"/>
        <v>0</v>
      </c>
      <c r="AG367" s="2">
        <f t="shared" ca="1" si="68"/>
        <v>0</v>
      </c>
      <c r="AH367" s="2">
        <f t="shared" ca="1" si="68"/>
        <v>0</v>
      </c>
      <c r="AI367" s="2">
        <f t="shared" ca="1" si="68"/>
        <v>0</v>
      </c>
      <c r="AJ367" s="2">
        <f t="shared" ca="1" si="68"/>
        <v>0</v>
      </c>
      <c r="AK367" s="2">
        <f t="shared" ca="1" si="68"/>
        <v>0</v>
      </c>
      <c r="AL367" s="2">
        <f t="shared" ca="1" si="68"/>
        <v>0</v>
      </c>
      <c r="AM367" s="2">
        <f t="shared" ca="1" si="68"/>
        <v>0</v>
      </c>
      <c r="AN367" s="2">
        <f t="shared" ca="1" si="68"/>
        <v>0</v>
      </c>
      <c r="AO367" s="2">
        <f t="shared" ca="1" si="68"/>
        <v>0</v>
      </c>
      <c r="AP367" s="2">
        <f t="shared" ca="1" si="68"/>
        <v>0</v>
      </c>
      <c r="AQ367" s="2">
        <f t="shared" ca="1" si="68"/>
        <v>0</v>
      </c>
      <c r="AR367" s="2">
        <f t="shared" ca="1" si="68"/>
        <v>0</v>
      </c>
      <c r="AS367" s="2">
        <f t="shared" ca="1" si="66"/>
        <v>0</v>
      </c>
      <c r="AT367" s="2">
        <f t="shared" ca="1" si="66"/>
        <v>0</v>
      </c>
      <c r="AU367" s="2">
        <f t="shared" ca="1" si="66"/>
        <v>0</v>
      </c>
      <c r="AV367" s="2">
        <f t="shared" ca="1" si="66"/>
        <v>0</v>
      </c>
      <c r="AW367" s="2">
        <f t="shared" ca="1" si="66"/>
        <v>0</v>
      </c>
      <c r="AX367" s="2">
        <f t="shared" ca="1" si="66"/>
        <v>0</v>
      </c>
      <c r="AY367" s="2">
        <f t="shared" ca="1" si="66"/>
        <v>0</v>
      </c>
      <c r="AZ367" s="2">
        <f t="shared" ca="1" si="66"/>
        <v>0</v>
      </c>
      <c r="BA367" s="2">
        <f t="shared" ca="1" si="66"/>
        <v>0</v>
      </c>
      <c r="BB367" s="2">
        <f t="shared" ca="1" si="66"/>
        <v>0</v>
      </c>
      <c r="BC367" s="2">
        <f t="shared" ca="1" si="66"/>
        <v>0</v>
      </c>
      <c r="BD367" s="2">
        <f t="shared" ca="1" si="66"/>
        <v>0</v>
      </c>
      <c r="BE367" s="2">
        <f t="shared" ca="1" si="66"/>
        <v>0</v>
      </c>
      <c r="BF367" s="2">
        <f t="shared" ca="1" si="66"/>
        <v>0</v>
      </c>
      <c r="BG367" s="2">
        <f t="shared" ca="1" si="67"/>
        <v>0</v>
      </c>
      <c r="BH367" s="2">
        <f t="shared" ca="1" si="67"/>
        <v>0</v>
      </c>
      <c r="BI367" s="2">
        <f t="shared" ca="1" si="67"/>
        <v>0</v>
      </c>
    </row>
    <row r="368" spans="1:61" hidden="1" x14ac:dyDescent="0.25">
      <c r="A368" s="185"/>
      <c r="B368" s="171"/>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1">
        <v>20</v>
      </c>
      <c r="AC368" s="2">
        <f t="shared" ca="1" si="68"/>
        <v>0</v>
      </c>
      <c r="AD368" s="2">
        <f t="shared" ca="1" si="68"/>
        <v>0</v>
      </c>
      <c r="AE368" s="2">
        <f t="shared" ca="1" si="68"/>
        <v>0</v>
      </c>
      <c r="AF368" s="2">
        <f t="shared" ca="1" si="68"/>
        <v>0</v>
      </c>
      <c r="AG368" s="2">
        <f t="shared" ca="1" si="68"/>
        <v>0</v>
      </c>
      <c r="AH368" s="2">
        <f t="shared" ca="1" si="68"/>
        <v>0</v>
      </c>
      <c r="AI368" s="2">
        <f t="shared" ca="1" si="68"/>
        <v>0</v>
      </c>
      <c r="AJ368" s="2">
        <f t="shared" ca="1" si="68"/>
        <v>0</v>
      </c>
      <c r="AK368" s="2">
        <f t="shared" ca="1" si="68"/>
        <v>0</v>
      </c>
      <c r="AL368" s="2">
        <f t="shared" ca="1" si="68"/>
        <v>0</v>
      </c>
      <c r="AM368" s="2">
        <f t="shared" ca="1" si="68"/>
        <v>0</v>
      </c>
      <c r="AN368" s="2">
        <f t="shared" ca="1" si="68"/>
        <v>0</v>
      </c>
      <c r="AO368" s="2">
        <f t="shared" ca="1" si="68"/>
        <v>0</v>
      </c>
      <c r="AP368" s="2">
        <f t="shared" ca="1" si="68"/>
        <v>0</v>
      </c>
      <c r="AQ368" s="2">
        <f t="shared" ca="1" si="68"/>
        <v>0</v>
      </c>
      <c r="AR368" s="2">
        <f t="shared" ca="1" si="68"/>
        <v>0</v>
      </c>
      <c r="AS368" s="2">
        <f t="shared" ca="1" si="66"/>
        <v>0</v>
      </c>
      <c r="AT368" s="2">
        <f t="shared" ca="1" si="66"/>
        <v>0</v>
      </c>
      <c r="AU368" s="2">
        <f t="shared" ca="1" si="66"/>
        <v>0</v>
      </c>
      <c r="AV368" s="2">
        <f t="shared" ca="1" si="66"/>
        <v>0</v>
      </c>
      <c r="AW368" s="2">
        <f t="shared" ca="1" si="66"/>
        <v>0</v>
      </c>
      <c r="AX368" s="2">
        <f t="shared" ca="1" si="66"/>
        <v>0</v>
      </c>
      <c r="AY368" s="2">
        <f t="shared" ca="1" si="66"/>
        <v>0</v>
      </c>
      <c r="AZ368" s="2">
        <f t="shared" ca="1" si="66"/>
        <v>0</v>
      </c>
      <c r="BA368" s="2">
        <f t="shared" ca="1" si="66"/>
        <v>0</v>
      </c>
      <c r="BB368" s="2">
        <f t="shared" ca="1" si="66"/>
        <v>0</v>
      </c>
      <c r="BC368" s="2">
        <f t="shared" ca="1" si="66"/>
        <v>0</v>
      </c>
      <c r="BD368" s="2">
        <f t="shared" ca="1" si="66"/>
        <v>0</v>
      </c>
      <c r="BE368" s="2">
        <f t="shared" ca="1" si="66"/>
        <v>0</v>
      </c>
      <c r="BF368" s="2">
        <f t="shared" ca="1" si="66"/>
        <v>0</v>
      </c>
      <c r="BG368" s="2">
        <f t="shared" ca="1" si="67"/>
        <v>0</v>
      </c>
      <c r="BH368" s="2">
        <f t="shared" ca="1" si="67"/>
        <v>0</v>
      </c>
      <c r="BI368" s="2">
        <f t="shared" ca="1" si="67"/>
        <v>0</v>
      </c>
    </row>
    <row r="369" spans="1:61" hidden="1" x14ac:dyDescent="0.25">
      <c r="A369" s="185"/>
      <c r="B369" s="171"/>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1">
        <v>21</v>
      </c>
      <c r="AC369" s="2">
        <f t="shared" ca="1" si="68"/>
        <v>0</v>
      </c>
      <c r="AD369" s="2">
        <f t="shared" ca="1" si="68"/>
        <v>0</v>
      </c>
      <c r="AE369" s="2">
        <f t="shared" ca="1" si="68"/>
        <v>0</v>
      </c>
      <c r="AF369" s="2">
        <f t="shared" ca="1" si="68"/>
        <v>0</v>
      </c>
      <c r="AG369" s="2">
        <f t="shared" ca="1" si="68"/>
        <v>0</v>
      </c>
      <c r="AH369" s="2">
        <f t="shared" ca="1" si="68"/>
        <v>0</v>
      </c>
      <c r="AI369" s="2">
        <f t="shared" ca="1" si="68"/>
        <v>0</v>
      </c>
      <c r="AJ369" s="2">
        <f t="shared" ca="1" si="68"/>
        <v>0</v>
      </c>
      <c r="AK369" s="2">
        <f t="shared" ca="1" si="68"/>
        <v>0</v>
      </c>
      <c r="AL369" s="2">
        <f t="shared" ca="1" si="68"/>
        <v>0</v>
      </c>
      <c r="AM369" s="2">
        <f t="shared" ca="1" si="68"/>
        <v>0</v>
      </c>
      <c r="AN369" s="2">
        <f t="shared" ca="1" si="68"/>
        <v>0</v>
      </c>
      <c r="AO369" s="2">
        <f t="shared" ca="1" si="68"/>
        <v>0</v>
      </c>
      <c r="AP369" s="2">
        <f t="shared" ca="1" si="68"/>
        <v>0</v>
      </c>
      <c r="AQ369" s="2">
        <f t="shared" ca="1" si="68"/>
        <v>0</v>
      </c>
      <c r="AR369" s="2">
        <f t="shared" ca="1" si="68"/>
        <v>0</v>
      </c>
      <c r="AS369" s="2">
        <f t="shared" ca="1" si="66"/>
        <v>0</v>
      </c>
      <c r="AT369" s="2">
        <f t="shared" ca="1" si="66"/>
        <v>0</v>
      </c>
      <c r="AU369" s="2">
        <f t="shared" ca="1" si="66"/>
        <v>0</v>
      </c>
      <c r="AV369" s="2">
        <f t="shared" ca="1" si="66"/>
        <v>0</v>
      </c>
      <c r="AW369" s="2">
        <f t="shared" ca="1" si="66"/>
        <v>0</v>
      </c>
      <c r="AX369" s="2">
        <f t="shared" ca="1" si="66"/>
        <v>0</v>
      </c>
      <c r="AY369" s="2">
        <f t="shared" ca="1" si="66"/>
        <v>0</v>
      </c>
      <c r="AZ369" s="2">
        <f t="shared" ca="1" si="66"/>
        <v>0</v>
      </c>
      <c r="BA369" s="2">
        <f t="shared" ca="1" si="66"/>
        <v>0</v>
      </c>
      <c r="BB369" s="2">
        <f t="shared" ca="1" si="66"/>
        <v>0</v>
      </c>
      <c r="BC369" s="2">
        <f t="shared" ca="1" si="66"/>
        <v>0</v>
      </c>
      <c r="BD369" s="2">
        <f t="shared" ca="1" si="66"/>
        <v>0</v>
      </c>
      <c r="BE369" s="2">
        <f t="shared" ca="1" si="66"/>
        <v>0</v>
      </c>
      <c r="BF369" s="2">
        <f t="shared" ca="1" si="66"/>
        <v>0</v>
      </c>
      <c r="BG369" s="2">
        <f t="shared" ca="1" si="67"/>
        <v>0</v>
      </c>
      <c r="BH369" s="2">
        <f t="shared" ca="1" si="67"/>
        <v>0</v>
      </c>
      <c r="BI369" s="2">
        <f t="shared" ca="1" si="67"/>
        <v>0</v>
      </c>
    </row>
    <row r="370" spans="1:61" hidden="1" x14ac:dyDescent="0.25">
      <c r="A370" s="185"/>
      <c r="B370" s="171"/>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1">
        <v>22</v>
      </c>
      <c r="AC370" s="2">
        <f t="shared" ca="1" si="68"/>
        <v>0</v>
      </c>
      <c r="AD370" s="2">
        <f t="shared" ca="1" si="68"/>
        <v>0</v>
      </c>
      <c r="AE370" s="2">
        <f t="shared" ca="1" si="68"/>
        <v>0</v>
      </c>
      <c r="AF370" s="2">
        <f t="shared" ca="1" si="68"/>
        <v>0</v>
      </c>
      <c r="AG370" s="2">
        <f t="shared" ca="1" si="68"/>
        <v>0</v>
      </c>
      <c r="AH370" s="2">
        <f t="shared" ca="1" si="68"/>
        <v>0</v>
      </c>
      <c r="AI370" s="2">
        <f t="shared" ca="1" si="68"/>
        <v>0</v>
      </c>
      <c r="AJ370" s="2">
        <f t="shared" ca="1" si="68"/>
        <v>0</v>
      </c>
      <c r="AK370" s="2">
        <f t="shared" ca="1" si="68"/>
        <v>0</v>
      </c>
      <c r="AL370" s="2">
        <f t="shared" ca="1" si="68"/>
        <v>0</v>
      </c>
      <c r="AM370" s="2">
        <f t="shared" ca="1" si="68"/>
        <v>0</v>
      </c>
      <c r="AN370" s="2">
        <f t="shared" ca="1" si="68"/>
        <v>0</v>
      </c>
      <c r="AO370" s="2">
        <f t="shared" ca="1" si="68"/>
        <v>0</v>
      </c>
      <c r="AP370" s="2">
        <f t="shared" ca="1" si="68"/>
        <v>0</v>
      </c>
      <c r="AQ370" s="2">
        <f t="shared" ca="1" si="68"/>
        <v>0</v>
      </c>
      <c r="AR370" s="2">
        <f t="shared" ca="1" si="68"/>
        <v>0</v>
      </c>
      <c r="AS370" s="2">
        <f t="shared" ca="1" si="66"/>
        <v>0</v>
      </c>
      <c r="AT370" s="2">
        <f t="shared" ca="1" si="66"/>
        <v>0</v>
      </c>
      <c r="AU370" s="2">
        <f t="shared" ca="1" si="66"/>
        <v>0</v>
      </c>
      <c r="AV370" s="2">
        <f t="shared" ca="1" si="66"/>
        <v>0</v>
      </c>
      <c r="AW370" s="2">
        <f t="shared" ca="1" si="66"/>
        <v>0</v>
      </c>
      <c r="AX370" s="2">
        <f t="shared" ca="1" si="66"/>
        <v>0</v>
      </c>
      <c r="AY370" s="2">
        <f t="shared" ca="1" si="66"/>
        <v>0</v>
      </c>
      <c r="AZ370" s="2">
        <f t="shared" ca="1" si="66"/>
        <v>0</v>
      </c>
      <c r="BA370" s="2">
        <f t="shared" ca="1" si="66"/>
        <v>0</v>
      </c>
      <c r="BB370" s="2">
        <f t="shared" ca="1" si="66"/>
        <v>0</v>
      </c>
      <c r="BC370" s="2">
        <f t="shared" ca="1" si="66"/>
        <v>0</v>
      </c>
      <c r="BD370" s="2">
        <f t="shared" ca="1" si="66"/>
        <v>0</v>
      </c>
      <c r="BE370" s="2">
        <f t="shared" ca="1" si="66"/>
        <v>0</v>
      </c>
      <c r="BF370" s="2">
        <f t="shared" ca="1" si="66"/>
        <v>0</v>
      </c>
      <c r="BG370" s="2">
        <f t="shared" ca="1" si="67"/>
        <v>0</v>
      </c>
      <c r="BH370" s="2">
        <f t="shared" ca="1" si="67"/>
        <v>0</v>
      </c>
      <c r="BI370" s="2">
        <f t="shared" ca="1" si="67"/>
        <v>0</v>
      </c>
    </row>
    <row r="371" spans="1:61" hidden="1" x14ac:dyDescent="0.25">
      <c r="A371" s="185"/>
      <c r="B371" s="171"/>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1">
        <v>23</v>
      </c>
      <c r="AC371" s="2">
        <f t="shared" ca="1" si="68"/>
        <v>0</v>
      </c>
      <c r="AD371" s="2">
        <f t="shared" ca="1" si="68"/>
        <v>0</v>
      </c>
      <c r="AE371" s="2">
        <f t="shared" ca="1" si="68"/>
        <v>0</v>
      </c>
      <c r="AF371" s="2">
        <f t="shared" ca="1" si="68"/>
        <v>0</v>
      </c>
      <c r="AG371" s="2">
        <f t="shared" ca="1" si="68"/>
        <v>0</v>
      </c>
      <c r="AH371" s="2">
        <f t="shared" ca="1" si="68"/>
        <v>0</v>
      </c>
      <c r="AI371" s="2">
        <f t="shared" ca="1" si="68"/>
        <v>0</v>
      </c>
      <c r="AJ371" s="2">
        <f t="shared" ca="1" si="68"/>
        <v>0</v>
      </c>
      <c r="AK371" s="2">
        <f t="shared" ca="1" si="68"/>
        <v>0</v>
      </c>
      <c r="AL371" s="2">
        <f t="shared" ca="1" si="68"/>
        <v>0</v>
      </c>
      <c r="AM371" s="2">
        <f t="shared" ca="1" si="68"/>
        <v>0</v>
      </c>
      <c r="AN371" s="2">
        <f t="shared" ca="1" si="68"/>
        <v>0</v>
      </c>
      <c r="AO371" s="2">
        <f t="shared" ca="1" si="68"/>
        <v>0</v>
      </c>
      <c r="AP371" s="2">
        <f t="shared" ca="1" si="68"/>
        <v>0</v>
      </c>
      <c r="AQ371" s="2">
        <f t="shared" ca="1" si="68"/>
        <v>0</v>
      </c>
      <c r="AR371" s="2">
        <f t="shared" ca="1" si="68"/>
        <v>0</v>
      </c>
      <c r="AS371" s="2">
        <f t="shared" ca="1" si="66"/>
        <v>0</v>
      </c>
      <c r="AT371" s="2">
        <f t="shared" ca="1" si="66"/>
        <v>0</v>
      </c>
      <c r="AU371" s="2">
        <f t="shared" ca="1" si="66"/>
        <v>0</v>
      </c>
      <c r="AV371" s="2">
        <f t="shared" ca="1" si="66"/>
        <v>0</v>
      </c>
      <c r="AW371" s="2">
        <f t="shared" ca="1" si="66"/>
        <v>0</v>
      </c>
      <c r="AX371" s="2">
        <f t="shared" ca="1" si="66"/>
        <v>0</v>
      </c>
      <c r="AY371" s="2">
        <f t="shared" ca="1" si="66"/>
        <v>0</v>
      </c>
      <c r="AZ371" s="2">
        <f t="shared" ca="1" si="66"/>
        <v>0</v>
      </c>
      <c r="BA371" s="2">
        <f t="shared" ca="1" si="66"/>
        <v>0</v>
      </c>
      <c r="BB371" s="2">
        <f t="shared" ca="1" si="66"/>
        <v>0</v>
      </c>
      <c r="BC371" s="2">
        <f t="shared" ca="1" si="66"/>
        <v>0</v>
      </c>
      <c r="BD371" s="2">
        <f t="shared" ca="1" si="66"/>
        <v>0</v>
      </c>
      <c r="BE371" s="2">
        <f t="shared" ca="1" si="66"/>
        <v>0</v>
      </c>
      <c r="BF371" s="2">
        <f t="shared" ca="1" si="66"/>
        <v>0</v>
      </c>
      <c r="BG371" s="2">
        <f t="shared" ca="1" si="67"/>
        <v>0</v>
      </c>
      <c r="BH371" s="2">
        <f t="shared" ca="1" si="67"/>
        <v>0</v>
      </c>
      <c r="BI371" s="2">
        <f t="shared" ca="1" si="67"/>
        <v>0</v>
      </c>
    </row>
    <row r="372" spans="1:61" hidden="1" x14ac:dyDescent="0.25">
      <c r="A372" s="185"/>
      <c r="B372" s="171"/>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1">
        <v>24</v>
      </c>
      <c r="AC372" s="2">
        <f t="shared" ca="1" si="68"/>
        <v>0</v>
      </c>
      <c r="AD372" s="2">
        <f t="shared" ca="1" si="68"/>
        <v>0</v>
      </c>
      <c r="AE372" s="2">
        <f t="shared" ca="1" si="68"/>
        <v>0</v>
      </c>
      <c r="AF372" s="2">
        <f t="shared" ca="1" si="68"/>
        <v>0</v>
      </c>
      <c r="AG372" s="2">
        <f t="shared" ca="1" si="68"/>
        <v>0</v>
      </c>
      <c r="AH372" s="2">
        <f t="shared" ca="1" si="68"/>
        <v>0</v>
      </c>
      <c r="AI372" s="2">
        <f t="shared" ca="1" si="68"/>
        <v>0</v>
      </c>
      <c r="AJ372" s="2">
        <f t="shared" ca="1" si="68"/>
        <v>0</v>
      </c>
      <c r="AK372" s="2">
        <f t="shared" ca="1" si="68"/>
        <v>0</v>
      </c>
      <c r="AL372" s="2">
        <f t="shared" ca="1" si="68"/>
        <v>0</v>
      </c>
      <c r="AM372" s="2">
        <f t="shared" ca="1" si="68"/>
        <v>0</v>
      </c>
      <c r="AN372" s="2">
        <f t="shared" ca="1" si="68"/>
        <v>0</v>
      </c>
      <c r="AO372" s="2">
        <f t="shared" ca="1" si="68"/>
        <v>0</v>
      </c>
      <c r="AP372" s="2">
        <f t="shared" ca="1" si="68"/>
        <v>0</v>
      </c>
      <c r="AQ372" s="2">
        <f t="shared" ca="1" si="68"/>
        <v>0</v>
      </c>
      <c r="AR372" s="2">
        <f t="shared" ca="1" si="68"/>
        <v>0</v>
      </c>
      <c r="AS372" s="2">
        <f t="shared" ca="1" si="66"/>
        <v>0</v>
      </c>
      <c r="AT372" s="2">
        <f t="shared" ca="1" si="66"/>
        <v>0</v>
      </c>
      <c r="AU372" s="2">
        <f t="shared" ca="1" si="66"/>
        <v>0</v>
      </c>
      <c r="AV372" s="2">
        <f t="shared" ca="1" si="66"/>
        <v>0</v>
      </c>
      <c r="AW372" s="2">
        <f t="shared" ca="1" si="66"/>
        <v>0</v>
      </c>
      <c r="AX372" s="2">
        <f t="shared" ca="1" si="66"/>
        <v>0</v>
      </c>
      <c r="AY372" s="2">
        <f t="shared" ca="1" si="66"/>
        <v>0</v>
      </c>
      <c r="AZ372" s="2">
        <f t="shared" ca="1" si="66"/>
        <v>0</v>
      </c>
      <c r="BA372" s="2">
        <f t="shared" ca="1" si="66"/>
        <v>0</v>
      </c>
      <c r="BB372" s="2">
        <f t="shared" ca="1" si="66"/>
        <v>0</v>
      </c>
      <c r="BC372" s="2">
        <f t="shared" ca="1" si="66"/>
        <v>0</v>
      </c>
      <c r="BD372" s="2">
        <f t="shared" ca="1" si="66"/>
        <v>0</v>
      </c>
      <c r="BE372" s="2">
        <f t="shared" ca="1" si="66"/>
        <v>0</v>
      </c>
      <c r="BF372" s="2">
        <f t="shared" ca="1" si="66"/>
        <v>0</v>
      </c>
      <c r="BG372" s="2">
        <f t="shared" ca="1" si="67"/>
        <v>0</v>
      </c>
      <c r="BH372" s="2">
        <f t="shared" ca="1" si="67"/>
        <v>0</v>
      </c>
      <c r="BI372" s="2">
        <f t="shared" ca="1" si="67"/>
        <v>0</v>
      </c>
    </row>
    <row r="373" spans="1:61" hidden="1" x14ac:dyDescent="0.25">
      <c r="A373" s="185"/>
      <c r="B373" s="171"/>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1">
        <v>25</v>
      </c>
      <c r="AC373" s="2">
        <f t="shared" ca="1" si="68"/>
        <v>0</v>
      </c>
      <c r="AD373" s="2">
        <f t="shared" ca="1" si="68"/>
        <v>0</v>
      </c>
      <c r="AE373" s="2">
        <f t="shared" ca="1" si="68"/>
        <v>0</v>
      </c>
      <c r="AF373" s="2">
        <f t="shared" ca="1" si="68"/>
        <v>0</v>
      </c>
      <c r="AG373" s="2">
        <f t="shared" ca="1" si="68"/>
        <v>0</v>
      </c>
      <c r="AH373" s="2">
        <f t="shared" ca="1" si="68"/>
        <v>0</v>
      </c>
      <c r="AI373" s="2">
        <f t="shared" ca="1" si="68"/>
        <v>0</v>
      </c>
      <c r="AJ373" s="2">
        <f t="shared" ca="1" si="68"/>
        <v>0</v>
      </c>
      <c r="AK373" s="2">
        <f t="shared" ca="1" si="68"/>
        <v>0</v>
      </c>
      <c r="AL373" s="2">
        <f t="shared" ca="1" si="68"/>
        <v>0</v>
      </c>
      <c r="AM373" s="2">
        <f t="shared" ca="1" si="68"/>
        <v>0</v>
      </c>
      <c r="AN373" s="2">
        <f t="shared" ca="1" si="68"/>
        <v>0</v>
      </c>
      <c r="AO373" s="2">
        <f t="shared" ca="1" si="68"/>
        <v>0</v>
      </c>
      <c r="AP373" s="2">
        <f t="shared" ca="1" si="68"/>
        <v>0</v>
      </c>
      <c r="AQ373" s="2">
        <f t="shared" ca="1" si="68"/>
        <v>0</v>
      </c>
      <c r="AR373" s="2">
        <f t="shared" ca="1" si="68"/>
        <v>0</v>
      </c>
      <c r="AS373" s="2">
        <f t="shared" ca="1" si="66"/>
        <v>0</v>
      </c>
      <c r="AT373" s="2">
        <f t="shared" ca="1" si="66"/>
        <v>0</v>
      </c>
      <c r="AU373" s="2">
        <f t="shared" ca="1" si="66"/>
        <v>0</v>
      </c>
      <c r="AV373" s="2">
        <f t="shared" ca="1" si="66"/>
        <v>0</v>
      </c>
      <c r="AW373" s="2">
        <f t="shared" ca="1" si="66"/>
        <v>0</v>
      </c>
      <c r="AX373" s="2">
        <f t="shared" ca="1" si="66"/>
        <v>0</v>
      </c>
      <c r="AY373" s="2">
        <f t="shared" ca="1" si="66"/>
        <v>0</v>
      </c>
      <c r="AZ373" s="2">
        <f t="shared" ca="1" si="66"/>
        <v>0</v>
      </c>
      <c r="BA373" s="2">
        <f t="shared" ca="1" si="66"/>
        <v>0</v>
      </c>
      <c r="BB373" s="2">
        <f t="shared" ca="1" si="66"/>
        <v>0</v>
      </c>
      <c r="BC373" s="2">
        <f t="shared" ca="1" si="66"/>
        <v>0</v>
      </c>
      <c r="BD373" s="2">
        <f t="shared" ca="1" si="66"/>
        <v>0</v>
      </c>
      <c r="BE373" s="2">
        <f t="shared" ca="1" si="66"/>
        <v>0</v>
      </c>
      <c r="BF373" s="2">
        <f t="shared" ca="1" si="66"/>
        <v>0</v>
      </c>
      <c r="BG373" s="2">
        <f t="shared" ca="1" si="67"/>
        <v>0</v>
      </c>
      <c r="BH373" s="2">
        <f t="shared" ca="1" si="67"/>
        <v>0</v>
      </c>
      <c r="BI373" s="2">
        <f t="shared" ca="1" si="67"/>
        <v>0</v>
      </c>
    </row>
    <row r="374" spans="1:61" hidden="1" x14ac:dyDescent="0.25">
      <c r="A374" s="185"/>
      <c r="B374" s="171"/>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1">
        <v>26</v>
      </c>
      <c r="AC374" s="2">
        <f t="shared" ca="1" si="68"/>
        <v>0</v>
      </c>
      <c r="AD374" s="2">
        <f t="shared" ca="1" si="68"/>
        <v>0</v>
      </c>
      <c r="AE374" s="2">
        <f t="shared" ca="1" si="68"/>
        <v>0</v>
      </c>
      <c r="AF374" s="2">
        <f t="shared" ca="1" si="68"/>
        <v>0</v>
      </c>
      <c r="AG374" s="2">
        <f t="shared" ca="1" si="68"/>
        <v>0</v>
      </c>
      <c r="AH374" s="2">
        <f t="shared" ca="1" si="68"/>
        <v>0</v>
      </c>
      <c r="AI374" s="2">
        <f t="shared" ca="1" si="68"/>
        <v>0</v>
      </c>
      <c r="AJ374" s="2">
        <f t="shared" ca="1" si="68"/>
        <v>0</v>
      </c>
      <c r="AK374" s="2">
        <f t="shared" ca="1" si="68"/>
        <v>0</v>
      </c>
      <c r="AL374" s="2">
        <f t="shared" ca="1" si="68"/>
        <v>0</v>
      </c>
      <c r="AM374" s="2">
        <f t="shared" ca="1" si="68"/>
        <v>0</v>
      </c>
      <c r="AN374" s="2">
        <f t="shared" ca="1" si="68"/>
        <v>0</v>
      </c>
      <c r="AO374" s="2">
        <f t="shared" ca="1" si="68"/>
        <v>0</v>
      </c>
      <c r="AP374" s="2">
        <f t="shared" ca="1" si="68"/>
        <v>0</v>
      </c>
      <c r="AQ374" s="2">
        <f t="shared" ca="1" si="68"/>
        <v>0</v>
      </c>
      <c r="AR374" s="2">
        <f t="shared" ca="1" si="68"/>
        <v>0</v>
      </c>
      <c r="AS374" s="2">
        <f t="shared" ca="1" si="66"/>
        <v>0</v>
      </c>
      <c r="AT374" s="2">
        <f t="shared" ca="1" si="66"/>
        <v>0</v>
      </c>
      <c r="AU374" s="2">
        <f t="shared" ca="1" si="66"/>
        <v>0</v>
      </c>
      <c r="AV374" s="2">
        <f t="shared" ca="1" si="66"/>
        <v>0</v>
      </c>
      <c r="AW374" s="2">
        <f t="shared" ca="1" si="66"/>
        <v>0</v>
      </c>
      <c r="AX374" s="2">
        <f t="shared" ca="1" si="66"/>
        <v>0</v>
      </c>
      <c r="AY374" s="2">
        <f t="shared" ca="1" si="66"/>
        <v>0</v>
      </c>
      <c r="AZ374" s="2">
        <f t="shared" ca="1" si="66"/>
        <v>0</v>
      </c>
      <c r="BA374" s="2">
        <f t="shared" ca="1" si="66"/>
        <v>0</v>
      </c>
      <c r="BB374" s="2">
        <f t="shared" ca="1" si="66"/>
        <v>0</v>
      </c>
      <c r="BC374" s="2">
        <f t="shared" ca="1" si="66"/>
        <v>0</v>
      </c>
      <c r="BD374" s="2">
        <f t="shared" ca="1" si="66"/>
        <v>0</v>
      </c>
      <c r="BE374" s="2">
        <f t="shared" ca="1" si="66"/>
        <v>0</v>
      </c>
      <c r="BF374" s="2">
        <f t="shared" ca="1" si="66"/>
        <v>0</v>
      </c>
      <c r="BG374" s="2">
        <f t="shared" ca="1" si="67"/>
        <v>0</v>
      </c>
      <c r="BH374" s="2">
        <f t="shared" ca="1" si="67"/>
        <v>0</v>
      </c>
      <c r="BI374" s="2">
        <f t="shared" ca="1" si="67"/>
        <v>0</v>
      </c>
    </row>
    <row r="375" spans="1:61" hidden="1" x14ac:dyDescent="0.25">
      <c r="A375" s="185"/>
      <c r="B375" s="171"/>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1">
        <v>27</v>
      </c>
      <c r="AC375" s="2">
        <f t="shared" ca="1" si="68"/>
        <v>0</v>
      </c>
      <c r="AD375" s="2">
        <f t="shared" ca="1" si="68"/>
        <v>0</v>
      </c>
      <c r="AE375" s="2">
        <f t="shared" ca="1" si="68"/>
        <v>0</v>
      </c>
      <c r="AF375" s="2">
        <f t="shared" ca="1" si="68"/>
        <v>0</v>
      </c>
      <c r="AG375" s="2">
        <f t="shared" ca="1" si="68"/>
        <v>0</v>
      </c>
      <c r="AH375" s="2">
        <f t="shared" ca="1" si="68"/>
        <v>0</v>
      </c>
      <c r="AI375" s="2">
        <f t="shared" ca="1" si="68"/>
        <v>0</v>
      </c>
      <c r="AJ375" s="2">
        <f t="shared" ca="1" si="68"/>
        <v>0</v>
      </c>
      <c r="AK375" s="2">
        <f t="shared" ca="1" si="68"/>
        <v>0</v>
      </c>
      <c r="AL375" s="2">
        <f t="shared" ca="1" si="68"/>
        <v>0</v>
      </c>
      <c r="AM375" s="2">
        <f t="shared" ca="1" si="68"/>
        <v>0</v>
      </c>
      <c r="AN375" s="2">
        <f t="shared" ca="1" si="68"/>
        <v>0</v>
      </c>
      <c r="AO375" s="2">
        <f t="shared" ca="1" si="68"/>
        <v>0</v>
      </c>
      <c r="AP375" s="2">
        <f t="shared" ca="1" si="68"/>
        <v>0</v>
      </c>
      <c r="AQ375" s="2">
        <f t="shared" ca="1" si="68"/>
        <v>0</v>
      </c>
      <c r="AR375" s="2">
        <f t="shared" ca="1" si="68"/>
        <v>0</v>
      </c>
      <c r="AS375" s="2">
        <f t="shared" ca="1" si="66"/>
        <v>0</v>
      </c>
      <c r="AT375" s="2">
        <f t="shared" ca="1" si="66"/>
        <v>0</v>
      </c>
      <c r="AU375" s="2">
        <f t="shared" ca="1" si="66"/>
        <v>0</v>
      </c>
      <c r="AV375" s="2">
        <f t="shared" ca="1" si="66"/>
        <v>0</v>
      </c>
      <c r="AW375" s="2">
        <f t="shared" ca="1" si="66"/>
        <v>0</v>
      </c>
      <c r="AX375" s="2">
        <f t="shared" ca="1" si="66"/>
        <v>0</v>
      </c>
      <c r="AY375" s="2">
        <f t="shared" ca="1" si="66"/>
        <v>0</v>
      </c>
      <c r="AZ375" s="2">
        <f t="shared" ca="1" si="66"/>
        <v>0</v>
      </c>
      <c r="BA375" s="2">
        <f t="shared" ca="1" si="66"/>
        <v>0</v>
      </c>
      <c r="BB375" s="2">
        <f t="shared" ca="1" si="66"/>
        <v>0</v>
      </c>
      <c r="BC375" s="2" t="e">
        <f t="shared" ca="1" si="66"/>
        <v>#VALUE!</v>
      </c>
      <c r="BD375" s="2" t="e">
        <f t="shared" ca="1" si="66"/>
        <v>#VALUE!</v>
      </c>
      <c r="BE375" s="2" t="e">
        <f t="shared" ca="1" si="66"/>
        <v>#VALUE!</v>
      </c>
      <c r="BF375" s="2" t="e">
        <f t="shared" ca="1" si="66"/>
        <v>#VALUE!</v>
      </c>
      <c r="BG375" s="2" t="e">
        <f t="shared" ca="1" si="67"/>
        <v>#VALUE!</v>
      </c>
      <c r="BH375" s="2">
        <f t="shared" ca="1" si="67"/>
        <v>0</v>
      </c>
      <c r="BI375" s="2" t="e">
        <f t="shared" ca="1" si="67"/>
        <v>#VALUE!</v>
      </c>
    </row>
    <row r="376" spans="1:61" hidden="1" x14ac:dyDescent="0.25">
      <c r="A376" s="185"/>
      <c r="B376" s="171"/>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1">
        <v>28</v>
      </c>
      <c r="AC376" s="2">
        <f t="shared" ca="1" si="68"/>
        <v>0</v>
      </c>
      <c r="AD376" s="2">
        <f t="shared" ca="1" si="68"/>
        <v>0</v>
      </c>
      <c r="AE376" s="2">
        <f t="shared" ca="1" si="68"/>
        <v>0</v>
      </c>
      <c r="AF376" s="2">
        <f t="shared" ca="1" si="68"/>
        <v>0</v>
      </c>
      <c r="AG376" s="2">
        <f t="shared" ca="1" si="68"/>
        <v>0</v>
      </c>
      <c r="AH376" s="2">
        <f t="shared" ca="1" si="68"/>
        <v>0</v>
      </c>
      <c r="AI376" s="2">
        <f t="shared" ca="1" si="68"/>
        <v>0</v>
      </c>
      <c r="AJ376" s="2">
        <f t="shared" ca="1" si="68"/>
        <v>0</v>
      </c>
      <c r="AK376" s="2">
        <f t="shared" ca="1" si="68"/>
        <v>0</v>
      </c>
      <c r="AL376" s="2">
        <f t="shared" ca="1" si="68"/>
        <v>0</v>
      </c>
      <c r="AM376" s="2">
        <f t="shared" ca="1" si="68"/>
        <v>0</v>
      </c>
      <c r="AN376" s="2">
        <f t="shared" ca="1" si="68"/>
        <v>0</v>
      </c>
      <c r="AO376" s="2">
        <f t="shared" ca="1" si="68"/>
        <v>0</v>
      </c>
      <c r="AP376" s="2">
        <f t="shared" ca="1" si="68"/>
        <v>0</v>
      </c>
      <c r="AQ376" s="2">
        <f t="shared" ca="1" si="68"/>
        <v>0</v>
      </c>
      <c r="AR376" s="2">
        <f t="shared" ca="1" si="68"/>
        <v>0</v>
      </c>
      <c r="AS376" s="2">
        <f t="shared" ca="1" si="66"/>
        <v>0</v>
      </c>
      <c r="AT376" s="2">
        <f t="shared" ca="1" si="66"/>
        <v>0</v>
      </c>
      <c r="AU376" s="2">
        <f t="shared" ca="1" si="66"/>
        <v>0</v>
      </c>
      <c r="AV376" s="2">
        <f t="shared" ca="1" si="66"/>
        <v>0</v>
      </c>
      <c r="AW376" s="2">
        <f t="shared" ca="1" si="66"/>
        <v>0</v>
      </c>
      <c r="AX376" s="2">
        <f t="shared" ca="1" si="66"/>
        <v>0</v>
      </c>
      <c r="AY376" s="2">
        <f t="shared" ca="1" si="66"/>
        <v>0</v>
      </c>
      <c r="AZ376" s="2">
        <f t="shared" ca="1" si="66"/>
        <v>0</v>
      </c>
      <c r="BA376" s="2">
        <f t="shared" ca="1" si="66"/>
        <v>0</v>
      </c>
      <c r="BB376" s="2">
        <f t="shared" ca="1" si="66"/>
        <v>0</v>
      </c>
      <c r="BC376" s="2" t="e">
        <f t="shared" ca="1" si="66"/>
        <v>#VALUE!</v>
      </c>
      <c r="BD376" s="2" t="e">
        <f t="shared" ca="1" si="66"/>
        <v>#VALUE!</v>
      </c>
      <c r="BE376" s="2" t="e">
        <f t="shared" ca="1" si="66"/>
        <v>#VALUE!</v>
      </c>
      <c r="BF376" s="2" t="e">
        <f t="shared" ca="1" si="66"/>
        <v>#VALUE!</v>
      </c>
      <c r="BG376" s="2" t="e">
        <f t="shared" ca="1" si="67"/>
        <v>#VALUE!</v>
      </c>
      <c r="BH376" s="2">
        <f t="shared" ca="1" si="67"/>
        <v>0</v>
      </c>
      <c r="BI376" s="2" t="e">
        <f t="shared" ca="1" si="67"/>
        <v>#VALUE!</v>
      </c>
    </row>
    <row r="377" spans="1:61" hidden="1" x14ac:dyDescent="0.25">
      <c r="A377" s="185"/>
      <c r="B377" s="171"/>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1">
        <v>29</v>
      </c>
      <c r="AC377" s="2">
        <f t="shared" ca="1" si="68"/>
        <v>0</v>
      </c>
      <c r="AD377" s="2">
        <f t="shared" ca="1" si="68"/>
        <v>0</v>
      </c>
      <c r="AE377" s="2">
        <f t="shared" ca="1" si="68"/>
        <v>0</v>
      </c>
      <c r="AF377" s="2">
        <f t="shared" ca="1" si="68"/>
        <v>0</v>
      </c>
      <c r="AG377" s="2">
        <f t="shared" ca="1" si="68"/>
        <v>0</v>
      </c>
      <c r="AH377" s="2">
        <f t="shared" ca="1" si="68"/>
        <v>0</v>
      </c>
      <c r="AI377" s="2">
        <f t="shared" ca="1" si="68"/>
        <v>0</v>
      </c>
      <c r="AJ377" s="2">
        <f t="shared" ca="1" si="68"/>
        <v>0</v>
      </c>
      <c r="AK377" s="2">
        <f t="shared" ca="1" si="68"/>
        <v>0</v>
      </c>
      <c r="AL377" s="2">
        <f t="shared" ca="1" si="68"/>
        <v>0</v>
      </c>
      <c r="AM377" s="2">
        <f t="shared" ca="1" si="68"/>
        <v>0</v>
      </c>
      <c r="AN377" s="2">
        <f t="shared" ca="1" si="68"/>
        <v>0</v>
      </c>
      <c r="AO377" s="2">
        <f t="shared" ca="1" si="68"/>
        <v>0</v>
      </c>
      <c r="AP377" s="2">
        <f t="shared" ca="1" si="68"/>
        <v>0</v>
      </c>
      <c r="AQ377" s="2">
        <f t="shared" ca="1" si="68"/>
        <v>0</v>
      </c>
      <c r="AR377" s="2">
        <f t="shared" ca="1" si="68"/>
        <v>0</v>
      </c>
      <c r="AS377" s="2">
        <f t="shared" ca="1" si="66"/>
        <v>0</v>
      </c>
      <c r="AT377" s="2">
        <f t="shared" ca="1" si="66"/>
        <v>0</v>
      </c>
      <c r="AU377" s="2">
        <f t="shared" ca="1" si="66"/>
        <v>0</v>
      </c>
      <c r="AV377" s="2">
        <f t="shared" ca="1" si="66"/>
        <v>0</v>
      </c>
      <c r="AW377" s="2">
        <f t="shared" ca="1" si="66"/>
        <v>0</v>
      </c>
      <c r="AX377" s="2">
        <f t="shared" ca="1" si="66"/>
        <v>0</v>
      </c>
      <c r="AY377" s="2">
        <f t="shared" ca="1" si="66"/>
        <v>0</v>
      </c>
      <c r="AZ377" s="2">
        <f t="shared" ca="1" si="66"/>
        <v>0</v>
      </c>
      <c r="BA377" s="2">
        <f t="shared" ca="1" si="66"/>
        <v>0</v>
      </c>
      <c r="BB377" s="2">
        <f t="shared" ca="1" si="66"/>
        <v>0</v>
      </c>
      <c r="BC377" s="2" t="e">
        <f t="shared" ca="1" si="66"/>
        <v>#VALUE!</v>
      </c>
      <c r="BD377" s="2" t="e">
        <f t="shared" ca="1" si="66"/>
        <v>#VALUE!</v>
      </c>
      <c r="BE377" s="2" t="e">
        <f t="shared" ca="1" si="66"/>
        <v>#VALUE!</v>
      </c>
      <c r="BF377" s="2" t="e">
        <f t="shared" ca="1" si="66"/>
        <v>#VALUE!</v>
      </c>
      <c r="BG377" s="2" t="e">
        <f t="shared" ca="1" si="67"/>
        <v>#VALUE!</v>
      </c>
      <c r="BH377" s="2">
        <f t="shared" ca="1" si="67"/>
        <v>0</v>
      </c>
      <c r="BI377" s="2" t="e">
        <f t="shared" ca="1" si="67"/>
        <v>#VALUE!</v>
      </c>
    </row>
    <row r="378" spans="1:61" hidden="1" x14ac:dyDescent="0.25">
      <c r="A378" s="185"/>
      <c r="B378" s="171"/>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1">
        <v>30</v>
      </c>
      <c r="AC378" s="2">
        <f t="shared" ca="1" si="68"/>
        <v>0</v>
      </c>
      <c r="AD378" s="2">
        <f t="shared" ca="1" si="68"/>
        <v>0</v>
      </c>
      <c r="AE378" s="2">
        <f t="shared" ca="1" si="68"/>
        <v>0</v>
      </c>
      <c r="AF378" s="2">
        <f t="shared" ca="1" si="68"/>
        <v>0</v>
      </c>
      <c r="AG378" s="2">
        <f t="shared" ca="1" si="68"/>
        <v>0</v>
      </c>
      <c r="AH378" s="2">
        <f t="shared" ca="1" si="68"/>
        <v>0</v>
      </c>
      <c r="AI378" s="2">
        <f t="shared" ca="1" si="68"/>
        <v>0</v>
      </c>
      <c r="AJ378" s="2">
        <f t="shared" ca="1" si="68"/>
        <v>0</v>
      </c>
      <c r="AK378" s="2">
        <f t="shared" ca="1" si="68"/>
        <v>0</v>
      </c>
      <c r="AL378" s="2">
        <f t="shared" ca="1" si="68"/>
        <v>0</v>
      </c>
      <c r="AM378" s="2">
        <f t="shared" ca="1" si="68"/>
        <v>0</v>
      </c>
      <c r="AN378" s="2">
        <f t="shared" ca="1" si="68"/>
        <v>0</v>
      </c>
      <c r="AO378" s="2">
        <f t="shared" ca="1" si="68"/>
        <v>0</v>
      </c>
      <c r="AP378" s="2">
        <f t="shared" ca="1" si="68"/>
        <v>0</v>
      </c>
      <c r="AQ378" s="2">
        <f t="shared" ca="1" si="68"/>
        <v>0</v>
      </c>
      <c r="AR378" s="2">
        <f t="shared" ca="1" si="68"/>
        <v>0</v>
      </c>
      <c r="AS378" s="2">
        <f t="shared" ca="1" si="66"/>
        <v>0</v>
      </c>
      <c r="AT378" s="2">
        <f t="shared" ca="1" si="66"/>
        <v>0</v>
      </c>
      <c r="AU378" s="2">
        <f t="shared" ca="1" si="66"/>
        <v>0</v>
      </c>
      <c r="AV378" s="2">
        <f t="shared" ca="1" si="66"/>
        <v>0</v>
      </c>
      <c r="AW378" s="2">
        <f t="shared" ca="1" si="66"/>
        <v>0</v>
      </c>
      <c r="AX378" s="2">
        <f t="shared" ca="1" si="66"/>
        <v>0</v>
      </c>
      <c r="AY378" s="2">
        <f t="shared" ca="1" si="66"/>
        <v>0</v>
      </c>
      <c r="AZ378" s="2">
        <f t="shared" ca="1" si="66"/>
        <v>0</v>
      </c>
      <c r="BA378" s="2">
        <f t="shared" ca="1" si="66"/>
        <v>0</v>
      </c>
      <c r="BB378" s="2">
        <f t="shared" ca="1" si="66"/>
        <v>0</v>
      </c>
      <c r="BC378" s="2" t="e">
        <f t="shared" ca="1" si="66"/>
        <v>#VALUE!</v>
      </c>
      <c r="BD378" s="2" t="e">
        <f t="shared" ca="1" si="66"/>
        <v>#VALUE!</v>
      </c>
      <c r="BE378" s="2" t="e">
        <f t="shared" ca="1" si="66"/>
        <v>#VALUE!</v>
      </c>
      <c r="BF378" s="2" t="e">
        <f t="shared" ca="1" si="66"/>
        <v>#VALUE!</v>
      </c>
      <c r="BG378" s="2" t="e">
        <f t="shared" ca="1" si="67"/>
        <v>#VALUE!</v>
      </c>
      <c r="BH378" s="2">
        <f t="shared" ca="1" si="67"/>
        <v>0</v>
      </c>
      <c r="BI378" s="2" t="e">
        <f t="shared" ca="1" si="67"/>
        <v>#VALUE!</v>
      </c>
    </row>
    <row r="379" spans="1:61" hidden="1" x14ac:dyDescent="0.25">
      <c r="A379" s="185"/>
      <c r="B379" s="171"/>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1">
        <v>31</v>
      </c>
      <c r="AC379" s="2">
        <f t="shared" ca="1" si="68"/>
        <v>0</v>
      </c>
      <c r="AD379" s="2">
        <f t="shared" ca="1" si="68"/>
        <v>0</v>
      </c>
      <c r="AE379" s="2">
        <f t="shared" ca="1" si="68"/>
        <v>0</v>
      </c>
      <c r="AF379" s="2">
        <f t="shared" ca="1" si="68"/>
        <v>0</v>
      </c>
      <c r="AG379" s="2">
        <f t="shared" ca="1" si="68"/>
        <v>0</v>
      </c>
      <c r="AH379" s="2">
        <f t="shared" ca="1" si="68"/>
        <v>0</v>
      </c>
      <c r="AI379" s="2">
        <f t="shared" ca="1" si="68"/>
        <v>0</v>
      </c>
      <c r="AJ379" s="2">
        <f t="shared" ca="1" si="68"/>
        <v>0</v>
      </c>
      <c r="AK379" s="2">
        <f t="shared" ca="1" si="68"/>
        <v>0</v>
      </c>
      <c r="AL379" s="2">
        <f t="shared" ca="1" si="68"/>
        <v>0</v>
      </c>
      <c r="AM379" s="2">
        <f t="shared" ca="1" si="68"/>
        <v>0</v>
      </c>
      <c r="AN379" s="2">
        <f t="shared" ca="1" si="68"/>
        <v>0</v>
      </c>
      <c r="AO379" s="2">
        <f t="shared" ca="1" si="68"/>
        <v>0</v>
      </c>
      <c r="AP379" s="2">
        <f t="shared" ca="1" si="68"/>
        <v>0</v>
      </c>
      <c r="AQ379" s="2">
        <f t="shared" ca="1" si="68"/>
        <v>0</v>
      </c>
      <c r="AR379" s="2">
        <f t="shared" ca="1" si="68"/>
        <v>0</v>
      </c>
      <c r="AS379" s="2">
        <f t="shared" ca="1" si="66"/>
        <v>0</v>
      </c>
      <c r="AT379" s="2">
        <f t="shared" ca="1" si="66"/>
        <v>0</v>
      </c>
      <c r="AU379" s="2">
        <f t="shared" ca="1" si="66"/>
        <v>0</v>
      </c>
      <c r="AV379" s="2">
        <f t="shared" ca="1" si="66"/>
        <v>0</v>
      </c>
      <c r="AW379" s="2">
        <f t="shared" ca="1" si="66"/>
        <v>0</v>
      </c>
      <c r="AX379" s="2">
        <f t="shared" ca="1" si="66"/>
        <v>0</v>
      </c>
      <c r="AY379" s="2">
        <f t="shared" ca="1" si="66"/>
        <v>0</v>
      </c>
      <c r="AZ379" s="2">
        <f t="shared" ca="1" si="66"/>
        <v>0</v>
      </c>
      <c r="BA379" s="2">
        <f t="shared" ca="1" si="66"/>
        <v>0</v>
      </c>
      <c r="BB379" s="2">
        <f t="shared" ca="1" si="66"/>
        <v>0</v>
      </c>
      <c r="BC379" s="2" t="e">
        <f t="shared" ca="1" si="66"/>
        <v>#VALUE!</v>
      </c>
      <c r="BD379" s="2" t="e">
        <f t="shared" ca="1" si="66"/>
        <v>#VALUE!</v>
      </c>
      <c r="BE379" s="2" t="e">
        <f t="shared" ca="1" si="66"/>
        <v>#VALUE!</v>
      </c>
      <c r="BF379" s="2" t="e">
        <f t="shared" ca="1" si="66"/>
        <v>#VALUE!</v>
      </c>
      <c r="BG379" s="2" t="e">
        <f t="shared" ca="1" si="67"/>
        <v>#VALUE!</v>
      </c>
      <c r="BH379" s="2">
        <f t="shared" ca="1" si="67"/>
        <v>0</v>
      </c>
      <c r="BI379" s="2" t="e">
        <f t="shared" ca="1" si="67"/>
        <v>#VALUE!</v>
      </c>
    </row>
    <row r="380" spans="1:61" hidden="1" x14ac:dyDescent="0.25">
      <c r="A380" s="185"/>
      <c r="B380" s="171"/>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1">
        <v>32</v>
      </c>
      <c r="AC380" s="2">
        <f t="shared" ca="1" si="68"/>
        <v>0</v>
      </c>
      <c r="AD380" s="2">
        <f t="shared" ca="1" si="68"/>
        <v>0</v>
      </c>
      <c r="AE380" s="2">
        <f t="shared" ca="1" si="68"/>
        <v>0</v>
      </c>
      <c r="AF380" s="2">
        <f t="shared" ca="1" si="68"/>
        <v>0</v>
      </c>
      <c r="AG380" s="2">
        <f t="shared" ca="1" si="68"/>
        <v>0</v>
      </c>
      <c r="AH380" s="2">
        <f t="shared" ca="1" si="68"/>
        <v>0</v>
      </c>
      <c r="AI380" s="2">
        <f t="shared" ca="1" si="68"/>
        <v>0</v>
      </c>
      <c r="AJ380" s="2">
        <f t="shared" ca="1" si="68"/>
        <v>0</v>
      </c>
      <c r="AK380" s="2">
        <f t="shared" ca="1" si="68"/>
        <v>0</v>
      </c>
      <c r="AL380" s="2">
        <f t="shared" ca="1" si="68"/>
        <v>0</v>
      </c>
      <c r="AM380" s="2">
        <f t="shared" ca="1" si="68"/>
        <v>0</v>
      </c>
      <c r="AN380" s="2">
        <f t="shared" ca="1" si="68"/>
        <v>0</v>
      </c>
      <c r="AO380" s="2">
        <f t="shared" ca="1" si="68"/>
        <v>0</v>
      </c>
      <c r="AP380" s="2">
        <f t="shared" ca="1" si="68"/>
        <v>0</v>
      </c>
      <c r="AQ380" s="2">
        <f t="shared" ca="1" si="68"/>
        <v>0</v>
      </c>
      <c r="AR380" s="2">
        <f t="shared" ca="1" si="68"/>
        <v>0</v>
      </c>
      <c r="AS380" s="2">
        <f t="shared" ca="1" si="66"/>
        <v>0</v>
      </c>
      <c r="AT380" s="2">
        <f t="shared" ca="1" si="66"/>
        <v>0</v>
      </c>
      <c r="AU380" s="2">
        <f t="shared" ca="1" si="66"/>
        <v>0</v>
      </c>
      <c r="AV380" s="2">
        <f t="shared" ca="1" si="66"/>
        <v>0</v>
      </c>
      <c r="AW380" s="2">
        <f t="shared" ca="1" si="66"/>
        <v>0</v>
      </c>
      <c r="AX380" s="2">
        <f t="shared" ca="1" si="66"/>
        <v>0</v>
      </c>
      <c r="AY380" s="2">
        <f t="shared" ca="1" si="66"/>
        <v>0</v>
      </c>
      <c r="AZ380" s="2">
        <f t="shared" ca="1" si="66"/>
        <v>0</v>
      </c>
      <c r="BA380" s="2">
        <f t="shared" ca="1" si="66"/>
        <v>0</v>
      </c>
      <c r="BB380" s="2">
        <f t="shared" ca="1" si="66"/>
        <v>0</v>
      </c>
      <c r="BC380" s="2">
        <f t="shared" ca="1" si="66"/>
        <v>0</v>
      </c>
      <c r="BD380" s="2">
        <f t="shared" ca="1" si="66"/>
        <v>0</v>
      </c>
      <c r="BE380" s="2">
        <f t="shared" ca="1" si="66"/>
        <v>0</v>
      </c>
      <c r="BF380" s="2">
        <f t="shared" ca="1" si="66"/>
        <v>0</v>
      </c>
      <c r="BG380" s="2">
        <f t="shared" ca="1" si="67"/>
        <v>0</v>
      </c>
      <c r="BH380" s="2">
        <f t="shared" ca="1" si="67"/>
        <v>0</v>
      </c>
      <c r="BI380" s="2">
        <f t="shared" ca="1" si="67"/>
        <v>0</v>
      </c>
    </row>
    <row r="381" spans="1:61" hidden="1" x14ac:dyDescent="0.25">
      <c r="A381" s="185"/>
      <c r="B381" s="172"/>
      <c r="C381" s="68"/>
      <c r="D381" s="68"/>
      <c r="E381" s="68"/>
      <c r="F381" s="68"/>
      <c r="G381" s="68"/>
      <c r="H381" s="68"/>
      <c r="I381" s="68"/>
      <c r="J381" s="68"/>
      <c r="K381" s="68"/>
      <c r="L381" s="68"/>
      <c r="M381" s="68"/>
      <c r="N381" s="68"/>
      <c r="O381" s="68"/>
      <c r="P381" s="68"/>
      <c r="Q381" s="68"/>
      <c r="R381" s="68"/>
      <c r="S381" s="68"/>
      <c r="T381" s="68"/>
      <c r="U381" s="68"/>
      <c r="V381" s="68"/>
      <c r="W381" s="68"/>
      <c r="X381" s="68"/>
      <c r="Y381" s="68"/>
      <c r="Z381" s="68"/>
      <c r="AA381" s="68"/>
      <c r="AB381" s="65">
        <v>33</v>
      </c>
      <c r="AC381" s="67">
        <f t="shared" ca="1" si="68"/>
        <v>0</v>
      </c>
      <c r="AD381" s="67">
        <f t="shared" ca="1" si="68"/>
        <v>0</v>
      </c>
      <c r="AE381" s="67">
        <f t="shared" ca="1" si="68"/>
        <v>0</v>
      </c>
      <c r="AF381" s="67">
        <f t="shared" ca="1" si="68"/>
        <v>0</v>
      </c>
      <c r="AG381" s="67">
        <f t="shared" ca="1" si="68"/>
        <v>0</v>
      </c>
      <c r="AH381" s="67">
        <f t="shared" ca="1" si="68"/>
        <v>0</v>
      </c>
      <c r="AI381" s="67">
        <f t="shared" ca="1" si="68"/>
        <v>0</v>
      </c>
      <c r="AJ381" s="67">
        <f t="shared" ca="1" si="68"/>
        <v>0</v>
      </c>
      <c r="AK381" s="67">
        <f t="shared" ca="1" si="68"/>
        <v>0</v>
      </c>
      <c r="AL381" s="67">
        <f t="shared" ca="1" si="68"/>
        <v>0</v>
      </c>
      <c r="AM381" s="67">
        <f t="shared" ca="1" si="68"/>
        <v>0</v>
      </c>
      <c r="AN381" s="67">
        <f t="shared" ca="1" si="68"/>
        <v>0</v>
      </c>
      <c r="AO381" s="67">
        <f t="shared" ca="1" si="68"/>
        <v>0</v>
      </c>
      <c r="AP381" s="67">
        <f t="shared" ca="1" si="68"/>
        <v>0</v>
      </c>
      <c r="AQ381" s="67">
        <f t="shared" ca="1" si="68"/>
        <v>0</v>
      </c>
      <c r="AR381" s="67">
        <f t="shared" ca="1" si="68"/>
        <v>0</v>
      </c>
      <c r="AS381" s="67">
        <f t="shared" ca="1" si="66"/>
        <v>0</v>
      </c>
      <c r="AT381" s="67">
        <f t="shared" ca="1" si="66"/>
        <v>0</v>
      </c>
      <c r="AU381" s="67">
        <f t="shared" ca="1" si="66"/>
        <v>0</v>
      </c>
      <c r="AV381" s="67">
        <f t="shared" ca="1" si="66"/>
        <v>0</v>
      </c>
      <c r="AW381" s="67">
        <f t="shared" ca="1" si="66"/>
        <v>0</v>
      </c>
      <c r="AX381" s="67">
        <f t="shared" ca="1" si="66"/>
        <v>0</v>
      </c>
      <c r="AY381" s="67">
        <f t="shared" ca="1" si="66"/>
        <v>0</v>
      </c>
      <c r="AZ381" s="67">
        <f t="shared" ca="1" si="66"/>
        <v>0</v>
      </c>
      <c r="BA381" s="67">
        <f t="shared" ca="1" si="66"/>
        <v>0</v>
      </c>
      <c r="BB381" s="67">
        <f t="shared" ca="1" si="66"/>
        <v>0</v>
      </c>
      <c r="BC381" s="67" t="e">
        <f t="shared" ca="1" si="66"/>
        <v>#VALUE!</v>
      </c>
      <c r="BD381" s="67" t="e">
        <f t="shared" ca="1" si="66"/>
        <v>#VALUE!</v>
      </c>
      <c r="BE381" s="67" t="e">
        <f t="shared" ca="1" si="66"/>
        <v>#VALUE!</v>
      </c>
      <c r="BF381" s="67" t="e">
        <f t="shared" ca="1" si="66"/>
        <v>#VALUE!</v>
      </c>
      <c r="BG381" s="67" t="e">
        <f t="shared" ca="1" si="67"/>
        <v>#VALUE!</v>
      </c>
      <c r="BH381" s="67">
        <f t="shared" ca="1" si="67"/>
        <v>0</v>
      </c>
      <c r="BI381" s="67" t="e">
        <f t="shared" ca="1" si="67"/>
        <v>#VALUE!</v>
      </c>
    </row>
    <row r="382" spans="1:61" hidden="1" x14ac:dyDescent="0.25">
      <c r="A382" s="185"/>
      <c r="B382" s="179" t="s">
        <v>157</v>
      </c>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c r="AA382" s="11"/>
      <c r="AB382" s="5">
        <v>6</v>
      </c>
      <c r="AC382" s="4">
        <f>IF($AB382=AC$51,MATCH_2D_XREF($AB382,LM,NODES,NODES_LOADED,$I$34:$K$43),0)</f>
        <v>0</v>
      </c>
      <c r="AD382" s="4">
        <f>IF($AB382=AD$51,MATCH_2D_XREF($AB382,LM,NODES,NODES_LOADED,$I$34:$K$43),0)</f>
        <v>0</v>
      </c>
      <c r="AE382" s="4">
        <f>IF($AB382=AE$51,MATCH_2D_XREF($AB382,LM,NODES,NODES_LOADED,$I$34:$K$43),0)</f>
        <v>0</v>
      </c>
      <c r="AF382" s="4">
        <f>IF($AB382=AF$51,MATCH_2D_XREF($AB382,LM,NODES,NODES_LOADED,$I$34:$K$43),0)</f>
        <v>0</v>
      </c>
      <c r="AG382" s="4">
        <f>IF($AB382=AG$51,MATCH_2D_XREF($AB382,LM,NODES,NODES_LOADED,$I$34:$K$43),0)</f>
        <v>0</v>
      </c>
      <c r="AH382" s="4">
        <f>IF($AB382=AH$51,MATCH_2D_XREF($AB382,LM,NODES,NODES_LOADED,$I$34:$K$43),0)</f>
        <v>67800</v>
      </c>
      <c r="AI382" s="4">
        <f>IF($AB382=AI$51,MATCH_2D_XREF($AB382,LM,NODES,NODES_LOADED,$I$34:$K$43),0)</f>
        <v>0</v>
      </c>
      <c r="AJ382" s="4">
        <f>IF($AB382=AJ$51,MATCH_2D_XREF($AB382,LM,NODES,NODES_LOADED,$I$34:$K$43),0)</f>
        <v>0</v>
      </c>
      <c r="AK382" s="4">
        <f>IF($AB382=AK$51,MATCH_2D_XREF($AB382,LM,NODES,NODES_LOADED,$I$34:$K$43),0)</f>
        <v>0</v>
      </c>
      <c r="AL382" s="4">
        <f>IF($AB382=AL$51,MATCH_2D_XREF($AB382,LM,NODES,NODES_LOADED,$I$34:$K$43),0)</f>
        <v>0</v>
      </c>
      <c r="AM382" s="4">
        <f>IF($AB382=AM$51,MATCH_2D_XREF($AB382,LM,NODES,NODES_LOADED,$I$34:$K$43),0)</f>
        <v>0</v>
      </c>
      <c r="AN382" s="4">
        <f>IF($AB382=AN$51,MATCH_2D_XREF($AB382,LM,NODES,NODES_LOADED,$I$34:$K$43),0)</f>
        <v>0</v>
      </c>
      <c r="AO382" s="4">
        <f>IF($AB382=AO$51,MATCH_2D_XREF($AB382,LM,NODES,NODES_LOADED,$I$34:$K$43),0)</f>
        <v>0</v>
      </c>
      <c r="AP382" s="4">
        <f>IF($AB382=AP$51,MATCH_2D_XREF($AB382,LM,NODES,NODES_LOADED,$I$34:$K$43),0)</f>
        <v>0</v>
      </c>
      <c r="AQ382" s="4">
        <f>IF($AB382=AQ$51,MATCH_2D_XREF($AB382,LM,NODES,NODES_LOADED,$I$34:$K$43),0)</f>
        <v>0</v>
      </c>
      <c r="AR382" s="4">
        <f>IF($AB382=AR$51,MATCH_2D_XREF($AB382,LM,NODES,NODES_LOADED,$I$34:$K$43),0)</f>
        <v>0</v>
      </c>
      <c r="AS382" s="4">
        <f>IF($AB382=AS$51,MATCH_2D_XREF($AB382,LM,NODES,NODES_LOADED,$I$34:$K$43),0)</f>
        <v>0</v>
      </c>
      <c r="AT382" s="4">
        <f>IF($AB382=AT$51,MATCH_2D_XREF($AB382,LM,NODES,NODES_LOADED,$I$34:$K$43),0)</f>
        <v>0</v>
      </c>
      <c r="AU382" s="4">
        <f>IF($AB382=AU$51,MATCH_2D_XREF($AB382,LM,NODES,NODES_LOADED,$I$34:$K$43),0)</f>
        <v>0</v>
      </c>
      <c r="AV382" s="4">
        <f>IF($AB382=AV$51,MATCH_2D_XREF($AB382,LM,NODES,NODES_LOADED,$I$34:$K$43),0)</f>
        <v>0</v>
      </c>
      <c r="AW382" s="4">
        <f>IF($AB382=AW$51,MATCH_2D_XREF($AB382,LM,NODES,NODES_LOADED,$I$34:$K$43),0)</f>
        <v>0</v>
      </c>
      <c r="AX382" s="4">
        <f>IF($AB382=AX$51,MATCH_2D_XREF($AB382,LM,NODES,NODES_LOADED,$I$34:$K$43),0)</f>
        <v>0</v>
      </c>
      <c r="AY382" s="4">
        <f>IF($AB382=AY$51,MATCH_2D_XREF($AB382,LM,NODES,NODES_LOADED,$I$34:$K$43),0)</f>
        <v>0</v>
      </c>
      <c r="AZ382" s="4">
        <f>IF($AB382=AZ$51,MATCH_2D_XREF($AB382,LM,NODES,NODES_LOADED,$I$34:$K$43),0)</f>
        <v>0</v>
      </c>
      <c r="BA382" s="4">
        <f>IF($AB382=BA$51,MATCH_2D_XREF($AB382,LM,NODES,NODES_LOADED,$I$34:$K$43),0)</f>
        <v>0</v>
      </c>
      <c r="BB382" s="4">
        <f>IF($AB382=BB$51,MATCH_2D_XREF($AB382,LM,NODES,NODES_LOADED,$I$34:$K$43),0)</f>
        <v>0</v>
      </c>
      <c r="BC382" s="4">
        <f>IF($AB382=BC$51,MATCH_2D_XREF($AB382,LM,NODES,NODES_LOADED,$I$34:$K$43),0)</f>
        <v>0</v>
      </c>
      <c r="BD382" s="4">
        <f>IF($AB382=BD$51,MATCH_2D_XREF($AB382,LM,NODES,NODES_LOADED,$I$34:$K$43),0)</f>
        <v>0</v>
      </c>
      <c r="BE382" s="4">
        <f>IF($AB382=BE$51,MATCH_2D_XREF($AB382,LM,NODES,NODES_LOADED,$I$34:$K$43),0)</f>
        <v>0</v>
      </c>
      <c r="BF382" s="4">
        <f>IF($AB382=BF$51,MATCH_2D_XREF($AB382,LM,NODES,NODES_LOADED,$I$34:$K$43),0)</f>
        <v>0</v>
      </c>
      <c r="BG382" s="4">
        <f>IF($AB382=BG$51,MATCH_2D_XREF($AB382,LM,NODES,NODES_LOADED,$I$34:$K$43),0)</f>
        <v>0</v>
      </c>
      <c r="BH382" s="4">
        <f>IF($AB382=BH$51,MATCH_2D_XREF($AB382,LM,NODES,NODES_LOADED,$I$34:$K$43),0)</f>
        <v>0</v>
      </c>
      <c r="BI382" s="4">
        <f>IF($AB382=BI$51,MATCH_2D_XREF($AB382,LM,NODES,NODES_LOADED,$I$34:$K$43),0)</f>
        <v>0</v>
      </c>
    </row>
    <row r="383" spans="1:61" hidden="1" x14ac:dyDescent="0.25">
      <c r="A383" s="185"/>
      <c r="B383" s="180"/>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1">
        <v>9</v>
      </c>
      <c r="AC383" s="2">
        <f>IF($AB383=AC$51,MATCH_2D_XREF($AB383,LM,NODES,NODES_LOADED,$I$34:$K$43),0)</f>
        <v>0</v>
      </c>
      <c r="AD383" s="2">
        <f>IF($AB383=AD$51,MATCH_2D_XREF($AB383,LM,NODES,NODES_LOADED,$I$34:$K$43),0)</f>
        <v>0</v>
      </c>
      <c r="AE383" s="2">
        <f>IF($AB383=AE$51,MATCH_2D_XREF($AB383,LM,NODES,NODES_LOADED,$I$34:$K$43),0)</f>
        <v>0</v>
      </c>
      <c r="AF383" s="2">
        <f>IF($AB383=AF$51,MATCH_2D_XREF($AB383,LM,NODES,NODES_LOADED,$I$34:$K$43),0)</f>
        <v>0</v>
      </c>
      <c r="AG383" s="2">
        <f>IF($AB383=AG$51,MATCH_2D_XREF($AB383,LM,NODES,NODES_LOADED,$I$34:$K$43),0)</f>
        <v>0</v>
      </c>
      <c r="AH383" s="2">
        <f>IF($AB383=AH$51,MATCH_2D_XREF($AB383,LM,NODES,NODES_LOADED,$I$34:$K$43),0)</f>
        <v>0</v>
      </c>
      <c r="AI383" s="2">
        <f>IF($AB383=AI$51,MATCH_2D_XREF($AB383,LM,NODES,NODES_LOADED,$I$34:$K$43),0)</f>
        <v>0</v>
      </c>
      <c r="AJ383" s="2">
        <f>IF($AB383=AJ$51,MATCH_2D_XREF($AB383,LM,NODES,NODES_LOADED,$I$34:$K$43),0)</f>
        <v>0</v>
      </c>
      <c r="AK383" s="2">
        <f>IF($AB383=AK$51,MATCH_2D_XREF($AB383,LM,NODES,NODES_LOADED,$I$34:$K$43),0)</f>
        <v>67800</v>
      </c>
      <c r="AL383" s="2">
        <f>IF($AB383=AL$51,MATCH_2D_XREF($AB383,LM,NODES,NODES_LOADED,$I$34:$K$43),0)</f>
        <v>0</v>
      </c>
      <c r="AM383" s="2">
        <f>IF($AB383=AM$51,MATCH_2D_XREF($AB383,LM,NODES,NODES_LOADED,$I$34:$K$43),0)</f>
        <v>0</v>
      </c>
      <c r="AN383" s="2">
        <f>IF($AB383=AN$51,MATCH_2D_XREF($AB383,LM,NODES,NODES_LOADED,$I$34:$K$43),0)</f>
        <v>0</v>
      </c>
      <c r="AO383" s="2">
        <f>IF($AB383=AO$51,MATCH_2D_XREF($AB383,LM,NODES,NODES_LOADED,$I$34:$K$43),0)</f>
        <v>0</v>
      </c>
      <c r="AP383" s="2">
        <f>IF($AB383=AP$51,MATCH_2D_XREF($AB383,LM,NODES,NODES_LOADED,$I$34:$K$43),0)</f>
        <v>0</v>
      </c>
      <c r="AQ383" s="2">
        <f>IF($AB383=AQ$51,MATCH_2D_XREF($AB383,LM,NODES,NODES_LOADED,$I$34:$K$43),0)</f>
        <v>0</v>
      </c>
      <c r="AR383" s="2">
        <f>IF($AB383=AR$51,MATCH_2D_XREF($AB383,LM,NODES,NODES_LOADED,$I$34:$K$43),0)</f>
        <v>0</v>
      </c>
      <c r="AS383" s="2">
        <f>IF($AB383=AS$51,MATCH_2D_XREF($AB383,LM,NODES,NODES_LOADED,$I$34:$K$43),0)</f>
        <v>0</v>
      </c>
      <c r="AT383" s="2">
        <f>IF($AB383=AT$51,MATCH_2D_XREF($AB383,LM,NODES,NODES_LOADED,$I$34:$K$43),0)</f>
        <v>0</v>
      </c>
      <c r="AU383" s="2">
        <f>IF($AB383=AU$51,MATCH_2D_XREF($AB383,LM,NODES,NODES_LOADED,$I$34:$K$43),0)</f>
        <v>0</v>
      </c>
      <c r="AV383" s="2">
        <f>IF($AB383=AV$51,MATCH_2D_XREF($AB383,LM,NODES,NODES_LOADED,$I$34:$K$43),0)</f>
        <v>0</v>
      </c>
      <c r="AW383" s="2">
        <f>IF($AB383=AW$51,MATCH_2D_XREF($AB383,LM,NODES,NODES_LOADED,$I$34:$K$43),0)</f>
        <v>0</v>
      </c>
      <c r="AX383" s="2">
        <f>IF($AB383=AX$51,MATCH_2D_XREF($AB383,LM,NODES,NODES_LOADED,$I$34:$K$43),0)</f>
        <v>0</v>
      </c>
      <c r="AY383" s="2">
        <f>IF($AB383=AY$51,MATCH_2D_XREF($AB383,LM,NODES,NODES_LOADED,$I$34:$K$43),0)</f>
        <v>0</v>
      </c>
      <c r="AZ383" s="2">
        <f>IF($AB383=AZ$51,MATCH_2D_XREF($AB383,LM,NODES,NODES_LOADED,$I$34:$K$43),0)</f>
        <v>0</v>
      </c>
      <c r="BA383" s="2">
        <f>IF($AB383=BA$51,MATCH_2D_XREF($AB383,LM,NODES,NODES_LOADED,$I$34:$K$43),0)</f>
        <v>0</v>
      </c>
      <c r="BB383" s="2">
        <f>IF($AB383=BB$51,MATCH_2D_XREF($AB383,LM,NODES,NODES_LOADED,$I$34:$K$43),0)</f>
        <v>0</v>
      </c>
      <c r="BC383" s="2">
        <f>IF($AB383=BC$51,MATCH_2D_XREF($AB383,LM,NODES,NODES_LOADED,$I$34:$K$43),0)</f>
        <v>0</v>
      </c>
      <c r="BD383" s="2">
        <f>IF($AB383=BD$51,MATCH_2D_XREF($AB383,LM,NODES,NODES_LOADED,$I$34:$K$43),0)</f>
        <v>0</v>
      </c>
      <c r="BE383" s="2">
        <f>IF($AB383=BE$51,MATCH_2D_XREF($AB383,LM,NODES,NODES_LOADED,$I$34:$K$43),0)</f>
        <v>0</v>
      </c>
      <c r="BF383" s="2">
        <f>IF($AB383=BF$51,MATCH_2D_XREF($AB383,LM,NODES,NODES_LOADED,$I$34:$K$43),0)</f>
        <v>0</v>
      </c>
      <c r="BG383" s="2">
        <f>IF($AB383=BG$51,MATCH_2D_XREF($AB383,LM,NODES,NODES_LOADED,$I$34:$K$43),0)</f>
        <v>0</v>
      </c>
      <c r="BH383" s="2">
        <f>IF($AB383=BH$51,MATCH_2D_XREF($AB383,LM,NODES,NODES_LOADED,$I$34:$K$43),0)</f>
        <v>0</v>
      </c>
      <c r="BI383" s="2">
        <f>IF($AB383=BI$51,MATCH_2D_XREF($AB383,LM,NODES,NODES_LOADED,$I$34:$K$43),0)</f>
        <v>0</v>
      </c>
    </row>
    <row r="384" spans="1:61" hidden="1" x14ac:dyDescent="0.25">
      <c r="A384" s="185"/>
      <c r="B384" s="180"/>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1">
        <v>12</v>
      </c>
      <c r="AC384" s="2">
        <f>IF($AB384=AC$51,MATCH_2D_XREF($AB384,LM,NODES,NODES_LOADED,$I$34:$K$43),0)</f>
        <v>0</v>
      </c>
      <c r="AD384" s="2">
        <f>IF($AB384=AD$51,MATCH_2D_XREF($AB384,LM,NODES,NODES_LOADED,$I$34:$K$43),0)</f>
        <v>0</v>
      </c>
      <c r="AE384" s="2">
        <f>IF($AB384=AE$51,MATCH_2D_XREF($AB384,LM,NODES,NODES_LOADED,$I$34:$K$43),0)</f>
        <v>0</v>
      </c>
      <c r="AF384" s="2">
        <f>IF($AB384=AF$51,MATCH_2D_XREF($AB384,LM,NODES,NODES_LOADED,$I$34:$K$43),0)</f>
        <v>0</v>
      </c>
      <c r="AG384" s="2">
        <f>IF($AB384=AG$51,MATCH_2D_XREF($AB384,LM,NODES,NODES_LOADED,$I$34:$K$43),0)</f>
        <v>0</v>
      </c>
      <c r="AH384" s="2">
        <f>IF($AB384=AH$51,MATCH_2D_XREF($AB384,LM,NODES,NODES_LOADED,$I$34:$K$43),0)</f>
        <v>0</v>
      </c>
      <c r="AI384" s="2">
        <f>IF($AB384=AI$51,MATCH_2D_XREF($AB384,LM,NODES,NODES_LOADED,$I$34:$K$43),0)</f>
        <v>0</v>
      </c>
      <c r="AJ384" s="2">
        <f>IF($AB384=AJ$51,MATCH_2D_XREF($AB384,LM,NODES,NODES_LOADED,$I$34:$K$43),0)</f>
        <v>0</v>
      </c>
      <c r="AK384" s="2">
        <f>IF($AB384=AK$51,MATCH_2D_XREF($AB384,LM,NODES,NODES_LOADED,$I$34:$K$43),0)</f>
        <v>0</v>
      </c>
      <c r="AL384" s="2">
        <f>IF($AB384=AL$51,MATCH_2D_XREF($AB384,LM,NODES,NODES_LOADED,$I$34:$K$43),0)</f>
        <v>0</v>
      </c>
      <c r="AM384" s="2">
        <f>IF($AB384=AM$51,MATCH_2D_XREF($AB384,LM,NODES,NODES_LOADED,$I$34:$K$43),0)</f>
        <v>0</v>
      </c>
      <c r="AN384" s="2">
        <f>IF($AB384=AN$51,MATCH_2D_XREF($AB384,LM,NODES,NODES_LOADED,$I$34:$K$43),0)</f>
        <v>67800</v>
      </c>
      <c r="AO384" s="2">
        <f>IF($AB384=AO$51,MATCH_2D_XREF($AB384,LM,NODES,NODES_LOADED,$I$34:$K$43),0)</f>
        <v>0</v>
      </c>
      <c r="AP384" s="2">
        <f>IF($AB384=AP$51,MATCH_2D_XREF($AB384,LM,NODES,NODES_LOADED,$I$34:$K$43),0)</f>
        <v>0</v>
      </c>
      <c r="AQ384" s="2">
        <f>IF($AB384=AQ$51,MATCH_2D_XREF($AB384,LM,NODES,NODES_LOADED,$I$34:$K$43),0)</f>
        <v>0</v>
      </c>
      <c r="AR384" s="2">
        <f>IF($AB384=AR$51,MATCH_2D_XREF($AB384,LM,NODES,NODES_LOADED,$I$34:$K$43),0)</f>
        <v>0</v>
      </c>
      <c r="AS384" s="2">
        <f>IF($AB384=AS$51,MATCH_2D_XREF($AB384,LM,NODES,NODES_LOADED,$I$34:$K$43),0)</f>
        <v>0</v>
      </c>
      <c r="AT384" s="2">
        <f>IF($AB384=AT$51,MATCH_2D_XREF($AB384,LM,NODES,NODES_LOADED,$I$34:$K$43),0)</f>
        <v>0</v>
      </c>
      <c r="AU384" s="2">
        <f>IF($AB384=AU$51,MATCH_2D_XREF($AB384,LM,NODES,NODES_LOADED,$I$34:$K$43),0)</f>
        <v>0</v>
      </c>
      <c r="AV384" s="2">
        <f>IF($AB384=AV$51,MATCH_2D_XREF($AB384,LM,NODES,NODES_LOADED,$I$34:$K$43),0)</f>
        <v>0</v>
      </c>
      <c r="AW384" s="2">
        <f>IF($AB384=AW$51,MATCH_2D_XREF($AB384,LM,NODES,NODES_LOADED,$I$34:$K$43),0)</f>
        <v>0</v>
      </c>
      <c r="AX384" s="2">
        <f>IF($AB384=AX$51,MATCH_2D_XREF($AB384,LM,NODES,NODES_LOADED,$I$34:$K$43),0)</f>
        <v>0</v>
      </c>
      <c r="AY384" s="2">
        <f>IF($AB384=AY$51,MATCH_2D_XREF($AB384,LM,NODES,NODES_LOADED,$I$34:$K$43),0)</f>
        <v>0</v>
      </c>
      <c r="AZ384" s="2">
        <f>IF($AB384=AZ$51,MATCH_2D_XREF($AB384,LM,NODES,NODES_LOADED,$I$34:$K$43),0)</f>
        <v>0</v>
      </c>
      <c r="BA384" s="2">
        <f>IF($AB384=BA$51,MATCH_2D_XREF($AB384,LM,NODES,NODES_LOADED,$I$34:$K$43),0)</f>
        <v>0</v>
      </c>
      <c r="BB384" s="2">
        <f>IF($AB384=BB$51,MATCH_2D_XREF($AB384,LM,NODES,NODES_LOADED,$I$34:$K$43),0)</f>
        <v>0</v>
      </c>
      <c r="BC384" s="2">
        <f>IF($AB384=BC$51,MATCH_2D_XREF($AB384,LM,NODES,NODES_LOADED,$I$34:$K$43),0)</f>
        <v>0</v>
      </c>
      <c r="BD384" s="2">
        <f>IF($AB384=BD$51,MATCH_2D_XREF($AB384,LM,NODES,NODES_LOADED,$I$34:$K$43),0)</f>
        <v>0</v>
      </c>
      <c r="BE384" s="2">
        <f>IF($AB384=BE$51,MATCH_2D_XREF($AB384,LM,NODES,NODES_LOADED,$I$34:$K$43),0)</f>
        <v>0</v>
      </c>
      <c r="BF384" s="2">
        <f>IF($AB384=BF$51,MATCH_2D_XREF($AB384,LM,NODES,NODES_LOADED,$I$34:$K$43),0)</f>
        <v>0</v>
      </c>
      <c r="BG384" s="2">
        <f>IF($AB384=BG$51,MATCH_2D_XREF($AB384,LM,NODES,NODES_LOADED,$I$34:$K$43),0)</f>
        <v>0</v>
      </c>
      <c r="BH384" s="2">
        <f>IF($AB384=BH$51,MATCH_2D_XREF($AB384,LM,NODES,NODES_LOADED,$I$34:$K$43),0)</f>
        <v>0</v>
      </c>
      <c r="BI384" s="2">
        <f>IF($AB384=BI$51,MATCH_2D_XREF($AB384,LM,NODES,NODES_LOADED,$I$34:$K$43),0)</f>
        <v>0</v>
      </c>
    </row>
    <row r="385" spans="1:61" hidden="1" x14ac:dyDescent="0.25">
      <c r="A385" s="185"/>
      <c r="B385" s="180"/>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1">
        <v>15</v>
      </c>
      <c r="AC385" s="2">
        <f>IF($AB385=AC$51,MATCH_2D_XREF($AB385,LM,NODES,NODES_LOADED,$I$34:$K$43),0)</f>
        <v>0</v>
      </c>
      <c r="AD385" s="2">
        <f>IF($AB385=AD$51,MATCH_2D_XREF($AB385,LM,NODES,NODES_LOADED,$I$34:$K$43),0)</f>
        <v>0</v>
      </c>
      <c r="AE385" s="2">
        <f>IF($AB385=AE$51,MATCH_2D_XREF($AB385,LM,NODES,NODES_LOADED,$I$34:$K$43),0)</f>
        <v>0</v>
      </c>
      <c r="AF385" s="2">
        <f>IF($AB385=AF$51,MATCH_2D_XREF($AB385,LM,NODES,NODES_LOADED,$I$34:$K$43),0)</f>
        <v>0</v>
      </c>
      <c r="AG385" s="2">
        <f>IF($AB385=AG$51,MATCH_2D_XREF($AB385,LM,NODES,NODES_LOADED,$I$34:$K$43),0)</f>
        <v>0</v>
      </c>
      <c r="AH385" s="2">
        <f>IF($AB385=AH$51,MATCH_2D_XREF($AB385,LM,NODES,NODES_LOADED,$I$34:$K$43),0)</f>
        <v>0</v>
      </c>
      <c r="AI385" s="2">
        <f>IF($AB385=AI$51,MATCH_2D_XREF($AB385,LM,NODES,NODES_LOADED,$I$34:$K$43),0)</f>
        <v>0</v>
      </c>
      <c r="AJ385" s="2">
        <f>IF($AB385=AJ$51,MATCH_2D_XREF($AB385,LM,NODES,NODES_LOADED,$I$34:$K$43),0)</f>
        <v>0</v>
      </c>
      <c r="AK385" s="2">
        <f>IF($AB385=AK$51,MATCH_2D_XREF($AB385,LM,NODES,NODES_LOADED,$I$34:$K$43),0)</f>
        <v>0</v>
      </c>
      <c r="AL385" s="2">
        <f>IF($AB385=AL$51,MATCH_2D_XREF($AB385,LM,NODES,NODES_LOADED,$I$34:$K$43),0)</f>
        <v>0</v>
      </c>
      <c r="AM385" s="2">
        <f>IF($AB385=AM$51,MATCH_2D_XREF($AB385,LM,NODES,NODES_LOADED,$I$34:$K$43),0)</f>
        <v>0</v>
      </c>
      <c r="AN385" s="2">
        <f>IF($AB385=AN$51,MATCH_2D_XREF($AB385,LM,NODES,NODES_LOADED,$I$34:$K$43),0)</f>
        <v>0</v>
      </c>
      <c r="AO385" s="2">
        <f>IF($AB385=AO$51,MATCH_2D_XREF($AB385,LM,NODES,NODES_LOADED,$I$34:$K$43),0)</f>
        <v>0</v>
      </c>
      <c r="AP385" s="2">
        <f>IF($AB385=AP$51,MATCH_2D_XREF($AB385,LM,NODES,NODES_LOADED,$I$34:$K$43),0)</f>
        <v>0</v>
      </c>
      <c r="AQ385" s="2">
        <f>IF($AB385=AQ$51,MATCH_2D_XREF($AB385,LM,NODES,NODES_LOADED,$I$34:$K$43),0)</f>
        <v>67800</v>
      </c>
      <c r="AR385" s="2">
        <f>IF($AB385=AR$51,MATCH_2D_XREF($AB385,LM,NODES,NODES_LOADED,$I$34:$K$43),0)</f>
        <v>0</v>
      </c>
      <c r="AS385" s="2">
        <f>IF($AB385=AS$51,MATCH_2D_XREF($AB385,LM,NODES,NODES_LOADED,$I$34:$K$43),0)</f>
        <v>0</v>
      </c>
      <c r="AT385" s="2">
        <f>IF($AB385=AT$51,MATCH_2D_XREF($AB385,LM,NODES,NODES_LOADED,$I$34:$K$43),0)</f>
        <v>0</v>
      </c>
      <c r="AU385" s="2">
        <f>IF($AB385=AU$51,MATCH_2D_XREF($AB385,LM,NODES,NODES_LOADED,$I$34:$K$43),0)</f>
        <v>0</v>
      </c>
      <c r="AV385" s="2">
        <f>IF($AB385=AV$51,MATCH_2D_XREF($AB385,LM,NODES,NODES_LOADED,$I$34:$K$43),0)</f>
        <v>0</v>
      </c>
      <c r="AW385" s="2">
        <f>IF($AB385=AW$51,MATCH_2D_XREF($AB385,LM,NODES,NODES_LOADED,$I$34:$K$43),0)</f>
        <v>0</v>
      </c>
      <c r="AX385" s="2">
        <f>IF($AB385=AX$51,MATCH_2D_XREF($AB385,LM,NODES,NODES_LOADED,$I$34:$K$43),0)</f>
        <v>0</v>
      </c>
      <c r="AY385" s="2">
        <f>IF($AB385=AY$51,MATCH_2D_XREF($AB385,LM,NODES,NODES_LOADED,$I$34:$K$43),0)</f>
        <v>0</v>
      </c>
      <c r="AZ385" s="2">
        <f>IF($AB385=AZ$51,MATCH_2D_XREF($AB385,LM,NODES,NODES_LOADED,$I$34:$K$43),0)</f>
        <v>0</v>
      </c>
      <c r="BA385" s="2">
        <f>IF($AB385=BA$51,MATCH_2D_XREF($AB385,LM,NODES,NODES_LOADED,$I$34:$K$43),0)</f>
        <v>0</v>
      </c>
      <c r="BB385" s="2">
        <f>IF($AB385=BB$51,MATCH_2D_XREF($AB385,LM,NODES,NODES_LOADED,$I$34:$K$43),0)</f>
        <v>0</v>
      </c>
      <c r="BC385" s="2">
        <f>IF($AB385=BC$51,MATCH_2D_XREF($AB385,LM,NODES,NODES_LOADED,$I$34:$K$43),0)</f>
        <v>0</v>
      </c>
      <c r="BD385" s="2">
        <f>IF($AB385=BD$51,MATCH_2D_XREF($AB385,LM,NODES,NODES_LOADED,$I$34:$K$43),0)</f>
        <v>0</v>
      </c>
      <c r="BE385" s="2">
        <f>IF($AB385=BE$51,MATCH_2D_XREF($AB385,LM,NODES,NODES_LOADED,$I$34:$K$43),0)</f>
        <v>0</v>
      </c>
      <c r="BF385" s="2">
        <f>IF($AB385=BF$51,MATCH_2D_XREF($AB385,LM,NODES,NODES_LOADED,$I$34:$K$43),0)</f>
        <v>0</v>
      </c>
      <c r="BG385" s="2">
        <f>IF($AB385=BG$51,MATCH_2D_XREF($AB385,LM,NODES,NODES_LOADED,$I$34:$K$43),0)</f>
        <v>0</v>
      </c>
      <c r="BH385" s="2">
        <f>IF($AB385=BH$51,MATCH_2D_XREF($AB385,LM,NODES,NODES_LOADED,$I$34:$K$43),0)</f>
        <v>0</v>
      </c>
      <c r="BI385" s="2">
        <f>IF($AB385=BI$51,MATCH_2D_XREF($AB385,LM,NODES,NODES_LOADED,$I$34:$K$43),0)</f>
        <v>0</v>
      </c>
    </row>
    <row r="386" spans="1:61" hidden="1" x14ac:dyDescent="0.25">
      <c r="A386" s="185"/>
      <c r="B386" s="180"/>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1">
        <v>18</v>
      </c>
      <c r="AC386" s="2">
        <f>IF($AB386=AC$51,MATCH_2D_XREF($AB386,LM,NODES,NODES_LOADED,$I$34:$K$43),0)</f>
        <v>0</v>
      </c>
      <c r="AD386" s="2">
        <f>IF($AB386=AD$51,MATCH_2D_XREF($AB386,LM,NODES,NODES_LOADED,$I$34:$K$43),0)</f>
        <v>0</v>
      </c>
      <c r="AE386" s="2">
        <f>IF($AB386=AE$51,MATCH_2D_XREF($AB386,LM,NODES,NODES_LOADED,$I$34:$K$43),0)</f>
        <v>0</v>
      </c>
      <c r="AF386" s="2">
        <f>IF($AB386=AF$51,MATCH_2D_XREF($AB386,LM,NODES,NODES_LOADED,$I$34:$K$43),0)</f>
        <v>0</v>
      </c>
      <c r="AG386" s="2">
        <f>IF($AB386=AG$51,MATCH_2D_XREF($AB386,LM,NODES,NODES_LOADED,$I$34:$K$43),0)</f>
        <v>0</v>
      </c>
      <c r="AH386" s="2">
        <f>IF($AB386=AH$51,MATCH_2D_XREF($AB386,LM,NODES,NODES_LOADED,$I$34:$K$43),0)</f>
        <v>0</v>
      </c>
      <c r="AI386" s="2">
        <f>IF($AB386=AI$51,MATCH_2D_XREF($AB386,LM,NODES,NODES_LOADED,$I$34:$K$43),0)</f>
        <v>0</v>
      </c>
      <c r="AJ386" s="2">
        <f>IF($AB386=AJ$51,MATCH_2D_XREF($AB386,LM,NODES,NODES_LOADED,$I$34:$K$43),0)</f>
        <v>0</v>
      </c>
      <c r="AK386" s="2">
        <f>IF($AB386=AK$51,MATCH_2D_XREF($AB386,LM,NODES,NODES_LOADED,$I$34:$K$43),0)</f>
        <v>0</v>
      </c>
      <c r="AL386" s="2">
        <f>IF($AB386=AL$51,MATCH_2D_XREF($AB386,LM,NODES,NODES_LOADED,$I$34:$K$43),0)</f>
        <v>0</v>
      </c>
      <c r="AM386" s="2">
        <f>IF($AB386=AM$51,MATCH_2D_XREF($AB386,LM,NODES,NODES_LOADED,$I$34:$K$43),0)</f>
        <v>0</v>
      </c>
      <c r="AN386" s="2">
        <f>IF($AB386=AN$51,MATCH_2D_XREF($AB386,LM,NODES,NODES_LOADED,$I$34:$K$43),0)</f>
        <v>0</v>
      </c>
      <c r="AO386" s="2">
        <f>IF($AB386=AO$51,MATCH_2D_XREF($AB386,LM,NODES,NODES_LOADED,$I$34:$K$43),0)</f>
        <v>0</v>
      </c>
      <c r="AP386" s="2">
        <f>IF($AB386=AP$51,MATCH_2D_XREF($AB386,LM,NODES,NODES_LOADED,$I$34:$K$43),0)</f>
        <v>0</v>
      </c>
      <c r="AQ386" s="2">
        <f>IF($AB386=AQ$51,MATCH_2D_XREF($AB386,LM,NODES,NODES_LOADED,$I$34:$K$43),0)</f>
        <v>0</v>
      </c>
      <c r="AR386" s="2">
        <f>IF($AB386=AR$51,MATCH_2D_XREF($AB386,LM,NODES,NODES_LOADED,$I$34:$K$43),0)</f>
        <v>0</v>
      </c>
      <c r="AS386" s="2">
        <f>IF($AB386=AS$51,MATCH_2D_XREF($AB386,LM,NODES,NODES_LOADED,$I$34:$K$43),0)</f>
        <v>0</v>
      </c>
      <c r="AT386" s="2">
        <f>IF($AB386=AT$51,MATCH_2D_XREF($AB386,LM,NODES,NODES_LOADED,$I$34:$K$43),0)</f>
        <v>98600</v>
      </c>
      <c r="AU386" s="2">
        <f>IF($AB386=AU$51,MATCH_2D_XREF($AB386,LM,NODES,NODES_LOADED,$I$34:$K$43),0)</f>
        <v>0</v>
      </c>
      <c r="AV386" s="2">
        <f>IF($AB386=AV$51,MATCH_2D_XREF($AB386,LM,NODES,NODES_LOADED,$I$34:$K$43),0)</f>
        <v>0</v>
      </c>
      <c r="AW386" s="2">
        <f>IF($AB386=AW$51,MATCH_2D_XREF($AB386,LM,NODES,NODES_LOADED,$I$34:$K$43),0)</f>
        <v>0</v>
      </c>
      <c r="AX386" s="2">
        <f>IF($AB386=AX$51,MATCH_2D_XREF($AB386,LM,NODES,NODES_LOADED,$I$34:$K$43),0)</f>
        <v>0</v>
      </c>
      <c r="AY386" s="2">
        <f>IF($AB386=AY$51,MATCH_2D_XREF($AB386,LM,NODES,NODES_LOADED,$I$34:$K$43),0)</f>
        <v>0</v>
      </c>
      <c r="AZ386" s="2">
        <f>IF($AB386=AZ$51,MATCH_2D_XREF($AB386,LM,NODES,NODES_LOADED,$I$34:$K$43),0)</f>
        <v>0</v>
      </c>
      <c r="BA386" s="2">
        <f>IF($AB386=BA$51,MATCH_2D_XREF($AB386,LM,NODES,NODES_LOADED,$I$34:$K$43),0)</f>
        <v>0</v>
      </c>
      <c r="BB386" s="2">
        <f>IF($AB386=BB$51,MATCH_2D_XREF($AB386,LM,NODES,NODES_LOADED,$I$34:$K$43),0)</f>
        <v>0</v>
      </c>
      <c r="BC386" s="2">
        <f>IF($AB386=BC$51,MATCH_2D_XREF($AB386,LM,NODES,NODES_LOADED,$I$34:$K$43),0)</f>
        <v>0</v>
      </c>
      <c r="BD386" s="2">
        <f>IF($AB386=BD$51,MATCH_2D_XREF($AB386,LM,NODES,NODES_LOADED,$I$34:$K$43),0)</f>
        <v>0</v>
      </c>
      <c r="BE386" s="2">
        <f>IF($AB386=BE$51,MATCH_2D_XREF($AB386,LM,NODES,NODES_LOADED,$I$34:$K$43),0)</f>
        <v>0</v>
      </c>
      <c r="BF386" s="2">
        <f>IF($AB386=BF$51,MATCH_2D_XREF($AB386,LM,NODES,NODES_LOADED,$I$34:$K$43),0)</f>
        <v>0</v>
      </c>
      <c r="BG386" s="2">
        <f>IF($AB386=BG$51,MATCH_2D_XREF($AB386,LM,NODES,NODES_LOADED,$I$34:$K$43),0)</f>
        <v>0</v>
      </c>
      <c r="BH386" s="2">
        <f>IF($AB386=BH$51,MATCH_2D_XREF($AB386,LM,NODES,NODES_LOADED,$I$34:$K$43),0)</f>
        <v>0</v>
      </c>
      <c r="BI386" s="2">
        <f>IF($AB386=BI$51,MATCH_2D_XREF($AB386,LM,NODES,NODES_LOADED,$I$34:$K$43),0)</f>
        <v>0</v>
      </c>
    </row>
    <row r="387" spans="1:61" hidden="1" x14ac:dyDescent="0.25">
      <c r="A387" s="185"/>
      <c r="B387" s="180"/>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1">
        <v>21</v>
      </c>
      <c r="AC387" s="2">
        <f>IF($AB387=AC$51,MATCH_2D_XREF($AB387,LM,NODES,NODES_LOADED,$I$34:$K$43),0)</f>
        <v>0</v>
      </c>
      <c r="AD387" s="2">
        <f>IF($AB387=AD$51,MATCH_2D_XREF($AB387,LM,NODES,NODES_LOADED,$I$34:$K$43),0)</f>
        <v>0</v>
      </c>
      <c r="AE387" s="2">
        <f>IF($AB387=AE$51,MATCH_2D_XREF($AB387,LM,NODES,NODES_LOADED,$I$34:$K$43),0)</f>
        <v>0</v>
      </c>
      <c r="AF387" s="2">
        <f>IF($AB387=AF$51,MATCH_2D_XREF($AB387,LM,NODES,NODES_LOADED,$I$34:$K$43),0)</f>
        <v>0</v>
      </c>
      <c r="AG387" s="2">
        <f>IF($AB387=AG$51,MATCH_2D_XREF($AB387,LM,NODES,NODES_LOADED,$I$34:$K$43),0)</f>
        <v>0</v>
      </c>
      <c r="AH387" s="2">
        <f>IF($AB387=AH$51,MATCH_2D_XREF($AB387,LM,NODES,NODES_LOADED,$I$34:$K$43),0)</f>
        <v>0</v>
      </c>
      <c r="AI387" s="2">
        <f>IF($AB387=AI$51,MATCH_2D_XREF($AB387,LM,NODES,NODES_LOADED,$I$34:$K$43),0)</f>
        <v>0</v>
      </c>
      <c r="AJ387" s="2">
        <f>IF($AB387=AJ$51,MATCH_2D_XREF($AB387,LM,NODES,NODES_LOADED,$I$34:$K$43),0)</f>
        <v>0</v>
      </c>
      <c r="AK387" s="2">
        <f>IF($AB387=AK$51,MATCH_2D_XREF($AB387,LM,NODES,NODES_LOADED,$I$34:$K$43),0)</f>
        <v>0</v>
      </c>
      <c r="AL387" s="2">
        <f>IF($AB387=AL$51,MATCH_2D_XREF($AB387,LM,NODES,NODES_LOADED,$I$34:$K$43),0)</f>
        <v>0</v>
      </c>
      <c r="AM387" s="2">
        <f>IF($AB387=AM$51,MATCH_2D_XREF($AB387,LM,NODES,NODES_LOADED,$I$34:$K$43),0)</f>
        <v>0</v>
      </c>
      <c r="AN387" s="2">
        <f>IF($AB387=AN$51,MATCH_2D_XREF($AB387,LM,NODES,NODES_LOADED,$I$34:$K$43),0)</f>
        <v>0</v>
      </c>
      <c r="AO387" s="2">
        <f>IF($AB387=AO$51,MATCH_2D_XREF($AB387,LM,NODES,NODES_LOADED,$I$34:$K$43),0)</f>
        <v>0</v>
      </c>
      <c r="AP387" s="2">
        <f>IF($AB387=AP$51,MATCH_2D_XREF($AB387,LM,NODES,NODES_LOADED,$I$34:$K$43),0)</f>
        <v>0</v>
      </c>
      <c r="AQ387" s="2">
        <f>IF($AB387=AQ$51,MATCH_2D_XREF($AB387,LM,NODES,NODES_LOADED,$I$34:$K$43),0)</f>
        <v>0</v>
      </c>
      <c r="AR387" s="2">
        <f>IF($AB387=AR$51,MATCH_2D_XREF($AB387,LM,NODES,NODES_LOADED,$I$34:$K$43),0)</f>
        <v>0</v>
      </c>
      <c r="AS387" s="2">
        <f>IF($AB387=AS$51,MATCH_2D_XREF($AB387,LM,NODES,NODES_LOADED,$I$34:$K$43),0)</f>
        <v>0</v>
      </c>
      <c r="AT387" s="2">
        <f>IF($AB387=AT$51,MATCH_2D_XREF($AB387,LM,NODES,NODES_LOADED,$I$34:$K$43),0)</f>
        <v>0</v>
      </c>
      <c r="AU387" s="2">
        <f>IF($AB387=AU$51,MATCH_2D_XREF($AB387,LM,NODES,NODES_LOADED,$I$34:$K$43),0)</f>
        <v>0</v>
      </c>
      <c r="AV387" s="2">
        <f>IF($AB387=AV$51,MATCH_2D_XREF($AB387,LM,NODES,NODES_LOADED,$I$34:$K$43),0)</f>
        <v>0</v>
      </c>
      <c r="AW387" s="2">
        <f>IF($AB387=AW$51,MATCH_2D_XREF($AB387,LM,NODES,NODES_LOADED,$I$34:$K$43),0)</f>
        <v>87100</v>
      </c>
      <c r="AX387" s="2">
        <f>IF($AB387=AX$51,MATCH_2D_XREF($AB387,LM,NODES,NODES_LOADED,$I$34:$K$43),0)</f>
        <v>0</v>
      </c>
      <c r="AY387" s="2">
        <f>IF($AB387=AY$51,MATCH_2D_XREF($AB387,LM,NODES,NODES_LOADED,$I$34:$K$43),0)</f>
        <v>0</v>
      </c>
      <c r="AZ387" s="2">
        <f>IF($AB387=AZ$51,MATCH_2D_XREF($AB387,LM,NODES,NODES_LOADED,$I$34:$K$43),0)</f>
        <v>0</v>
      </c>
      <c r="BA387" s="2">
        <f>IF($AB387=BA$51,MATCH_2D_XREF($AB387,LM,NODES,NODES_LOADED,$I$34:$K$43),0)</f>
        <v>0</v>
      </c>
      <c r="BB387" s="2">
        <f>IF($AB387=BB$51,MATCH_2D_XREF($AB387,LM,NODES,NODES_LOADED,$I$34:$K$43),0)</f>
        <v>0</v>
      </c>
      <c r="BC387" s="2">
        <f>IF($AB387=BC$51,MATCH_2D_XREF($AB387,LM,NODES,NODES_LOADED,$I$34:$K$43),0)</f>
        <v>0</v>
      </c>
      <c r="BD387" s="2">
        <f>IF($AB387=BD$51,MATCH_2D_XREF($AB387,LM,NODES,NODES_LOADED,$I$34:$K$43),0)</f>
        <v>0</v>
      </c>
      <c r="BE387" s="2">
        <f>IF($AB387=BE$51,MATCH_2D_XREF($AB387,LM,NODES,NODES_LOADED,$I$34:$K$43),0)</f>
        <v>0</v>
      </c>
      <c r="BF387" s="2">
        <f>IF($AB387=BF$51,MATCH_2D_XREF($AB387,LM,NODES,NODES_LOADED,$I$34:$K$43),0)</f>
        <v>0</v>
      </c>
      <c r="BG387" s="2">
        <f>IF($AB387=BG$51,MATCH_2D_XREF($AB387,LM,NODES,NODES_LOADED,$I$34:$K$43),0)</f>
        <v>0</v>
      </c>
      <c r="BH387" s="2">
        <f>IF($AB387=BH$51,MATCH_2D_XREF($AB387,LM,NODES,NODES_LOADED,$I$34:$K$43),0)</f>
        <v>0</v>
      </c>
      <c r="BI387" s="2">
        <f>IF($AB387=BI$51,MATCH_2D_XREF($AB387,LM,NODES,NODES_LOADED,$I$34:$K$43),0)</f>
        <v>0</v>
      </c>
    </row>
    <row r="388" spans="1:61" hidden="1" x14ac:dyDescent="0.25">
      <c r="A388" s="185"/>
      <c r="B388" s="180"/>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1">
        <v>24</v>
      </c>
      <c r="AC388" s="2">
        <f>IF($AB388=AC$51,MATCH_2D_XREF($AB388,LM,NODES,NODES_LOADED,$I$34:$K$43),0)</f>
        <v>0</v>
      </c>
      <c r="AD388" s="2">
        <f>IF($AB388=AD$51,MATCH_2D_XREF($AB388,LM,NODES,NODES_LOADED,$I$34:$K$43),0)</f>
        <v>0</v>
      </c>
      <c r="AE388" s="2">
        <f>IF($AB388=AE$51,MATCH_2D_XREF($AB388,LM,NODES,NODES_LOADED,$I$34:$K$43),0)</f>
        <v>0</v>
      </c>
      <c r="AF388" s="2">
        <f>IF($AB388=AF$51,MATCH_2D_XREF($AB388,LM,NODES,NODES_LOADED,$I$34:$K$43),0)</f>
        <v>0</v>
      </c>
      <c r="AG388" s="2">
        <f>IF($AB388=AG$51,MATCH_2D_XREF($AB388,LM,NODES,NODES_LOADED,$I$34:$K$43),0)</f>
        <v>0</v>
      </c>
      <c r="AH388" s="2">
        <f>IF($AB388=AH$51,MATCH_2D_XREF($AB388,LM,NODES,NODES_LOADED,$I$34:$K$43),0)</f>
        <v>0</v>
      </c>
      <c r="AI388" s="2">
        <f>IF($AB388=AI$51,MATCH_2D_XREF($AB388,LM,NODES,NODES_LOADED,$I$34:$K$43),0)</f>
        <v>0</v>
      </c>
      <c r="AJ388" s="2">
        <f>IF($AB388=AJ$51,MATCH_2D_XREF($AB388,LM,NODES,NODES_LOADED,$I$34:$K$43),0)</f>
        <v>0</v>
      </c>
      <c r="AK388" s="2">
        <f>IF($AB388=AK$51,MATCH_2D_XREF($AB388,LM,NODES,NODES_LOADED,$I$34:$K$43),0)</f>
        <v>0</v>
      </c>
      <c r="AL388" s="2">
        <f>IF($AB388=AL$51,MATCH_2D_XREF($AB388,LM,NODES,NODES_LOADED,$I$34:$K$43),0)</f>
        <v>0</v>
      </c>
      <c r="AM388" s="2">
        <f>IF($AB388=AM$51,MATCH_2D_XREF($AB388,LM,NODES,NODES_LOADED,$I$34:$K$43),0)</f>
        <v>0</v>
      </c>
      <c r="AN388" s="2">
        <f>IF($AB388=AN$51,MATCH_2D_XREF($AB388,LM,NODES,NODES_LOADED,$I$34:$K$43),0)</f>
        <v>0</v>
      </c>
      <c r="AO388" s="2">
        <f>IF($AB388=AO$51,MATCH_2D_XREF($AB388,LM,NODES,NODES_LOADED,$I$34:$K$43),0)</f>
        <v>0</v>
      </c>
      <c r="AP388" s="2">
        <f>IF($AB388=AP$51,MATCH_2D_XREF($AB388,LM,NODES,NODES_LOADED,$I$34:$K$43),0)</f>
        <v>0</v>
      </c>
      <c r="AQ388" s="2">
        <f>IF($AB388=AQ$51,MATCH_2D_XREF($AB388,LM,NODES,NODES_LOADED,$I$34:$K$43),0)</f>
        <v>0</v>
      </c>
      <c r="AR388" s="2">
        <f>IF($AB388=AR$51,MATCH_2D_XREF($AB388,LM,NODES,NODES_LOADED,$I$34:$K$43),0)</f>
        <v>0</v>
      </c>
      <c r="AS388" s="2">
        <f>IF($AB388=AS$51,MATCH_2D_XREF($AB388,LM,NODES,NODES_LOADED,$I$34:$K$43),0)</f>
        <v>0</v>
      </c>
      <c r="AT388" s="2">
        <f>IF($AB388=AT$51,MATCH_2D_XREF($AB388,LM,NODES,NODES_LOADED,$I$34:$K$43),0)</f>
        <v>0</v>
      </c>
      <c r="AU388" s="2">
        <f>IF($AB388=AU$51,MATCH_2D_XREF($AB388,LM,NODES,NODES_LOADED,$I$34:$K$43),0)</f>
        <v>0</v>
      </c>
      <c r="AV388" s="2">
        <f>IF($AB388=AV$51,MATCH_2D_XREF($AB388,LM,NODES,NODES_LOADED,$I$34:$K$43),0)</f>
        <v>0</v>
      </c>
      <c r="AW388" s="2">
        <f>IF($AB388=AW$51,MATCH_2D_XREF($AB388,LM,NODES,NODES_LOADED,$I$34:$K$43),0)</f>
        <v>0</v>
      </c>
      <c r="AX388" s="2">
        <f>IF($AB388=AX$51,MATCH_2D_XREF($AB388,LM,NODES,NODES_LOADED,$I$34:$K$43),0)</f>
        <v>0</v>
      </c>
      <c r="AY388" s="2">
        <f>IF($AB388=AY$51,MATCH_2D_XREF($AB388,LM,NODES,NODES_LOADED,$I$34:$K$43),0)</f>
        <v>0</v>
      </c>
      <c r="AZ388" s="2">
        <f>IF($AB388=AZ$51,MATCH_2D_XREF($AB388,LM,NODES,NODES_LOADED,$I$34:$K$43),0)</f>
        <v>112300</v>
      </c>
      <c r="BA388" s="2">
        <f>IF($AB388=BA$51,MATCH_2D_XREF($AB388,LM,NODES,NODES_LOADED,$I$34:$K$43),0)</f>
        <v>0</v>
      </c>
      <c r="BB388" s="2">
        <f>IF($AB388=BB$51,MATCH_2D_XREF($AB388,LM,NODES,NODES_LOADED,$I$34:$K$43),0)</f>
        <v>0</v>
      </c>
      <c r="BC388" s="2">
        <f>IF($AB388=BC$51,MATCH_2D_XREF($AB388,LM,NODES,NODES_LOADED,$I$34:$K$43),0)</f>
        <v>0</v>
      </c>
      <c r="BD388" s="2">
        <f>IF($AB388=BD$51,MATCH_2D_XREF($AB388,LM,NODES,NODES_LOADED,$I$34:$K$43),0)</f>
        <v>0</v>
      </c>
      <c r="BE388" s="2">
        <f>IF($AB388=BE$51,MATCH_2D_XREF($AB388,LM,NODES,NODES_LOADED,$I$34:$K$43),0)</f>
        <v>0</v>
      </c>
      <c r="BF388" s="2">
        <f>IF($AB388=BF$51,MATCH_2D_XREF($AB388,LM,NODES,NODES_LOADED,$I$34:$K$43),0)</f>
        <v>0</v>
      </c>
      <c r="BG388" s="2">
        <f>IF($AB388=BG$51,MATCH_2D_XREF($AB388,LM,NODES,NODES_LOADED,$I$34:$K$43),0)</f>
        <v>0</v>
      </c>
      <c r="BH388" s="2">
        <f>IF($AB388=BH$51,MATCH_2D_XREF($AB388,LM,NODES,NODES_LOADED,$I$34:$K$43),0)</f>
        <v>0</v>
      </c>
      <c r="BI388" s="2">
        <f>IF($AB388=BI$51,MATCH_2D_XREF($AB388,LM,NODES,NODES_LOADED,$I$34:$K$43),0)</f>
        <v>0</v>
      </c>
    </row>
    <row r="389" spans="1:61" hidden="1" x14ac:dyDescent="0.25">
      <c r="A389" s="185"/>
      <c r="B389" s="180"/>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1">
        <v>27</v>
      </c>
      <c r="AC389" s="2">
        <f>IF($AB389=AC$51,MATCH_2D_XREF($AB389,LM,NODES,NODES_LOADED,$I$34:$K$43),0)</f>
        <v>0</v>
      </c>
      <c r="AD389" s="2">
        <f>IF($AB389=AD$51,MATCH_2D_XREF($AB389,LM,NODES,NODES_LOADED,$I$34:$K$43),0)</f>
        <v>0</v>
      </c>
      <c r="AE389" s="2">
        <f>IF($AB389=AE$51,MATCH_2D_XREF($AB389,LM,NODES,NODES_LOADED,$I$34:$K$43),0)</f>
        <v>0</v>
      </c>
      <c r="AF389" s="2">
        <f>IF($AB389=AF$51,MATCH_2D_XREF($AB389,LM,NODES,NODES_LOADED,$I$34:$K$43),0)</f>
        <v>0</v>
      </c>
      <c r="AG389" s="2">
        <f>IF($AB389=AG$51,MATCH_2D_XREF($AB389,LM,NODES,NODES_LOADED,$I$34:$K$43),0)</f>
        <v>0</v>
      </c>
      <c r="AH389" s="2">
        <f>IF($AB389=AH$51,MATCH_2D_XREF($AB389,LM,NODES,NODES_LOADED,$I$34:$K$43),0)</f>
        <v>0</v>
      </c>
      <c r="AI389" s="2">
        <f>IF($AB389=AI$51,MATCH_2D_XREF($AB389,LM,NODES,NODES_LOADED,$I$34:$K$43),0)</f>
        <v>0</v>
      </c>
      <c r="AJ389" s="2">
        <f>IF($AB389=AJ$51,MATCH_2D_XREF($AB389,LM,NODES,NODES_LOADED,$I$34:$K$43),0)</f>
        <v>0</v>
      </c>
      <c r="AK389" s="2">
        <f>IF($AB389=AK$51,MATCH_2D_XREF($AB389,LM,NODES,NODES_LOADED,$I$34:$K$43),0)</f>
        <v>0</v>
      </c>
      <c r="AL389" s="2">
        <f>IF($AB389=AL$51,MATCH_2D_XREF($AB389,LM,NODES,NODES_LOADED,$I$34:$K$43),0)</f>
        <v>0</v>
      </c>
      <c r="AM389" s="2">
        <f>IF($AB389=AM$51,MATCH_2D_XREF($AB389,LM,NODES,NODES_LOADED,$I$34:$K$43),0)</f>
        <v>0</v>
      </c>
      <c r="AN389" s="2">
        <f>IF($AB389=AN$51,MATCH_2D_XREF($AB389,LM,NODES,NODES_LOADED,$I$34:$K$43),0)</f>
        <v>0</v>
      </c>
      <c r="AO389" s="2">
        <f>IF($AB389=AO$51,MATCH_2D_XREF($AB389,LM,NODES,NODES_LOADED,$I$34:$K$43),0)</f>
        <v>0</v>
      </c>
      <c r="AP389" s="2">
        <f>IF($AB389=AP$51,MATCH_2D_XREF($AB389,LM,NODES,NODES_LOADED,$I$34:$K$43),0)</f>
        <v>0</v>
      </c>
      <c r="AQ389" s="2">
        <f>IF($AB389=AQ$51,MATCH_2D_XREF($AB389,LM,NODES,NODES_LOADED,$I$34:$K$43),0)</f>
        <v>0</v>
      </c>
      <c r="AR389" s="2">
        <f>IF($AB389=AR$51,MATCH_2D_XREF($AB389,LM,NODES,NODES_LOADED,$I$34:$K$43),0)</f>
        <v>0</v>
      </c>
      <c r="AS389" s="2">
        <f>IF($AB389=AS$51,MATCH_2D_XREF($AB389,LM,NODES,NODES_LOADED,$I$34:$K$43),0)</f>
        <v>0</v>
      </c>
      <c r="AT389" s="2">
        <f>IF($AB389=AT$51,MATCH_2D_XREF($AB389,LM,NODES,NODES_LOADED,$I$34:$K$43),0)</f>
        <v>0</v>
      </c>
      <c r="AU389" s="2">
        <f>IF($AB389=AU$51,MATCH_2D_XREF($AB389,LM,NODES,NODES_LOADED,$I$34:$K$43),0)</f>
        <v>0</v>
      </c>
      <c r="AV389" s="2">
        <f>IF($AB389=AV$51,MATCH_2D_XREF($AB389,LM,NODES,NODES_LOADED,$I$34:$K$43),0)</f>
        <v>0</v>
      </c>
      <c r="AW389" s="2">
        <f>IF($AB389=AW$51,MATCH_2D_XREF($AB389,LM,NODES,NODES_LOADED,$I$34:$K$43),0)</f>
        <v>0</v>
      </c>
      <c r="AX389" s="2">
        <f>IF($AB389=AX$51,MATCH_2D_XREF($AB389,LM,NODES,NODES_LOADED,$I$34:$K$43),0)</f>
        <v>0</v>
      </c>
      <c r="AY389" s="2">
        <f>IF($AB389=AY$51,MATCH_2D_XREF($AB389,LM,NODES,NODES_LOADED,$I$34:$K$43),0)</f>
        <v>0</v>
      </c>
      <c r="AZ389" s="2">
        <f>IF($AB389=AZ$51,MATCH_2D_XREF($AB389,LM,NODES,NODES_LOADED,$I$34:$K$43),0)</f>
        <v>0</v>
      </c>
      <c r="BA389" s="2">
        <f>IF($AB389=BA$51,MATCH_2D_XREF($AB389,LM,NODES,NODES_LOADED,$I$34:$K$43),0)</f>
        <v>0</v>
      </c>
      <c r="BB389" s="2">
        <f>IF($AB389=BB$51,MATCH_2D_XREF($AB389,LM,NODES,NODES_LOADED,$I$34:$K$43),0)</f>
        <v>0</v>
      </c>
      <c r="BC389" s="2">
        <f>IF($AB389=BC$51,MATCH_2D_XREF($AB389,LM,NODES,NODES_LOADED,$I$34:$K$43),0)</f>
        <v>109500</v>
      </c>
      <c r="BD389" s="2">
        <f>IF($AB389=BD$51,MATCH_2D_XREF($AB389,LM,NODES,NODES_LOADED,$I$34:$K$43),0)</f>
        <v>0</v>
      </c>
      <c r="BE389" s="2">
        <f>IF($AB389=BE$51,MATCH_2D_XREF($AB389,LM,NODES,NODES_LOADED,$I$34:$K$43),0)</f>
        <v>0</v>
      </c>
      <c r="BF389" s="2">
        <f>IF($AB389=BF$51,MATCH_2D_XREF($AB389,LM,NODES,NODES_LOADED,$I$34:$K$43),0)</f>
        <v>0</v>
      </c>
      <c r="BG389" s="2">
        <f>IF($AB389=BG$51,MATCH_2D_XREF($AB389,LM,NODES,NODES_LOADED,$I$34:$K$43),0)</f>
        <v>0</v>
      </c>
      <c r="BH389" s="2">
        <f>IF($AB389=BH$51,MATCH_2D_XREF($AB389,LM,NODES,NODES_LOADED,$I$34:$K$43),0)</f>
        <v>0</v>
      </c>
      <c r="BI389" s="2">
        <f>IF($AB389=BI$51,MATCH_2D_XREF($AB389,LM,NODES,NODES_LOADED,$I$34:$K$43),0)</f>
        <v>0</v>
      </c>
    </row>
    <row r="390" spans="1:61" hidden="1" x14ac:dyDescent="0.25">
      <c r="A390" s="185"/>
      <c r="B390" s="181"/>
      <c r="C390" s="68"/>
      <c r="D390" s="68"/>
      <c r="E390" s="68"/>
      <c r="F390" s="68"/>
      <c r="G390" s="68"/>
      <c r="H390" s="68"/>
      <c r="I390" s="68"/>
      <c r="J390" s="68"/>
      <c r="K390" s="68"/>
      <c r="L390" s="68"/>
      <c r="M390" s="68"/>
      <c r="N390" s="68"/>
      <c r="O390" s="68"/>
      <c r="P390" s="68"/>
      <c r="Q390" s="68"/>
      <c r="R390" s="68"/>
      <c r="S390" s="68"/>
      <c r="T390" s="68"/>
      <c r="U390" s="68"/>
      <c r="V390" s="68"/>
      <c r="W390" s="68"/>
      <c r="X390" s="68"/>
      <c r="Y390" s="68"/>
      <c r="Z390" s="68"/>
      <c r="AA390" s="68"/>
      <c r="AB390" s="68"/>
      <c r="AC390" s="68"/>
      <c r="AD390" s="68"/>
      <c r="AE390" s="68"/>
      <c r="AF390" s="68"/>
      <c r="AG390" s="68"/>
      <c r="AH390" s="68"/>
      <c r="AI390" s="68"/>
      <c r="AJ390" s="68"/>
      <c r="AK390" s="68"/>
      <c r="AL390" s="68"/>
      <c r="AM390" s="68"/>
      <c r="AN390" s="68"/>
      <c r="AO390" s="68"/>
      <c r="AP390" s="68"/>
      <c r="AQ390" s="68"/>
      <c r="AR390" s="68"/>
      <c r="AS390" s="68"/>
      <c r="AT390" s="68"/>
      <c r="AU390" s="68"/>
      <c r="AV390" s="68"/>
      <c r="AW390" s="68"/>
      <c r="AX390" s="68"/>
      <c r="AY390" s="68"/>
      <c r="AZ390" s="68"/>
      <c r="BA390" s="68"/>
      <c r="BB390" s="68"/>
      <c r="BC390" s="68"/>
      <c r="BD390" s="68"/>
      <c r="BE390" s="68"/>
      <c r="BF390" s="68"/>
      <c r="BG390" s="68"/>
      <c r="BH390" s="68"/>
      <c r="BI390" s="68"/>
    </row>
    <row r="391" spans="1:61" ht="18" x14ac:dyDescent="0.25">
      <c r="A391" s="185"/>
      <c r="B391" s="76" t="s">
        <v>48</v>
      </c>
      <c r="C391" s="82" t="s">
        <v>52</v>
      </c>
      <c r="D391" s="82" t="s">
        <v>55</v>
      </c>
      <c r="E391" s="82" t="s">
        <v>53</v>
      </c>
      <c r="F391" s="82" t="s">
        <v>54</v>
      </c>
      <c r="G391" s="82" t="s">
        <v>56</v>
      </c>
      <c r="H391" s="3"/>
      <c r="I391" s="168" t="s">
        <v>70</v>
      </c>
      <c r="J391" s="168"/>
      <c r="K391" s="168"/>
      <c r="L391" s="168"/>
      <c r="M391" s="168"/>
      <c r="N391" s="168"/>
      <c r="O391" s="168"/>
      <c r="P391" s="3"/>
      <c r="Q391" s="3"/>
      <c r="R391" s="3"/>
      <c r="S391" s="3"/>
      <c r="T391" s="3"/>
      <c r="U391" s="3"/>
      <c r="V391" s="3"/>
      <c r="W391" s="3"/>
      <c r="X391" s="3"/>
      <c r="Y391" s="3"/>
      <c r="Z391" s="3"/>
      <c r="AA391" s="3"/>
      <c r="AB391" s="168" t="s">
        <v>51</v>
      </c>
      <c r="AC391" s="168"/>
      <c r="AD391" s="168"/>
      <c r="AE391" s="168"/>
      <c r="AF391" s="168"/>
      <c r="AG391" s="168"/>
      <c r="AH391" s="168"/>
      <c r="AI391" s="168"/>
      <c r="AJ391" s="168"/>
      <c r="AK391" s="168"/>
      <c r="AL391" s="168"/>
      <c r="AM391" s="168"/>
      <c r="AN391" s="168"/>
      <c r="AO391" s="168"/>
      <c r="AP391" s="168"/>
      <c r="AQ391" s="168"/>
      <c r="AR391" s="168"/>
      <c r="AS391" s="168"/>
      <c r="AT391" s="168"/>
      <c r="AU391" s="168"/>
      <c r="AV391" s="168"/>
      <c r="AW391" s="168"/>
      <c r="AX391" s="168"/>
      <c r="AY391" s="168"/>
      <c r="AZ391" s="168"/>
      <c r="BA391" s="168"/>
      <c r="BB391" s="168"/>
      <c r="BC391" s="168"/>
      <c r="BD391" s="168"/>
      <c r="BE391" s="168"/>
      <c r="BF391" s="168"/>
      <c r="BG391" s="168"/>
      <c r="BH391" s="168"/>
      <c r="BI391" s="168"/>
    </row>
    <row r="392" spans="1:61" ht="18" x14ac:dyDescent="0.25">
      <c r="A392" s="185"/>
      <c r="B392" s="3"/>
      <c r="C392" s="3"/>
      <c r="D392" s="3"/>
      <c r="E392" s="3"/>
      <c r="F392" s="3"/>
      <c r="G392" s="3"/>
      <c r="H392" s="3"/>
      <c r="I392" s="76" t="s">
        <v>18</v>
      </c>
      <c r="J392" s="76" t="s">
        <v>60</v>
      </c>
      <c r="K392" s="76" t="s">
        <v>58</v>
      </c>
      <c r="L392" s="76" t="s">
        <v>59</v>
      </c>
      <c r="M392" s="76" t="s">
        <v>64</v>
      </c>
      <c r="N392" s="76" t="s">
        <v>65</v>
      </c>
      <c r="O392" s="76" t="s">
        <v>66</v>
      </c>
      <c r="P392" s="3"/>
      <c r="Q392" s="93" t="s">
        <v>166</v>
      </c>
      <c r="R392" s="182" t="s">
        <v>173</v>
      </c>
      <c r="S392" s="183"/>
      <c r="T392" s="183"/>
      <c r="U392" s="3"/>
      <c r="V392" s="3"/>
      <c r="W392" s="3"/>
      <c r="X392" s="3"/>
      <c r="Y392" s="3"/>
      <c r="Z392" s="3"/>
      <c r="AA392" s="3"/>
      <c r="AB392" s="76" t="s">
        <v>48</v>
      </c>
      <c r="AC392" s="1">
        <v>1</v>
      </c>
      <c r="AD392" s="1">
        <v>2</v>
      </c>
      <c r="AE392" s="1">
        <v>3</v>
      </c>
      <c r="AF392" s="1">
        <v>4</v>
      </c>
      <c r="AG392" s="1">
        <v>5</v>
      </c>
      <c r="AH392" s="1">
        <v>6</v>
      </c>
      <c r="AI392" s="1">
        <v>7</v>
      </c>
      <c r="AJ392" s="1">
        <v>8</v>
      </c>
      <c r="AK392" s="1">
        <v>9</v>
      </c>
      <c r="AL392" s="1">
        <v>10</v>
      </c>
      <c r="AM392" s="1">
        <v>11</v>
      </c>
      <c r="AN392" s="1">
        <v>12</v>
      </c>
      <c r="AO392" s="1">
        <v>13</v>
      </c>
      <c r="AP392" s="1">
        <v>14</v>
      </c>
      <c r="AQ392" s="1">
        <v>15</v>
      </c>
      <c r="AR392" s="1">
        <v>16</v>
      </c>
      <c r="AS392" s="1">
        <v>17</v>
      </c>
      <c r="AT392" s="1">
        <v>18</v>
      </c>
      <c r="AU392" s="1">
        <v>19</v>
      </c>
      <c r="AV392" s="1">
        <v>20</v>
      </c>
      <c r="AW392" s="1">
        <v>21</v>
      </c>
      <c r="AX392" s="1">
        <v>22</v>
      </c>
      <c r="AY392" s="1">
        <v>23</v>
      </c>
      <c r="AZ392" s="1">
        <v>24</v>
      </c>
      <c r="BA392" s="1">
        <v>25</v>
      </c>
      <c r="BB392" s="1">
        <v>26</v>
      </c>
      <c r="BC392" s="1">
        <v>27</v>
      </c>
      <c r="BD392" s="1">
        <v>28</v>
      </c>
      <c r="BE392" s="1">
        <v>29</v>
      </c>
      <c r="BF392" s="1">
        <v>30</v>
      </c>
      <c r="BG392" s="1">
        <v>31</v>
      </c>
      <c r="BH392" s="1">
        <v>32</v>
      </c>
      <c r="BI392" s="1">
        <v>33</v>
      </c>
    </row>
    <row r="393" spans="1:61" x14ac:dyDescent="0.25">
      <c r="A393" s="185"/>
      <c r="B393" s="1">
        <v>1</v>
      </c>
      <c r="C393" s="2">
        <f t="shared" ref="C393" si="69">IFERROR(INDEX_MATCH_2D($B393,LM,LOADS_KNOWN)-SUMIF(mem_DOF,$B393,Qf),"TBD")</f>
        <v>0</v>
      </c>
      <c r="D393" s="3"/>
      <c r="E393" s="73" t="str">
        <f t="shared" ref="E393" si="70">INDEX_MATCH_2D($B393,LM,DISPLACEMENTS_KNOWN)</f>
        <v>TBD</v>
      </c>
      <c r="F393" s="2" t="e">
        <f t="array" aca="1" ref="F393:F423" ca="1">MMULT(MINVERSE(K_11),(Qk-MMULT(K_12,Dk)))</f>
        <v>#VALUE!</v>
      </c>
      <c r="G393" s="3"/>
      <c r="H393" s="3"/>
      <c r="I393" s="1" t="s">
        <v>17</v>
      </c>
      <c r="J393" s="73">
        <f ca="1">_xlfn.IFNA(INDEX(Rxn,MATCH(INDEX((u_X,u_Y,r_Z),MATCH($I393,NODES,0),,COLUMN()-9),OFFSET(Rxn,0,-5),0)),0)</f>
        <v>0</v>
      </c>
      <c r="K393" s="73">
        <f ca="1">_xlfn.IFNA(INDEX(Rxn,MATCH(INDEX((u_X,u_Y,r_Z),MATCH($I393,NODES,0),,COLUMN()-9),OFFSET(Rxn,0,-5),0)),0)</f>
        <v>0</v>
      </c>
      <c r="L393" s="73">
        <f ca="1">_xlfn.IFNA(INDEX(Rxn,MATCH(INDEX((u_X,u_Y,r_Z),MATCH($I393,NODES,0),,COLUMN()-9),OFFSET(Rxn,0,-5),0)),0)</f>
        <v>0</v>
      </c>
      <c r="M393" s="73" t="e">
        <f ca="1">_xlfn.IFNA(INDEX(Dk,MATCH(INDEX((u_X,u_Y,r_Z),MATCH($I393,NODES,0),,COLUMN()-12),OFFSET(Dk,0,-3),0)),INDEX(Du,MATCH(INDEX((u_X,u_Y,r_Z),MATCH($I393,NODES,0),,COLUMN()-12),OFFSET(Du,0,-4),0)))</f>
        <v>#VALUE!</v>
      </c>
      <c r="N393" s="73" t="e">
        <f ca="1">_xlfn.IFNA(INDEX(Dk,MATCH(INDEX((u_X,u_Y,r_Z),MATCH($I393,NODES,0),,COLUMN()-12),OFFSET(Dk,0,-3),0)),INDEX(Du,MATCH(INDEX((u_X,u_Y,r_Z),MATCH($I393,NODES,0),,COLUMN()-12),OFFSET(Du,0,-4),0)))</f>
        <v>#VALUE!</v>
      </c>
      <c r="O393" s="73" t="e">
        <f ca="1">_xlfn.IFNA(INDEX(Dk,MATCH(INDEX((u_X,u_Y,r_Z),MATCH($I393,NODES,0),,COLUMN()-12),OFFSET(Dk,0,-3),0)),INDEX(Du,MATCH(INDEX((u_X,u_Y,r_Z),MATCH($I393,NODES,0),,COLUMN()-12),OFFSET(Du,0,-4),0)))</f>
        <v>#VALUE!</v>
      </c>
      <c r="P393" s="3"/>
      <c r="R393" s="183" t="s">
        <v>18</v>
      </c>
      <c r="S393" s="97" t="s">
        <v>174</v>
      </c>
      <c r="T393" s="97" t="s">
        <v>175</v>
      </c>
      <c r="U393" s="3"/>
      <c r="V393" s="3"/>
      <c r="W393" s="3"/>
      <c r="X393" s="3"/>
      <c r="Y393" s="3"/>
      <c r="Z393" s="3"/>
      <c r="AA393" s="3"/>
      <c r="AB393" s="1">
        <v>1</v>
      </c>
      <c r="AC393" s="2">
        <f t="shared" ref="AC393:AR408" ca="1" si="71">SUMIF($AB$52:$AB$390,$AB393,AC$52:AC$390)</f>
        <v>70000000</v>
      </c>
      <c r="AD393" s="2">
        <f t="shared" ca="1" si="71"/>
        <v>0</v>
      </c>
      <c r="AE393" s="2">
        <f t="shared" ca="1" si="71"/>
        <v>0</v>
      </c>
      <c r="AF393" s="2">
        <f t="shared" ca="1" si="71"/>
        <v>0</v>
      </c>
      <c r="AG393" s="2">
        <f t="shared" ca="1" si="71"/>
        <v>0</v>
      </c>
      <c r="AH393" s="2">
        <f t="shared" ca="1" si="71"/>
        <v>0</v>
      </c>
      <c r="AI393" s="2">
        <f t="shared" ca="1" si="71"/>
        <v>0</v>
      </c>
      <c r="AJ393" s="2">
        <f t="shared" ca="1" si="71"/>
        <v>0</v>
      </c>
      <c r="AK393" s="2">
        <f t="shared" ca="1" si="71"/>
        <v>0</v>
      </c>
      <c r="AL393" s="2">
        <f t="shared" ca="1" si="71"/>
        <v>0</v>
      </c>
      <c r="AM393" s="2">
        <f t="shared" ca="1" si="71"/>
        <v>0</v>
      </c>
      <c r="AN393" s="2">
        <f t="shared" ca="1" si="71"/>
        <v>0</v>
      </c>
      <c r="AO393" s="2">
        <f t="shared" ca="1" si="71"/>
        <v>0</v>
      </c>
      <c r="AP393" s="2">
        <f t="shared" ca="1" si="71"/>
        <v>0</v>
      </c>
      <c r="AQ393" s="2">
        <f t="shared" ca="1" si="71"/>
        <v>0</v>
      </c>
      <c r="AR393" s="2">
        <f t="shared" ca="1" si="71"/>
        <v>0</v>
      </c>
      <c r="AS393" s="2">
        <f t="shared" ref="AS393:BH408" ca="1" si="72">SUMIF($AB$52:$AB$390,$AB393,AS$52:AS$390)</f>
        <v>0</v>
      </c>
      <c r="AT393" s="2">
        <f t="shared" ca="1" si="72"/>
        <v>0</v>
      </c>
      <c r="AU393" s="2">
        <f t="shared" ca="1" si="72"/>
        <v>0</v>
      </c>
      <c r="AV393" s="2">
        <f t="shared" ca="1" si="72"/>
        <v>0</v>
      </c>
      <c r="AW393" s="2">
        <f t="shared" ca="1" si="72"/>
        <v>0</v>
      </c>
      <c r="AX393" s="2">
        <f t="shared" ca="1" si="72"/>
        <v>0</v>
      </c>
      <c r="AY393" s="2">
        <f t="shared" ca="1" si="72"/>
        <v>0</v>
      </c>
      <c r="AZ393" s="2">
        <f t="shared" ca="1" si="72"/>
        <v>0</v>
      </c>
      <c r="BA393" s="2">
        <f t="shared" ca="1" si="72"/>
        <v>0</v>
      </c>
      <c r="BB393" s="2">
        <f t="shared" ca="1" si="72"/>
        <v>0</v>
      </c>
      <c r="BC393" s="2">
        <f t="shared" ca="1" si="72"/>
        <v>0</v>
      </c>
      <c r="BD393" s="2">
        <f t="shared" ca="1" si="72"/>
        <v>0</v>
      </c>
      <c r="BE393" s="2">
        <f t="shared" ca="1" si="72"/>
        <v>0</v>
      </c>
      <c r="BF393" s="2">
        <f t="shared" ca="1" si="72"/>
        <v>0</v>
      </c>
      <c r="BG393" s="7">
        <f t="shared" ca="1" si="72"/>
        <v>0</v>
      </c>
      <c r="BH393" s="8">
        <f t="shared" ca="1" si="72"/>
        <v>-70000000</v>
      </c>
      <c r="BI393" s="2">
        <f t="shared" ref="BI393:BI408" ca="1" si="73">SUMIF($AB$52:$AB$390,$AB393,BI$52:BI$390)</f>
        <v>0</v>
      </c>
    </row>
    <row r="394" spans="1:61" x14ac:dyDescent="0.25">
      <c r="A394" s="185"/>
      <c r="B394" s="1">
        <v>2</v>
      </c>
      <c r="C394" s="2">
        <f t="shared" ref="C394:C424" si="74">IFERROR(INDEX_MATCH_2D($B394,LM,LOADS_KNOWN)-SUMIF(mem_DOF,$B394,Qf),"TBD")</f>
        <v>-4483.7</v>
      </c>
      <c r="D394" s="3"/>
      <c r="E394" s="73" t="str">
        <f t="shared" ref="E394:E423" si="75">INDEX_MATCH_2D($B394,LM,DISPLACEMENTS_KNOWN)</f>
        <v>TBD</v>
      </c>
      <c r="F394" s="2" t="e">
        <f ca="1"/>
        <v>#VALUE!</v>
      </c>
      <c r="G394" s="3"/>
      <c r="H394" s="3"/>
      <c r="I394" s="1" t="s">
        <v>19</v>
      </c>
      <c r="J394" s="73" t="e">
        <f ca="1">_xlfn.IFNA(INDEX(Rxn,MATCH(INDEX((u_X,u_Y,r_Z),MATCH($I394,NODES,0),,COLUMN()-9),OFFSET(Rxn,0,-5),0)),0)</f>
        <v>#VALUE!</v>
      </c>
      <c r="K394" s="73">
        <f ca="1">_xlfn.IFNA(INDEX(Rxn,MATCH(INDEX((u_X,u_Y,r_Z),MATCH($I394,NODES,0),,COLUMN()-9),OFFSET(Rxn,0,-5),0)),0)</f>
        <v>0</v>
      </c>
      <c r="L394" s="73">
        <f ca="1">_xlfn.IFNA(INDEX(Rxn,MATCH(INDEX((u_X,u_Y,r_Z),MATCH($I394,NODES,0),,COLUMN()-9),OFFSET(Rxn,0,-5),0)),0)</f>
        <v>0</v>
      </c>
      <c r="M394" s="73">
        <f ca="1">_xlfn.IFNA(INDEX(Dk,MATCH(INDEX((u_X,u_Y,r_Z),MATCH($I394,NODES,0),,COLUMN()-12),OFFSET(Dk,0,-3),0)),INDEX(Du,MATCH(INDEX((u_X,u_Y,r_Z),MATCH($I394,NODES,0),,COLUMN()-12),OFFSET(Du,0,-4),0)))</f>
        <v>0</v>
      </c>
      <c r="N394" s="73" t="e">
        <f ca="1">_xlfn.IFNA(INDEX(Dk,MATCH(INDEX((u_X,u_Y,r_Z),MATCH($I394,NODES,0),,COLUMN()-12),OFFSET(Dk,0,-3),0)),INDEX(Du,MATCH(INDEX((u_X,u_Y,r_Z),MATCH($I394,NODES,0),,COLUMN()-12),OFFSET(Du,0,-4),0)))</f>
        <v>#VALUE!</v>
      </c>
      <c r="O394" s="73" t="e">
        <f ca="1">_xlfn.IFNA(INDEX(Dk,MATCH(INDEX((u_X,u_Y,r_Z),MATCH($I394,NODES,0),,COLUMN()-12),OFFSET(Dk,0,-3),0)),INDEX(Du,MATCH(INDEX((u_X,u_Y,r_Z),MATCH($I394,NODES,0),,COLUMN()-12),OFFSET(Du,0,-4),0)))</f>
        <v>#VALUE!</v>
      </c>
      <c r="P394" s="3"/>
      <c r="Q394" s="3"/>
      <c r="R394" s="184"/>
      <c r="S394" s="99"/>
      <c r="T394" s="99"/>
      <c r="U394" s="3"/>
      <c r="V394" s="3"/>
      <c r="W394" s="3"/>
      <c r="X394" s="3"/>
      <c r="Y394" s="3"/>
      <c r="Z394" s="3"/>
      <c r="AA394" s="3"/>
      <c r="AB394" s="1">
        <v>2</v>
      </c>
      <c r="AC394" s="2">
        <f t="shared" ca="1" si="71"/>
        <v>0</v>
      </c>
      <c r="AD394" s="2">
        <f t="shared" ca="1" si="71"/>
        <v>18666.666666666668</v>
      </c>
      <c r="AE394" s="2">
        <f t="shared" ca="1" si="71"/>
        <v>28000</v>
      </c>
      <c r="AF394" s="2">
        <f t="shared" ca="1" si="71"/>
        <v>-18666.666666666668</v>
      </c>
      <c r="AG394" s="2">
        <f t="shared" ca="1" si="71"/>
        <v>28000</v>
      </c>
      <c r="AH394" s="2">
        <f t="shared" ca="1" si="71"/>
        <v>0</v>
      </c>
      <c r="AI394" s="2">
        <f t="shared" ca="1" si="71"/>
        <v>0</v>
      </c>
      <c r="AJ394" s="2">
        <f t="shared" ca="1" si="71"/>
        <v>0</v>
      </c>
      <c r="AK394" s="2">
        <f t="shared" ca="1" si="71"/>
        <v>0</v>
      </c>
      <c r="AL394" s="2">
        <f t="shared" ca="1" si="71"/>
        <v>0</v>
      </c>
      <c r="AM394" s="2">
        <f t="shared" ca="1" si="71"/>
        <v>0</v>
      </c>
      <c r="AN394" s="2">
        <f t="shared" ca="1" si="71"/>
        <v>0</v>
      </c>
      <c r="AO394" s="2">
        <f t="shared" ca="1" si="71"/>
        <v>0</v>
      </c>
      <c r="AP394" s="2">
        <f t="shared" ca="1" si="71"/>
        <v>0</v>
      </c>
      <c r="AQ394" s="2">
        <f t="shared" ca="1" si="71"/>
        <v>0</v>
      </c>
      <c r="AR394" s="2">
        <f t="shared" ca="1" si="71"/>
        <v>0</v>
      </c>
      <c r="AS394" s="2">
        <f t="shared" ca="1" si="72"/>
        <v>0</v>
      </c>
      <c r="AT394" s="2">
        <f t="shared" ca="1" si="72"/>
        <v>0</v>
      </c>
      <c r="AU394" s="2">
        <f t="shared" ca="1" si="72"/>
        <v>0</v>
      </c>
      <c r="AV394" s="2">
        <f t="shared" ca="1" si="72"/>
        <v>0</v>
      </c>
      <c r="AW394" s="2">
        <f t="shared" ca="1" si="72"/>
        <v>0</v>
      </c>
      <c r="AX394" s="2">
        <f t="shared" ca="1" si="72"/>
        <v>0</v>
      </c>
      <c r="AY394" s="2">
        <f t="shared" ca="1" si="72"/>
        <v>0</v>
      </c>
      <c r="AZ394" s="2">
        <f t="shared" ca="1" si="72"/>
        <v>0</v>
      </c>
      <c r="BA394" s="2">
        <f t="shared" ca="1" si="72"/>
        <v>0</v>
      </c>
      <c r="BB394" s="2">
        <f t="shared" ca="1" si="72"/>
        <v>0</v>
      </c>
      <c r="BC394" s="2">
        <f t="shared" ca="1" si="72"/>
        <v>0</v>
      </c>
      <c r="BD394" s="2">
        <f t="shared" ca="1" si="72"/>
        <v>0</v>
      </c>
      <c r="BE394" s="2">
        <f t="shared" ca="1" si="72"/>
        <v>0</v>
      </c>
      <c r="BF394" s="2">
        <f t="shared" ca="1" si="72"/>
        <v>0</v>
      </c>
      <c r="BG394" s="7">
        <f t="shared" ca="1" si="72"/>
        <v>0</v>
      </c>
      <c r="BH394" s="8">
        <f t="shared" ca="1" si="72"/>
        <v>0</v>
      </c>
      <c r="BI394" s="2">
        <f t="shared" ca="1" si="73"/>
        <v>0</v>
      </c>
    </row>
    <row r="395" spans="1:61" x14ac:dyDescent="0.25">
      <c r="A395" s="185"/>
      <c r="B395" s="1">
        <v>3</v>
      </c>
      <c r="C395" s="2">
        <f t="shared" si="74"/>
        <v>0</v>
      </c>
      <c r="D395" s="3"/>
      <c r="E395" s="73" t="str">
        <f t="shared" si="75"/>
        <v>TBD</v>
      </c>
      <c r="F395" s="2" t="e">
        <f ca="1"/>
        <v>#VALUE!</v>
      </c>
      <c r="G395" s="3"/>
      <c r="H395" s="3"/>
      <c r="I395" s="1" t="s">
        <v>29</v>
      </c>
      <c r="J395" s="73">
        <f ca="1">_xlfn.IFNA(INDEX(Rxn,MATCH(INDEX((u_X,u_Y,r_Z),MATCH($I395,NODES,0),,COLUMN()-9),OFFSET(Rxn,0,-5),0)),0)</f>
        <v>0</v>
      </c>
      <c r="K395" s="73">
        <f ca="1">_xlfn.IFNA(INDEX(Rxn,MATCH(INDEX((u_X,u_Y,r_Z),MATCH($I395,NODES,0),,COLUMN()-9),OFFSET(Rxn,0,-5),0)),0)</f>
        <v>0</v>
      </c>
      <c r="L395" s="73">
        <f ca="1">_xlfn.IFNA(INDEX(Rxn,MATCH(INDEX((u_X,u_Y,r_Z),MATCH($I395,NODES,0),,COLUMN()-9),OFFSET(Rxn,0,-5),0)),0)</f>
        <v>0</v>
      </c>
      <c r="M395" s="73" t="e">
        <f ca="1">_xlfn.IFNA(INDEX(Dk,MATCH(INDEX((u_X,u_Y,r_Z),MATCH($I395,NODES,0),,COLUMN()-12),OFFSET(Dk,0,-3),0)),INDEX(Du,MATCH(INDEX((u_X,u_Y,r_Z),MATCH($I395,NODES,0),,COLUMN()-12),OFFSET(Du,0,-4),0)))</f>
        <v>#VALUE!</v>
      </c>
      <c r="N395" s="73" t="e">
        <f ca="1">_xlfn.IFNA(INDEX(Dk,MATCH(INDEX((u_X,u_Y,r_Z),MATCH($I395,NODES,0),,COLUMN()-12),OFFSET(Dk,0,-3),0)),INDEX(Du,MATCH(INDEX((u_X,u_Y,r_Z),MATCH($I395,NODES,0),,COLUMN()-12),OFFSET(Du,0,-4),0)))</f>
        <v>#VALUE!</v>
      </c>
      <c r="O395" s="73" t="e">
        <f ca="1">_xlfn.IFNA(INDEX(Dk,MATCH(INDEX((u_X,u_Y,r_Z),MATCH($I395,NODES,0),,COLUMN()-12),OFFSET(Dk,0,-3),0)),INDEX(Du,MATCH(INDEX((u_X,u_Y,r_Z),MATCH($I395,NODES,0),,COLUMN()-12),OFFSET(Du,0,-4),0)))</f>
        <v>#VALUE!</v>
      </c>
      <c r="P395" s="3"/>
      <c r="Q395" s="91" t="e">
        <f ca="1">I34*M395</f>
        <v>#VALUE!</v>
      </c>
      <c r="R395" s="97" t="s">
        <v>167</v>
      </c>
      <c r="S395" s="100">
        <v>281</v>
      </c>
      <c r="T395" s="101">
        <v>-4.1000000000000003E-3</v>
      </c>
      <c r="U395" s="3"/>
      <c r="V395" s="3"/>
      <c r="W395" s="3"/>
      <c r="X395" s="3"/>
      <c r="Y395" s="3"/>
      <c r="Z395" s="3"/>
      <c r="AA395" s="3"/>
      <c r="AB395" s="1">
        <v>3</v>
      </c>
      <c r="AC395" s="2">
        <f t="shared" ca="1" si="71"/>
        <v>0</v>
      </c>
      <c r="AD395" s="2">
        <f t="shared" ca="1" si="71"/>
        <v>28000</v>
      </c>
      <c r="AE395" s="2">
        <f t="shared" ca="1" si="71"/>
        <v>56000</v>
      </c>
      <c r="AF395" s="2">
        <f t="shared" ca="1" si="71"/>
        <v>-28000</v>
      </c>
      <c r="AG395" s="2">
        <f t="shared" ca="1" si="71"/>
        <v>28000</v>
      </c>
      <c r="AH395" s="2">
        <f t="shared" ca="1" si="71"/>
        <v>0</v>
      </c>
      <c r="AI395" s="2">
        <f t="shared" ca="1" si="71"/>
        <v>0</v>
      </c>
      <c r="AJ395" s="2">
        <f t="shared" ca="1" si="71"/>
        <v>0</v>
      </c>
      <c r="AK395" s="2">
        <f t="shared" ca="1" si="71"/>
        <v>0</v>
      </c>
      <c r="AL395" s="2">
        <f t="shared" ca="1" si="71"/>
        <v>0</v>
      </c>
      <c r="AM395" s="2">
        <f t="shared" ca="1" si="71"/>
        <v>0</v>
      </c>
      <c r="AN395" s="2">
        <f t="shared" ca="1" si="71"/>
        <v>0</v>
      </c>
      <c r="AO395" s="2">
        <f t="shared" ca="1" si="71"/>
        <v>0</v>
      </c>
      <c r="AP395" s="2">
        <f t="shared" ca="1" si="71"/>
        <v>0</v>
      </c>
      <c r="AQ395" s="2">
        <f t="shared" ca="1" si="71"/>
        <v>0</v>
      </c>
      <c r="AR395" s="2">
        <f t="shared" ca="1" si="71"/>
        <v>0</v>
      </c>
      <c r="AS395" s="2">
        <f t="shared" ca="1" si="72"/>
        <v>0</v>
      </c>
      <c r="AT395" s="2">
        <f t="shared" ca="1" si="72"/>
        <v>0</v>
      </c>
      <c r="AU395" s="2">
        <f t="shared" ca="1" si="72"/>
        <v>0</v>
      </c>
      <c r="AV395" s="2">
        <f t="shared" ca="1" si="72"/>
        <v>0</v>
      </c>
      <c r="AW395" s="2">
        <f t="shared" ca="1" si="72"/>
        <v>0</v>
      </c>
      <c r="AX395" s="2">
        <f t="shared" ca="1" si="72"/>
        <v>0</v>
      </c>
      <c r="AY395" s="2">
        <f t="shared" ca="1" si="72"/>
        <v>0</v>
      </c>
      <c r="AZ395" s="2">
        <f t="shared" ca="1" si="72"/>
        <v>0</v>
      </c>
      <c r="BA395" s="2">
        <f t="shared" ca="1" si="72"/>
        <v>0</v>
      </c>
      <c r="BB395" s="2">
        <f t="shared" ca="1" si="72"/>
        <v>0</v>
      </c>
      <c r="BC395" s="2">
        <f t="shared" ca="1" si="72"/>
        <v>0</v>
      </c>
      <c r="BD395" s="2">
        <f t="shared" ca="1" si="72"/>
        <v>0</v>
      </c>
      <c r="BE395" s="2">
        <f t="shared" ca="1" si="72"/>
        <v>0</v>
      </c>
      <c r="BF395" s="2">
        <f t="shared" ca="1" si="72"/>
        <v>0</v>
      </c>
      <c r="BG395" s="7">
        <f t="shared" ca="1" si="72"/>
        <v>0</v>
      </c>
      <c r="BH395" s="8">
        <f t="shared" ca="1" si="72"/>
        <v>0</v>
      </c>
      <c r="BI395" s="2">
        <f t="shared" ca="1" si="73"/>
        <v>0</v>
      </c>
    </row>
    <row r="396" spans="1:61" x14ac:dyDescent="0.25">
      <c r="A396" s="185"/>
      <c r="B396" s="1">
        <v>4</v>
      </c>
      <c r="C396" s="2">
        <f t="shared" si="74"/>
        <v>0</v>
      </c>
      <c r="D396" s="3"/>
      <c r="E396" s="73" t="str">
        <f t="shared" si="75"/>
        <v>TBD</v>
      </c>
      <c r="F396" s="2" t="e">
        <f ca="1"/>
        <v>#VALUE!</v>
      </c>
      <c r="G396" s="3"/>
      <c r="H396" s="3"/>
      <c r="I396" s="1" t="s">
        <v>61</v>
      </c>
      <c r="J396" s="73">
        <f ca="1">_xlfn.IFNA(INDEX(Rxn,MATCH(INDEX((u_X,u_Y,r_Z),MATCH($I396,NODES,0),,COLUMN()-9),OFFSET(Rxn,0,-5),0)),0)</f>
        <v>0</v>
      </c>
      <c r="K396" s="73">
        <f ca="1">_xlfn.IFNA(INDEX(Rxn,MATCH(INDEX((u_X,u_Y,r_Z),MATCH($I396,NODES,0),,COLUMN()-9),OFFSET(Rxn,0,-5),0)),0)</f>
        <v>0</v>
      </c>
      <c r="L396" s="73">
        <f ca="1">_xlfn.IFNA(INDEX(Rxn,MATCH(INDEX((u_X,u_Y,r_Z),MATCH($I396,NODES,0),,COLUMN()-9),OFFSET(Rxn,0,-5),0)),0)</f>
        <v>0</v>
      </c>
      <c r="M396" s="73" t="e">
        <f ca="1">_xlfn.IFNA(INDEX(Dk,MATCH(INDEX((u_X,u_Y,r_Z),MATCH($I396,NODES,0),,COLUMN()-12),OFFSET(Dk,0,-3),0)),INDEX(Du,MATCH(INDEX((u_X,u_Y,r_Z),MATCH($I396,NODES,0),,COLUMN()-12),OFFSET(Du,0,-4),0)))</f>
        <v>#VALUE!</v>
      </c>
      <c r="N396" s="73" t="e">
        <f ca="1">_xlfn.IFNA(INDEX(Dk,MATCH(INDEX((u_X,u_Y,r_Z),MATCH($I396,NODES,0),,COLUMN()-12),OFFSET(Dk,0,-3),0)),INDEX(Du,MATCH(INDEX((u_X,u_Y,r_Z),MATCH($I396,NODES,0),,COLUMN()-12),OFFSET(Du,0,-4),0)))</f>
        <v>#VALUE!</v>
      </c>
      <c r="O396" s="73" t="e">
        <f ca="1">_xlfn.IFNA(INDEX(Dk,MATCH(INDEX((u_X,u_Y,r_Z),MATCH($I396,NODES,0),,COLUMN()-12),OFFSET(Dk,0,-3),0)),INDEX(Du,MATCH(INDEX((u_X,u_Y,r_Z),MATCH($I396,NODES,0),,COLUMN()-12),OFFSET(Du,0,-4),0)))</f>
        <v>#VALUE!</v>
      </c>
      <c r="P396" s="3"/>
      <c r="Q396" s="91" t="e">
        <f t="shared" ref="Q396:Q402" ca="1" si="76">I35*M396</f>
        <v>#VALUE!</v>
      </c>
      <c r="R396" s="97" t="s">
        <v>168</v>
      </c>
      <c r="S396" s="100">
        <v>524.20000000000005</v>
      </c>
      <c r="T396" s="101">
        <v>-7.7000000000000002E-3</v>
      </c>
      <c r="U396" s="3"/>
      <c r="V396" s="3"/>
      <c r="W396" s="3"/>
      <c r="X396" s="3"/>
      <c r="Y396" s="3"/>
      <c r="Z396" s="3"/>
      <c r="AA396" s="3"/>
      <c r="AB396" s="1">
        <v>4</v>
      </c>
      <c r="AC396" s="2">
        <f t="shared" ca="1" si="71"/>
        <v>0</v>
      </c>
      <c r="AD396" s="2">
        <f t="shared" ca="1" si="71"/>
        <v>-18666.666666666668</v>
      </c>
      <c r="AE396" s="2">
        <f t="shared" ca="1" si="71"/>
        <v>-28000</v>
      </c>
      <c r="AF396" s="2">
        <f t="shared" ca="1" si="71"/>
        <v>37333.333333333336</v>
      </c>
      <c r="AG396" s="2">
        <f t="shared" ca="1" si="71"/>
        <v>0</v>
      </c>
      <c r="AH396" s="2">
        <f t="shared" ca="1" si="71"/>
        <v>0</v>
      </c>
      <c r="AI396" s="2">
        <f t="shared" ca="1" si="71"/>
        <v>-18666.666666666668</v>
      </c>
      <c r="AJ396" s="2">
        <f t="shared" ca="1" si="71"/>
        <v>28000</v>
      </c>
      <c r="AK396" s="2">
        <f t="shared" ca="1" si="71"/>
        <v>0</v>
      </c>
      <c r="AL396" s="2">
        <f t="shared" ca="1" si="71"/>
        <v>0</v>
      </c>
      <c r="AM396" s="2">
        <f t="shared" ca="1" si="71"/>
        <v>0</v>
      </c>
      <c r="AN396" s="2">
        <f t="shared" ca="1" si="71"/>
        <v>0</v>
      </c>
      <c r="AO396" s="2">
        <f t="shared" ca="1" si="71"/>
        <v>0</v>
      </c>
      <c r="AP396" s="2">
        <f t="shared" ca="1" si="71"/>
        <v>0</v>
      </c>
      <c r="AQ396" s="2">
        <f t="shared" ca="1" si="71"/>
        <v>0</v>
      </c>
      <c r="AR396" s="2">
        <f t="shared" ca="1" si="71"/>
        <v>0</v>
      </c>
      <c r="AS396" s="2">
        <f t="shared" ca="1" si="72"/>
        <v>0</v>
      </c>
      <c r="AT396" s="2">
        <f t="shared" ca="1" si="72"/>
        <v>0</v>
      </c>
      <c r="AU396" s="2">
        <f t="shared" ca="1" si="72"/>
        <v>0</v>
      </c>
      <c r="AV396" s="2">
        <f t="shared" ca="1" si="72"/>
        <v>0</v>
      </c>
      <c r="AW396" s="2">
        <f t="shared" ca="1" si="72"/>
        <v>0</v>
      </c>
      <c r="AX396" s="2">
        <f t="shared" ca="1" si="72"/>
        <v>0</v>
      </c>
      <c r="AY396" s="2">
        <f t="shared" ca="1" si="72"/>
        <v>0</v>
      </c>
      <c r="AZ396" s="2">
        <f t="shared" ca="1" si="72"/>
        <v>0</v>
      </c>
      <c r="BA396" s="2">
        <f t="shared" ca="1" si="72"/>
        <v>0</v>
      </c>
      <c r="BB396" s="2">
        <f t="shared" ca="1" si="72"/>
        <v>0</v>
      </c>
      <c r="BC396" s="2">
        <f t="shared" ca="1" si="72"/>
        <v>0</v>
      </c>
      <c r="BD396" s="2">
        <f t="shared" ca="1" si="72"/>
        <v>0</v>
      </c>
      <c r="BE396" s="2">
        <f t="shared" ca="1" si="72"/>
        <v>0</v>
      </c>
      <c r="BF396" s="2">
        <f t="shared" ca="1" si="72"/>
        <v>0</v>
      </c>
      <c r="BG396" s="7">
        <f t="shared" ca="1" si="72"/>
        <v>0</v>
      </c>
      <c r="BH396" s="8">
        <f t="shared" ca="1" si="72"/>
        <v>0</v>
      </c>
      <c r="BI396" s="2">
        <f t="shared" ca="1" si="73"/>
        <v>0</v>
      </c>
    </row>
    <row r="397" spans="1:61" x14ac:dyDescent="0.25">
      <c r="A397" s="185"/>
      <c r="B397" s="1">
        <v>5</v>
      </c>
      <c r="C397" s="2">
        <f t="shared" si="74"/>
        <v>0</v>
      </c>
      <c r="D397" s="3"/>
      <c r="E397" s="73" t="str">
        <f t="shared" si="75"/>
        <v>TBD</v>
      </c>
      <c r="F397" s="2" t="e">
        <f ca="1"/>
        <v>#VALUE!</v>
      </c>
      <c r="G397" s="3"/>
      <c r="H397" s="3"/>
      <c r="I397" s="1" t="s">
        <v>67</v>
      </c>
      <c r="J397" s="73">
        <f ca="1">_xlfn.IFNA(INDEX(Rxn,MATCH(INDEX((u_X,u_Y,r_Z),MATCH($I397,NODES,0),,COLUMN()-9),OFFSET(Rxn,0,-5),0)),0)</f>
        <v>0</v>
      </c>
      <c r="K397" s="73">
        <f ca="1">_xlfn.IFNA(INDEX(Rxn,MATCH(INDEX((u_X,u_Y,r_Z),MATCH($I397,NODES,0),,COLUMN()-9),OFFSET(Rxn,0,-5),0)),0)</f>
        <v>0</v>
      </c>
      <c r="L397" s="73">
        <f ca="1">_xlfn.IFNA(INDEX(Rxn,MATCH(INDEX((u_X,u_Y,r_Z),MATCH($I397,NODES,0),,COLUMN()-9),OFFSET(Rxn,0,-5),0)),0)</f>
        <v>0</v>
      </c>
      <c r="M397" s="73" t="e">
        <f ca="1">_xlfn.IFNA(INDEX(Dk,MATCH(INDEX((u_X,u_Y,r_Z),MATCH($I397,NODES,0),,COLUMN()-12),OFFSET(Dk,0,-3),0)),INDEX(Du,MATCH(INDEX((u_X,u_Y,r_Z),MATCH($I397,NODES,0),,COLUMN()-12),OFFSET(Du,0,-4),0)))</f>
        <v>#VALUE!</v>
      </c>
      <c r="N397" s="73" t="e">
        <f ca="1">_xlfn.IFNA(INDEX(Dk,MATCH(INDEX((u_X,u_Y,r_Z),MATCH($I397,NODES,0),,COLUMN()-12),OFFSET(Dk,0,-3),0)),INDEX(Du,MATCH(INDEX((u_X,u_Y,r_Z),MATCH($I397,NODES,0),,COLUMN()-12),OFFSET(Du,0,-4),0)))</f>
        <v>#VALUE!</v>
      </c>
      <c r="O397" s="73" t="e">
        <f ca="1">_xlfn.IFNA(INDEX(Dk,MATCH(INDEX((u_X,u_Y,r_Z),MATCH($I397,NODES,0),,COLUMN()-12),OFFSET(Dk,0,-3),0)),INDEX(Du,MATCH(INDEX((u_X,u_Y,r_Z),MATCH($I397,NODES,0),,COLUMN()-12),OFFSET(Du,0,-4),0)))</f>
        <v>#VALUE!</v>
      </c>
      <c r="P397" s="3"/>
      <c r="Q397" s="91" t="e">
        <f t="shared" ca="1" si="76"/>
        <v>#VALUE!</v>
      </c>
      <c r="R397" s="97" t="s">
        <v>169</v>
      </c>
      <c r="S397" s="100">
        <v>510.8</v>
      </c>
      <c r="T397" s="101">
        <v>-7.4999999999999997E-3</v>
      </c>
      <c r="U397" s="3"/>
      <c r="V397" s="3"/>
      <c r="W397" s="3"/>
      <c r="X397" s="3"/>
      <c r="Y397" s="3"/>
      <c r="Z397" s="3"/>
      <c r="AA397" s="3"/>
      <c r="AB397" s="1">
        <v>5</v>
      </c>
      <c r="AC397" s="2">
        <f t="shared" ca="1" si="71"/>
        <v>0</v>
      </c>
      <c r="AD397" s="2">
        <f t="shared" ca="1" si="71"/>
        <v>28000</v>
      </c>
      <c r="AE397" s="2">
        <f t="shared" ca="1" si="71"/>
        <v>28000</v>
      </c>
      <c r="AF397" s="2">
        <f t="shared" ca="1" si="71"/>
        <v>0</v>
      </c>
      <c r="AG397" s="2">
        <f t="shared" ca="1" si="71"/>
        <v>112000</v>
      </c>
      <c r="AH397" s="2">
        <f t="shared" ca="1" si="71"/>
        <v>0</v>
      </c>
      <c r="AI397" s="2">
        <f t="shared" ca="1" si="71"/>
        <v>-28000</v>
      </c>
      <c r="AJ397" s="2">
        <f t="shared" ca="1" si="71"/>
        <v>28000</v>
      </c>
      <c r="AK397" s="2">
        <f t="shared" ca="1" si="71"/>
        <v>0</v>
      </c>
      <c r="AL397" s="2">
        <f t="shared" ca="1" si="71"/>
        <v>0</v>
      </c>
      <c r="AM397" s="2">
        <f t="shared" ca="1" si="71"/>
        <v>0</v>
      </c>
      <c r="AN397" s="2">
        <f t="shared" ca="1" si="71"/>
        <v>0</v>
      </c>
      <c r="AO397" s="2">
        <f t="shared" ca="1" si="71"/>
        <v>0</v>
      </c>
      <c r="AP397" s="2">
        <f t="shared" ca="1" si="71"/>
        <v>0</v>
      </c>
      <c r="AQ397" s="2">
        <f t="shared" ca="1" si="71"/>
        <v>0</v>
      </c>
      <c r="AR397" s="2">
        <f t="shared" ca="1" si="71"/>
        <v>0</v>
      </c>
      <c r="AS397" s="2">
        <f t="shared" ca="1" si="72"/>
        <v>0</v>
      </c>
      <c r="AT397" s="2">
        <f t="shared" ca="1" si="72"/>
        <v>0</v>
      </c>
      <c r="AU397" s="2">
        <f t="shared" ca="1" si="72"/>
        <v>0</v>
      </c>
      <c r="AV397" s="2">
        <f t="shared" ca="1" si="72"/>
        <v>0</v>
      </c>
      <c r="AW397" s="2">
        <f t="shared" ca="1" si="72"/>
        <v>0</v>
      </c>
      <c r="AX397" s="2">
        <f t="shared" ca="1" si="72"/>
        <v>0</v>
      </c>
      <c r="AY397" s="2">
        <f t="shared" ca="1" si="72"/>
        <v>0</v>
      </c>
      <c r="AZ397" s="2">
        <f t="shared" ca="1" si="72"/>
        <v>0</v>
      </c>
      <c r="BA397" s="2">
        <f t="shared" ca="1" si="72"/>
        <v>0</v>
      </c>
      <c r="BB397" s="2">
        <f t="shared" ca="1" si="72"/>
        <v>0</v>
      </c>
      <c r="BC397" s="2">
        <f t="shared" ca="1" si="72"/>
        <v>0</v>
      </c>
      <c r="BD397" s="2">
        <f t="shared" ca="1" si="72"/>
        <v>0</v>
      </c>
      <c r="BE397" s="2">
        <f t="shared" ca="1" si="72"/>
        <v>0</v>
      </c>
      <c r="BF397" s="2">
        <f t="shared" ca="1" si="72"/>
        <v>0</v>
      </c>
      <c r="BG397" s="7">
        <f t="shared" ca="1" si="72"/>
        <v>0</v>
      </c>
      <c r="BH397" s="8">
        <f t="shared" ca="1" si="72"/>
        <v>0</v>
      </c>
      <c r="BI397" s="2">
        <f t="shared" ca="1" si="73"/>
        <v>0</v>
      </c>
    </row>
    <row r="398" spans="1:61" x14ac:dyDescent="0.25">
      <c r="A398" s="185"/>
      <c r="B398" s="1">
        <v>6</v>
      </c>
      <c r="C398" s="2" t="str">
        <f t="shared" si="74"/>
        <v>TBD</v>
      </c>
      <c r="D398" s="3"/>
      <c r="E398" s="73" t="str">
        <f t="shared" si="75"/>
        <v>TBD</v>
      </c>
      <c r="F398" s="2" t="e">
        <f ca="1"/>
        <v>#VALUE!</v>
      </c>
      <c r="G398" s="3"/>
      <c r="H398" s="3"/>
      <c r="I398" s="1" t="s">
        <v>146</v>
      </c>
      <c r="J398" s="73">
        <f ca="1">_xlfn.IFNA(INDEX(Rxn,MATCH(INDEX((u_X,u_Y,r_Z),MATCH($I398,NODES,0),,COLUMN()-9),OFFSET(Rxn,0,-5),0)),0)</f>
        <v>0</v>
      </c>
      <c r="K398" s="73">
        <f ca="1">_xlfn.IFNA(INDEX(Rxn,MATCH(INDEX((u_X,u_Y,r_Z),MATCH($I398,NODES,0),,COLUMN()-9),OFFSET(Rxn,0,-5),0)),0)</f>
        <v>0</v>
      </c>
      <c r="L398" s="73">
        <f ca="1">_xlfn.IFNA(INDEX(Rxn,MATCH(INDEX((u_X,u_Y,r_Z),MATCH($I398,NODES,0),,COLUMN()-9),OFFSET(Rxn,0,-5),0)),0)</f>
        <v>0</v>
      </c>
      <c r="M398" s="73" t="e">
        <f ca="1">_xlfn.IFNA(INDEX(Dk,MATCH(INDEX((u_X,u_Y,r_Z),MATCH($I398,NODES,0),,COLUMN()-12),OFFSET(Dk,0,-3),0)),INDEX(Du,MATCH(INDEX((u_X,u_Y,r_Z),MATCH($I398,NODES,0),,COLUMN()-12),OFFSET(Du,0,-4),0)))</f>
        <v>#VALUE!</v>
      </c>
      <c r="N398" s="73" t="e">
        <f ca="1">_xlfn.IFNA(INDEX(Dk,MATCH(INDEX((u_X,u_Y,r_Z),MATCH($I398,NODES,0),,COLUMN()-12),OFFSET(Dk,0,-3),0)),INDEX(Du,MATCH(INDEX((u_X,u_Y,r_Z),MATCH($I398,NODES,0),,COLUMN()-12),OFFSET(Du,0,-4),0)))</f>
        <v>#VALUE!</v>
      </c>
      <c r="O398" s="73" t="e">
        <f ca="1">_xlfn.IFNA(INDEX(Dk,MATCH(INDEX((u_X,u_Y,r_Z),MATCH($I398,NODES,0),,COLUMN()-12),OFFSET(Dk,0,-3),0)),INDEX(Du,MATCH(INDEX((u_X,u_Y,r_Z),MATCH($I398,NODES,0),,COLUMN()-12),OFFSET(Du,0,-4),0)))</f>
        <v>#VALUE!</v>
      </c>
      <c r="P398" s="3"/>
      <c r="Q398" s="91" t="e">
        <f t="shared" ca="1" si="76"/>
        <v>#VALUE!</v>
      </c>
      <c r="R398" s="98" t="s">
        <v>170</v>
      </c>
      <c r="S398" s="100">
        <v>389.4</v>
      </c>
      <c r="T398" s="101">
        <v>-5.7000000000000002E-3</v>
      </c>
      <c r="U398" s="3"/>
      <c r="V398" s="3"/>
      <c r="W398" s="3"/>
      <c r="X398" s="3"/>
      <c r="Y398" s="3"/>
      <c r="Z398" s="3"/>
      <c r="AA398" s="3"/>
      <c r="AB398" s="1">
        <v>6</v>
      </c>
      <c r="AC398" s="2">
        <f t="shared" ca="1" si="71"/>
        <v>0</v>
      </c>
      <c r="AD398" s="2">
        <f t="shared" ca="1" si="71"/>
        <v>0</v>
      </c>
      <c r="AE398" s="2">
        <f t="shared" ca="1" si="71"/>
        <v>0</v>
      </c>
      <c r="AF398" s="2">
        <f t="shared" ca="1" si="71"/>
        <v>0</v>
      </c>
      <c r="AG398" s="2">
        <f t="shared" ca="1" si="71"/>
        <v>0</v>
      </c>
      <c r="AH398" s="2" t="e">
        <f t="shared" ca="1" si="71"/>
        <v>#VALUE!</v>
      </c>
      <c r="AI398" s="2" t="e">
        <f t="shared" ca="1" si="71"/>
        <v>#VALUE!</v>
      </c>
      <c r="AJ398" s="2" t="e">
        <f t="shared" ca="1" si="71"/>
        <v>#VALUE!</v>
      </c>
      <c r="AK398" s="2" t="e">
        <f t="shared" ca="1" si="71"/>
        <v>#VALUE!</v>
      </c>
      <c r="AL398" s="2" t="e">
        <f t="shared" ca="1" si="71"/>
        <v>#VALUE!</v>
      </c>
      <c r="AM398" s="2" t="e">
        <f t="shared" ca="1" si="71"/>
        <v>#VALUE!</v>
      </c>
      <c r="AN398" s="2">
        <f t="shared" ca="1" si="71"/>
        <v>0</v>
      </c>
      <c r="AO398" s="2">
        <f t="shared" ca="1" si="71"/>
        <v>0</v>
      </c>
      <c r="AP398" s="2">
        <f t="shared" ca="1" si="71"/>
        <v>0</v>
      </c>
      <c r="AQ398" s="2">
        <f t="shared" ca="1" si="71"/>
        <v>0</v>
      </c>
      <c r="AR398" s="2">
        <f t="shared" ca="1" si="71"/>
        <v>0</v>
      </c>
      <c r="AS398" s="2">
        <f t="shared" ca="1" si="72"/>
        <v>0</v>
      </c>
      <c r="AT398" s="2">
        <f t="shared" ca="1" si="72"/>
        <v>0</v>
      </c>
      <c r="AU398" s="2">
        <f t="shared" ca="1" si="72"/>
        <v>0</v>
      </c>
      <c r="AV398" s="2">
        <f t="shared" ca="1" si="72"/>
        <v>0</v>
      </c>
      <c r="AW398" s="2">
        <f t="shared" ca="1" si="72"/>
        <v>0</v>
      </c>
      <c r="AX398" s="2">
        <f t="shared" ca="1" si="72"/>
        <v>0</v>
      </c>
      <c r="AY398" s="2">
        <f t="shared" ca="1" si="72"/>
        <v>0</v>
      </c>
      <c r="AZ398" s="2">
        <f t="shared" ca="1" si="72"/>
        <v>0</v>
      </c>
      <c r="BA398" s="2">
        <f t="shared" ca="1" si="72"/>
        <v>0</v>
      </c>
      <c r="BB398" s="2">
        <f t="shared" ca="1" si="72"/>
        <v>0</v>
      </c>
      <c r="BC398" s="2">
        <f t="shared" ca="1" si="72"/>
        <v>0</v>
      </c>
      <c r="BD398" s="2">
        <f t="shared" ca="1" si="72"/>
        <v>0</v>
      </c>
      <c r="BE398" s="2">
        <f t="shared" ca="1" si="72"/>
        <v>0</v>
      </c>
      <c r="BF398" s="2">
        <f t="shared" ca="1" si="72"/>
        <v>0</v>
      </c>
      <c r="BG398" s="7">
        <f t="shared" ca="1" si="72"/>
        <v>0</v>
      </c>
      <c r="BH398" s="8">
        <f t="shared" ca="1" si="72"/>
        <v>-70000000</v>
      </c>
      <c r="BI398" s="2">
        <f t="shared" ca="1" si="73"/>
        <v>0</v>
      </c>
    </row>
    <row r="399" spans="1:61" x14ac:dyDescent="0.25">
      <c r="A399" s="185"/>
      <c r="B399" s="1">
        <v>7</v>
      </c>
      <c r="C399" s="2" t="str">
        <f t="shared" si="74"/>
        <v>TBD</v>
      </c>
      <c r="D399" s="3"/>
      <c r="E399" s="73" t="str">
        <f t="shared" si="75"/>
        <v>TBD</v>
      </c>
      <c r="F399" s="2" t="e">
        <f ca="1"/>
        <v>#VALUE!</v>
      </c>
      <c r="G399" s="3"/>
      <c r="H399" s="3"/>
      <c r="I399" s="1" t="s">
        <v>147</v>
      </c>
      <c r="J399" s="73">
        <f ca="1">_xlfn.IFNA(INDEX(Rxn,MATCH(INDEX((u_X,u_Y,r_Z),MATCH($I399,NODES,0),,COLUMN()-9),OFFSET(Rxn,0,-5),0)),0)</f>
        <v>0</v>
      </c>
      <c r="K399" s="73">
        <f ca="1">_xlfn.IFNA(INDEX(Rxn,MATCH(INDEX((u_X,u_Y,r_Z),MATCH($I399,NODES,0),,COLUMN()-9),OFFSET(Rxn,0,-5),0)),0)</f>
        <v>0</v>
      </c>
      <c r="L399" s="73">
        <f ca="1">_xlfn.IFNA(INDEX(Rxn,MATCH(INDEX((u_X,u_Y,r_Z),MATCH($I399,NODES,0),,COLUMN()-9),OFFSET(Rxn,0,-5),0)),0)</f>
        <v>0</v>
      </c>
      <c r="M399" s="73" t="e">
        <f ca="1">_xlfn.IFNA(INDEX(Dk,MATCH(INDEX((u_X,u_Y,r_Z),MATCH($I399,NODES,0),,COLUMN()-12),OFFSET(Dk,0,-3),0)),INDEX(Du,MATCH(INDEX((u_X,u_Y,r_Z),MATCH($I399,NODES,0),,COLUMN()-12),OFFSET(Du,0,-4),0)))</f>
        <v>#VALUE!</v>
      </c>
      <c r="N399" s="73" t="e">
        <f ca="1">_xlfn.IFNA(INDEX(Dk,MATCH(INDEX((u_X,u_Y,r_Z),MATCH($I399,NODES,0),,COLUMN()-12),OFFSET(Dk,0,-3),0)),INDEX(Du,MATCH(INDEX((u_X,u_Y,r_Z),MATCH($I399,NODES,0),,COLUMN()-12),OFFSET(Du,0,-4),0)))</f>
        <v>#VALUE!</v>
      </c>
      <c r="O399" s="73" t="e">
        <f ca="1">_xlfn.IFNA(INDEX(Dk,MATCH(INDEX((u_X,u_Y,r_Z),MATCH($I399,NODES,0),,COLUMN()-12),OFFSET(Dk,0,-3),0)),INDEX(Du,MATCH(INDEX((u_X,u_Y,r_Z),MATCH($I399,NODES,0),,COLUMN()-12),OFFSET(Du,0,-4),0)))</f>
        <v>#VALUE!</v>
      </c>
      <c r="P399" s="3"/>
      <c r="Q399" s="91" t="e">
        <f t="shared" ca="1" si="76"/>
        <v>#VALUE!</v>
      </c>
      <c r="R399" s="98" t="s">
        <v>171</v>
      </c>
      <c r="S399" s="100">
        <v>316.2</v>
      </c>
      <c r="T399" s="101">
        <v>-3.2000000000000002E-3</v>
      </c>
      <c r="U399" s="3"/>
      <c r="V399" s="3"/>
      <c r="W399" s="3"/>
      <c r="X399" s="3"/>
      <c r="Y399" s="3"/>
      <c r="Z399" s="3"/>
      <c r="AA399" s="3"/>
      <c r="AB399" s="1">
        <v>7</v>
      </c>
      <c r="AC399" s="2">
        <f t="shared" ca="1" si="71"/>
        <v>0</v>
      </c>
      <c r="AD399" s="2">
        <f t="shared" ca="1" si="71"/>
        <v>0</v>
      </c>
      <c r="AE399" s="2">
        <f t="shared" ca="1" si="71"/>
        <v>0</v>
      </c>
      <c r="AF399" s="2">
        <f t="shared" ca="1" si="71"/>
        <v>-18666.666666666668</v>
      </c>
      <c r="AG399" s="2">
        <f t="shared" ca="1" si="71"/>
        <v>-28000</v>
      </c>
      <c r="AH399" s="2" t="e">
        <f t="shared" ca="1" si="71"/>
        <v>#VALUE!</v>
      </c>
      <c r="AI399" s="2" t="e">
        <f t="shared" ca="1" si="71"/>
        <v>#VALUE!</v>
      </c>
      <c r="AJ399" s="2" t="e">
        <f t="shared" ca="1" si="71"/>
        <v>#VALUE!</v>
      </c>
      <c r="AK399" s="2" t="e">
        <f t="shared" ca="1" si="71"/>
        <v>#VALUE!</v>
      </c>
      <c r="AL399" s="2" t="e">
        <f t="shared" ca="1" si="71"/>
        <v>#VALUE!</v>
      </c>
      <c r="AM399" s="2" t="e">
        <f t="shared" ca="1" si="71"/>
        <v>#VALUE!</v>
      </c>
      <c r="AN399" s="2">
        <f t="shared" ca="1" si="71"/>
        <v>0</v>
      </c>
      <c r="AO399" s="2">
        <f t="shared" ca="1" si="71"/>
        <v>0</v>
      </c>
      <c r="AP399" s="2">
        <f t="shared" ca="1" si="71"/>
        <v>0</v>
      </c>
      <c r="AQ399" s="2">
        <f t="shared" ca="1" si="71"/>
        <v>0</v>
      </c>
      <c r="AR399" s="2">
        <f t="shared" ca="1" si="71"/>
        <v>0</v>
      </c>
      <c r="AS399" s="2">
        <f t="shared" ca="1" si="72"/>
        <v>0</v>
      </c>
      <c r="AT399" s="2">
        <f t="shared" ca="1" si="72"/>
        <v>0</v>
      </c>
      <c r="AU399" s="2">
        <f t="shared" ca="1" si="72"/>
        <v>0</v>
      </c>
      <c r="AV399" s="2">
        <f t="shared" ca="1" si="72"/>
        <v>0</v>
      </c>
      <c r="AW399" s="2">
        <f t="shared" ca="1" si="72"/>
        <v>0</v>
      </c>
      <c r="AX399" s="2">
        <f t="shared" ca="1" si="72"/>
        <v>0</v>
      </c>
      <c r="AY399" s="2">
        <f t="shared" ca="1" si="72"/>
        <v>0</v>
      </c>
      <c r="AZ399" s="2">
        <f t="shared" ca="1" si="72"/>
        <v>0</v>
      </c>
      <c r="BA399" s="2">
        <f t="shared" ca="1" si="72"/>
        <v>0</v>
      </c>
      <c r="BB399" s="2">
        <f t="shared" ca="1" si="72"/>
        <v>0</v>
      </c>
      <c r="BC399" s="2">
        <f t="shared" ca="1" si="72"/>
        <v>0</v>
      </c>
      <c r="BD399" s="2">
        <f t="shared" ca="1" si="72"/>
        <v>0</v>
      </c>
      <c r="BE399" s="2">
        <f t="shared" ca="1" si="72"/>
        <v>0</v>
      </c>
      <c r="BF399" s="2">
        <f t="shared" ca="1" si="72"/>
        <v>0</v>
      </c>
      <c r="BG399" s="7">
        <f t="shared" ca="1" si="72"/>
        <v>0</v>
      </c>
      <c r="BH399" s="8">
        <f t="shared" ca="1" si="72"/>
        <v>0</v>
      </c>
      <c r="BI399" s="2">
        <f t="shared" ca="1" si="73"/>
        <v>0</v>
      </c>
    </row>
    <row r="400" spans="1:61" x14ac:dyDescent="0.25">
      <c r="A400" s="185"/>
      <c r="B400" s="1">
        <v>8</v>
      </c>
      <c r="C400" s="2" t="str">
        <f t="shared" si="74"/>
        <v>TBD</v>
      </c>
      <c r="D400" s="3"/>
      <c r="E400" s="73" t="str">
        <f t="shared" si="75"/>
        <v>TBD</v>
      </c>
      <c r="F400" s="2" t="e">
        <f ca="1"/>
        <v>#VALUE!</v>
      </c>
      <c r="G400" s="3"/>
      <c r="H400" s="3"/>
      <c r="I400" s="1" t="s">
        <v>148</v>
      </c>
      <c r="J400" s="73">
        <f ca="1">_xlfn.IFNA(INDEX(Rxn,MATCH(INDEX((u_X,u_Y,r_Z),MATCH($I400,NODES,0),,COLUMN()-9),OFFSET(Rxn,0,-5),0)),0)</f>
        <v>0</v>
      </c>
      <c r="K400" s="73">
        <f ca="1">_xlfn.IFNA(INDEX(Rxn,MATCH(INDEX((u_X,u_Y,r_Z),MATCH($I400,NODES,0),,COLUMN()-9),OFFSET(Rxn,0,-5),0)),0)</f>
        <v>0</v>
      </c>
      <c r="L400" s="73">
        <f ca="1">_xlfn.IFNA(INDEX(Rxn,MATCH(INDEX((u_X,u_Y,r_Z),MATCH($I400,NODES,0),,COLUMN()-9),OFFSET(Rxn,0,-5),0)),0)</f>
        <v>0</v>
      </c>
      <c r="M400" s="73" t="e">
        <f ca="1">_xlfn.IFNA(INDEX(Dk,MATCH(INDEX((u_X,u_Y,r_Z),MATCH($I400,NODES,0),,COLUMN()-12),OFFSET(Dk,0,-3),0)),INDEX(Du,MATCH(INDEX((u_X,u_Y,r_Z),MATCH($I400,NODES,0),,COLUMN()-12),OFFSET(Du,0,-4),0)))</f>
        <v>#VALUE!</v>
      </c>
      <c r="N400" s="73" t="e">
        <f ca="1">_xlfn.IFNA(INDEX(Dk,MATCH(INDEX((u_X,u_Y,r_Z),MATCH($I400,NODES,0),,COLUMN()-12),OFFSET(Dk,0,-3),0)),INDEX(Du,MATCH(INDEX((u_X,u_Y,r_Z),MATCH($I400,NODES,0),,COLUMN()-12),OFFSET(Du,0,-4),0)))</f>
        <v>#VALUE!</v>
      </c>
      <c r="O400" s="73" t="e">
        <f ca="1">_xlfn.IFNA(INDEX(Dk,MATCH(INDEX((u_X,u_Y,r_Z),MATCH($I400,NODES,0),,COLUMN()-12),OFFSET(Dk,0,-3),0)),INDEX(Du,MATCH(INDEX((u_X,u_Y,r_Z),MATCH($I400,NODES,0),,COLUMN()-12),OFFSET(Du,0,-4),0)))</f>
        <v>#VALUE!</v>
      </c>
      <c r="P400" s="3"/>
      <c r="Q400" s="91" t="e">
        <f t="shared" ca="1" si="76"/>
        <v>#VALUE!</v>
      </c>
      <c r="R400" s="98" t="s">
        <v>172</v>
      </c>
      <c r="S400" s="100">
        <v>102</v>
      </c>
      <c r="T400" s="101">
        <v>-1.1999999999999999E-3</v>
      </c>
      <c r="U400" s="3"/>
      <c r="V400" s="3"/>
      <c r="W400" s="3"/>
      <c r="X400" s="3"/>
      <c r="Y400" s="3"/>
      <c r="Z400" s="3"/>
      <c r="AA400" s="3"/>
      <c r="AB400" s="1">
        <v>8</v>
      </c>
      <c r="AC400" s="2">
        <f t="shared" ca="1" si="71"/>
        <v>0</v>
      </c>
      <c r="AD400" s="2">
        <f t="shared" ca="1" si="71"/>
        <v>0</v>
      </c>
      <c r="AE400" s="2">
        <f t="shared" ca="1" si="71"/>
        <v>0</v>
      </c>
      <c r="AF400" s="2">
        <f t="shared" ca="1" si="71"/>
        <v>28000</v>
      </c>
      <c r="AG400" s="2">
        <f t="shared" ca="1" si="71"/>
        <v>28000</v>
      </c>
      <c r="AH400" s="2" t="e">
        <f t="shared" ca="1" si="71"/>
        <v>#VALUE!</v>
      </c>
      <c r="AI400" s="2" t="e">
        <f t="shared" ca="1" si="71"/>
        <v>#VALUE!</v>
      </c>
      <c r="AJ400" s="2" t="e">
        <f t="shared" ca="1" si="71"/>
        <v>#VALUE!</v>
      </c>
      <c r="AK400" s="2" t="e">
        <f t="shared" ca="1" si="71"/>
        <v>#VALUE!</v>
      </c>
      <c r="AL400" s="2" t="e">
        <f t="shared" ca="1" si="71"/>
        <v>#VALUE!</v>
      </c>
      <c r="AM400" s="2" t="e">
        <f t="shared" ca="1" si="71"/>
        <v>#VALUE!</v>
      </c>
      <c r="AN400" s="2">
        <f t="shared" ca="1" si="71"/>
        <v>0</v>
      </c>
      <c r="AO400" s="2">
        <f t="shared" ca="1" si="71"/>
        <v>0</v>
      </c>
      <c r="AP400" s="2">
        <f t="shared" ca="1" si="71"/>
        <v>0</v>
      </c>
      <c r="AQ400" s="2">
        <f t="shared" ca="1" si="71"/>
        <v>0</v>
      </c>
      <c r="AR400" s="2">
        <f t="shared" ca="1" si="71"/>
        <v>0</v>
      </c>
      <c r="AS400" s="2">
        <f t="shared" ca="1" si="72"/>
        <v>0</v>
      </c>
      <c r="AT400" s="2">
        <f t="shared" ca="1" si="72"/>
        <v>0</v>
      </c>
      <c r="AU400" s="2">
        <f t="shared" ca="1" si="72"/>
        <v>0</v>
      </c>
      <c r="AV400" s="2">
        <f t="shared" ca="1" si="72"/>
        <v>0</v>
      </c>
      <c r="AW400" s="2">
        <f t="shared" ca="1" si="72"/>
        <v>0</v>
      </c>
      <c r="AX400" s="2">
        <f t="shared" ca="1" si="72"/>
        <v>0</v>
      </c>
      <c r="AY400" s="2">
        <f t="shared" ca="1" si="72"/>
        <v>0</v>
      </c>
      <c r="AZ400" s="2">
        <f t="shared" ca="1" si="72"/>
        <v>0</v>
      </c>
      <c r="BA400" s="2">
        <f t="shared" ca="1" si="72"/>
        <v>0</v>
      </c>
      <c r="BB400" s="2">
        <f t="shared" ca="1" si="72"/>
        <v>0</v>
      </c>
      <c r="BC400" s="2">
        <f t="shared" ca="1" si="72"/>
        <v>0</v>
      </c>
      <c r="BD400" s="2">
        <f t="shared" ca="1" si="72"/>
        <v>0</v>
      </c>
      <c r="BE400" s="2">
        <f t="shared" ca="1" si="72"/>
        <v>0</v>
      </c>
      <c r="BF400" s="2">
        <f t="shared" ca="1" si="72"/>
        <v>0</v>
      </c>
      <c r="BG400" s="7">
        <f t="shared" ca="1" si="72"/>
        <v>0</v>
      </c>
      <c r="BH400" s="8">
        <f t="shared" ca="1" si="72"/>
        <v>0</v>
      </c>
      <c r="BI400" s="2">
        <f t="shared" ca="1" si="73"/>
        <v>0</v>
      </c>
    </row>
    <row r="401" spans="1:61" x14ac:dyDescent="0.25">
      <c r="A401" s="185"/>
      <c r="B401" s="1">
        <v>9</v>
      </c>
      <c r="C401" s="2" t="str">
        <f t="shared" si="74"/>
        <v>TBD</v>
      </c>
      <c r="D401" s="3"/>
      <c r="E401" s="73" t="str">
        <f t="shared" si="75"/>
        <v>TBD</v>
      </c>
      <c r="F401" s="2" t="e">
        <f ca="1"/>
        <v>#VALUE!</v>
      </c>
      <c r="G401" s="3"/>
      <c r="H401" s="3"/>
      <c r="I401" s="1" t="s">
        <v>149</v>
      </c>
      <c r="J401" s="73">
        <f ca="1">_xlfn.IFNA(INDEX(Rxn,MATCH(INDEX((u_X,u_Y,r_Z),MATCH($I401,NODES,0),,COLUMN()-9),OFFSET(Rxn,0,-5),0)),0)</f>
        <v>0</v>
      </c>
      <c r="K401" s="73">
        <f ca="1">_xlfn.IFNA(INDEX(Rxn,MATCH(INDEX((u_X,u_Y,r_Z),MATCH($I401,NODES,0),,COLUMN()-9),OFFSET(Rxn,0,-5),0)),0)</f>
        <v>0</v>
      </c>
      <c r="L401" s="73">
        <f ca="1">_xlfn.IFNA(INDEX(Rxn,MATCH(INDEX((u_X,u_Y,r_Z),MATCH($I401,NODES,0),,COLUMN()-9),OFFSET(Rxn,0,-5),0)),0)</f>
        <v>0</v>
      </c>
      <c r="M401" s="73" t="e">
        <f ca="1">_xlfn.IFNA(INDEX(Dk,MATCH(INDEX((u_X,u_Y,r_Z),MATCH($I401,NODES,0),,COLUMN()-12),OFFSET(Dk,0,-3),0)),INDEX(Du,MATCH(INDEX((u_X,u_Y,r_Z),MATCH($I401,NODES,0),,COLUMN()-12),OFFSET(Du,0,-4),0)))</f>
        <v>#VALUE!</v>
      </c>
      <c r="N401" s="73" t="e">
        <f ca="1">_xlfn.IFNA(INDEX(Dk,MATCH(INDEX((u_X,u_Y,r_Z),MATCH($I401,NODES,0),,COLUMN()-12),OFFSET(Dk,0,-3),0)),INDEX(Du,MATCH(INDEX((u_X,u_Y,r_Z),MATCH($I401,NODES,0),,COLUMN()-12),OFFSET(Du,0,-4),0)))</f>
        <v>#VALUE!</v>
      </c>
      <c r="O401" s="73" t="e">
        <f ca="1">_xlfn.IFNA(INDEX(Dk,MATCH(INDEX((u_X,u_Y,r_Z),MATCH($I401,NODES,0),,COLUMN()-12),OFFSET(Dk,0,-3),0)),INDEX(Du,MATCH(INDEX((u_X,u_Y,r_Z),MATCH($I401,NODES,0),,COLUMN()-12),OFFSET(Du,0,-4),0)))</f>
        <v>#VALUE!</v>
      </c>
      <c r="P401" s="3"/>
      <c r="Q401" s="91" t="e">
        <f t="shared" ca="1" si="76"/>
        <v>#VALUE!</v>
      </c>
      <c r="R401" s="98" t="s">
        <v>150</v>
      </c>
      <c r="S401" s="100">
        <v>-7.5</v>
      </c>
      <c r="T401" s="102">
        <v>0</v>
      </c>
      <c r="U401" s="3"/>
      <c r="V401" s="3"/>
      <c r="W401" s="3"/>
      <c r="X401" s="3"/>
      <c r="Y401" s="3"/>
      <c r="Z401" s="3"/>
      <c r="AA401" s="3"/>
      <c r="AB401" s="1">
        <v>9</v>
      </c>
      <c r="AC401" s="2">
        <f t="shared" ca="1" si="71"/>
        <v>0</v>
      </c>
      <c r="AD401" s="2">
        <f t="shared" ca="1" si="71"/>
        <v>0</v>
      </c>
      <c r="AE401" s="2">
        <f t="shared" ca="1" si="71"/>
        <v>0</v>
      </c>
      <c r="AF401" s="2">
        <f t="shared" ca="1" si="71"/>
        <v>0</v>
      </c>
      <c r="AG401" s="2">
        <f t="shared" ca="1" si="71"/>
        <v>0</v>
      </c>
      <c r="AH401" s="2" t="e">
        <f t="shared" ca="1" si="71"/>
        <v>#VALUE!</v>
      </c>
      <c r="AI401" s="2" t="e">
        <f t="shared" ca="1" si="71"/>
        <v>#VALUE!</v>
      </c>
      <c r="AJ401" s="2" t="e">
        <f t="shared" ca="1" si="71"/>
        <v>#VALUE!</v>
      </c>
      <c r="AK401" s="2" t="e">
        <f t="shared" ca="1" si="71"/>
        <v>#VALUE!</v>
      </c>
      <c r="AL401" s="2" t="e">
        <f t="shared" ca="1" si="71"/>
        <v>#VALUE!</v>
      </c>
      <c r="AM401" s="2" t="e">
        <f t="shared" ca="1" si="71"/>
        <v>#VALUE!</v>
      </c>
      <c r="AN401" s="2" t="e">
        <f t="shared" ca="1" si="71"/>
        <v>#VALUE!</v>
      </c>
      <c r="AO401" s="2" t="e">
        <f t="shared" ca="1" si="71"/>
        <v>#VALUE!</v>
      </c>
      <c r="AP401" s="2" t="e">
        <f t="shared" ca="1" si="71"/>
        <v>#VALUE!</v>
      </c>
      <c r="AQ401" s="2">
        <f t="shared" ca="1" si="71"/>
        <v>0</v>
      </c>
      <c r="AR401" s="2">
        <f t="shared" ca="1" si="71"/>
        <v>0</v>
      </c>
      <c r="AS401" s="2">
        <f t="shared" ca="1" si="72"/>
        <v>0</v>
      </c>
      <c r="AT401" s="2">
        <f t="shared" ca="1" si="72"/>
        <v>0</v>
      </c>
      <c r="AU401" s="2">
        <f t="shared" ca="1" si="72"/>
        <v>0</v>
      </c>
      <c r="AV401" s="2">
        <f t="shared" ca="1" si="72"/>
        <v>0</v>
      </c>
      <c r="AW401" s="2">
        <f t="shared" ca="1" si="72"/>
        <v>0</v>
      </c>
      <c r="AX401" s="2">
        <f t="shared" ca="1" si="72"/>
        <v>0</v>
      </c>
      <c r="AY401" s="2">
        <f t="shared" ca="1" si="72"/>
        <v>0</v>
      </c>
      <c r="AZ401" s="2">
        <f t="shared" ca="1" si="72"/>
        <v>0</v>
      </c>
      <c r="BA401" s="2">
        <f t="shared" ca="1" si="72"/>
        <v>0</v>
      </c>
      <c r="BB401" s="2">
        <f t="shared" ca="1" si="72"/>
        <v>0</v>
      </c>
      <c r="BC401" s="2">
        <f t="shared" ca="1" si="72"/>
        <v>0</v>
      </c>
      <c r="BD401" s="2">
        <f t="shared" ca="1" si="72"/>
        <v>0</v>
      </c>
      <c r="BE401" s="2">
        <f t="shared" ca="1" si="72"/>
        <v>0</v>
      </c>
      <c r="BF401" s="2">
        <f t="shared" ca="1" si="72"/>
        <v>0</v>
      </c>
      <c r="BG401" s="7">
        <f t="shared" ca="1" si="72"/>
        <v>0</v>
      </c>
      <c r="BH401" s="8">
        <f t="shared" ca="1" si="72"/>
        <v>0</v>
      </c>
      <c r="BI401" s="2">
        <f t="shared" ca="1" si="73"/>
        <v>0</v>
      </c>
    </row>
    <row r="402" spans="1:61" x14ac:dyDescent="0.25">
      <c r="A402" s="185"/>
      <c r="B402" s="1">
        <v>10</v>
      </c>
      <c r="C402" s="2" t="str">
        <f t="shared" si="74"/>
        <v>TBD</v>
      </c>
      <c r="D402" s="3"/>
      <c r="E402" s="73" t="str">
        <f t="shared" si="75"/>
        <v>TBD</v>
      </c>
      <c r="F402" s="2" t="e">
        <f ca="1"/>
        <v>#VALUE!</v>
      </c>
      <c r="G402" s="3"/>
      <c r="H402" s="3"/>
      <c r="I402" s="1" t="s">
        <v>150</v>
      </c>
      <c r="J402" s="73">
        <f ca="1">_xlfn.IFNA(INDEX(Rxn,MATCH(INDEX((u_X,u_Y,r_Z),MATCH($I402,NODES,0),,COLUMN()-9),OFFSET(Rxn,0,-5),0)),0)</f>
        <v>0</v>
      </c>
      <c r="K402" s="73">
        <f ca="1">_xlfn.IFNA(INDEX(Rxn,MATCH(INDEX((u_X,u_Y,r_Z),MATCH($I402,NODES,0),,COLUMN()-9),OFFSET(Rxn,0,-5),0)),0)</f>
        <v>0</v>
      </c>
      <c r="L402" s="73">
        <f ca="1">_xlfn.IFNA(INDEX(Rxn,MATCH(INDEX((u_X,u_Y,r_Z),MATCH($I402,NODES,0),,COLUMN()-9),OFFSET(Rxn,0,-5),0)),0)</f>
        <v>0</v>
      </c>
      <c r="M402" s="73" t="e">
        <f ca="1">_xlfn.IFNA(INDEX(Dk,MATCH(INDEX((u_X,u_Y,r_Z),MATCH($I402,NODES,0),,COLUMN()-12),OFFSET(Dk,0,-3),0)),INDEX(Du,MATCH(INDEX((u_X,u_Y,r_Z),MATCH($I402,NODES,0),,COLUMN()-12),OFFSET(Du,0,-4),0)))</f>
        <v>#VALUE!</v>
      </c>
      <c r="N402" s="73" t="e">
        <f ca="1">_xlfn.IFNA(INDEX(Dk,MATCH(INDEX((u_X,u_Y,r_Z),MATCH($I402,NODES,0),,COLUMN()-12),OFFSET(Dk,0,-3),0)),INDEX(Du,MATCH(INDEX((u_X,u_Y,r_Z),MATCH($I402,NODES,0),,COLUMN()-12),OFFSET(Du,0,-4),0)))</f>
        <v>#VALUE!</v>
      </c>
      <c r="O402" s="73" t="e">
        <f ca="1">_xlfn.IFNA(INDEX(Dk,MATCH(INDEX((u_X,u_Y,r_Z),MATCH($I402,NODES,0),,COLUMN()-12),OFFSET(Dk,0,-3),0)),INDEX(Du,MATCH(INDEX((u_X,u_Y,r_Z),MATCH($I402,NODES,0),,COLUMN()-12),OFFSET(Du,0,-4),0)))</f>
        <v>#VALUE!</v>
      </c>
      <c r="P402" s="3"/>
      <c r="Q402" s="91" t="e">
        <f t="shared" ca="1" si="76"/>
        <v>#VALUE!</v>
      </c>
      <c r="R402" s="98" t="s">
        <v>148</v>
      </c>
      <c r="S402" s="100">
        <v>-108.2</v>
      </c>
      <c r="T402" s="101">
        <v>1E-3</v>
      </c>
      <c r="U402" s="3"/>
      <c r="V402" s="3"/>
      <c r="W402" s="3"/>
      <c r="X402" s="3"/>
      <c r="Y402" s="3"/>
      <c r="Z402" s="3"/>
      <c r="AA402" s="3"/>
      <c r="AB402" s="1">
        <v>10</v>
      </c>
      <c r="AC402" s="2">
        <f t="shared" ca="1" si="71"/>
        <v>0</v>
      </c>
      <c r="AD402" s="2">
        <f t="shared" ca="1" si="71"/>
        <v>0</v>
      </c>
      <c r="AE402" s="2">
        <f t="shared" ca="1" si="71"/>
        <v>0</v>
      </c>
      <c r="AF402" s="2">
        <f t="shared" ca="1" si="71"/>
        <v>0</v>
      </c>
      <c r="AG402" s="2">
        <f t="shared" ca="1" si="71"/>
        <v>0</v>
      </c>
      <c r="AH402" s="2" t="e">
        <f t="shared" ca="1" si="71"/>
        <v>#VALUE!</v>
      </c>
      <c r="AI402" s="2" t="e">
        <f t="shared" ca="1" si="71"/>
        <v>#VALUE!</v>
      </c>
      <c r="AJ402" s="2" t="e">
        <f t="shared" ca="1" si="71"/>
        <v>#VALUE!</v>
      </c>
      <c r="AK402" s="2" t="e">
        <f t="shared" ca="1" si="71"/>
        <v>#VALUE!</v>
      </c>
      <c r="AL402" s="2" t="e">
        <f t="shared" ca="1" si="71"/>
        <v>#VALUE!</v>
      </c>
      <c r="AM402" s="2" t="e">
        <f t="shared" ca="1" si="71"/>
        <v>#VALUE!</v>
      </c>
      <c r="AN402" s="2" t="e">
        <f t="shared" ca="1" si="71"/>
        <v>#VALUE!</v>
      </c>
      <c r="AO402" s="2" t="e">
        <f t="shared" ca="1" si="71"/>
        <v>#VALUE!</v>
      </c>
      <c r="AP402" s="2" t="e">
        <f t="shared" ca="1" si="71"/>
        <v>#VALUE!</v>
      </c>
      <c r="AQ402" s="2">
        <f t="shared" ca="1" si="71"/>
        <v>0</v>
      </c>
      <c r="AR402" s="2">
        <f t="shared" ca="1" si="71"/>
        <v>0</v>
      </c>
      <c r="AS402" s="2">
        <f t="shared" ca="1" si="72"/>
        <v>0</v>
      </c>
      <c r="AT402" s="2">
        <f t="shared" ca="1" si="72"/>
        <v>0</v>
      </c>
      <c r="AU402" s="2">
        <f t="shared" ca="1" si="72"/>
        <v>0</v>
      </c>
      <c r="AV402" s="2">
        <f t="shared" ca="1" si="72"/>
        <v>0</v>
      </c>
      <c r="AW402" s="2">
        <f t="shared" ca="1" si="72"/>
        <v>0</v>
      </c>
      <c r="AX402" s="2">
        <f t="shared" ca="1" si="72"/>
        <v>0</v>
      </c>
      <c r="AY402" s="2">
        <f t="shared" ca="1" si="72"/>
        <v>0</v>
      </c>
      <c r="AZ402" s="2">
        <f t="shared" ca="1" si="72"/>
        <v>0</v>
      </c>
      <c r="BA402" s="2">
        <f t="shared" ca="1" si="72"/>
        <v>0</v>
      </c>
      <c r="BB402" s="2">
        <f t="shared" ca="1" si="72"/>
        <v>0</v>
      </c>
      <c r="BC402" s="2">
        <f t="shared" ca="1" si="72"/>
        <v>0</v>
      </c>
      <c r="BD402" s="2">
        <f t="shared" ca="1" si="72"/>
        <v>0</v>
      </c>
      <c r="BE402" s="2">
        <f t="shared" ca="1" si="72"/>
        <v>0</v>
      </c>
      <c r="BF402" s="2">
        <f t="shared" ca="1" si="72"/>
        <v>0</v>
      </c>
      <c r="BG402" s="7">
        <f t="shared" ca="1" si="72"/>
        <v>0</v>
      </c>
      <c r="BH402" s="8">
        <f t="shared" ca="1" si="72"/>
        <v>0</v>
      </c>
      <c r="BI402" s="2">
        <f t="shared" ca="1" si="73"/>
        <v>0</v>
      </c>
    </row>
    <row r="403" spans="1:61" x14ac:dyDescent="0.25">
      <c r="A403" s="185"/>
      <c r="B403" s="1">
        <v>11</v>
      </c>
      <c r="C403" s="2" t="str">
        <f t="shared" si="74"/>
        <v>TBD</v>
      </c>
      <c r="D403" s="3"/>
      <c r="E403" s="73" t="str">
        <f t="shared" si="75"/>
        <v>TBD</v>
      </c>
      <c r="F403" s="2" t="e">
        <f ca="1"/>
        <v>#VALUE!</v>
      </c>
      <c r="G403" s="3"/>
      <c r="H403" s="3"/>
      <c r="I403" s="1" t="s">
        <v>151</v>
      </c>
      <c r="J403" s="73">
        <f ca="1">_xlfn.IFNA(INDEX(Rxn,MATCH(INDEX((u_X,u_Y,r_Z),MATCH($I403,NODES,0),,COLUMN()-9),OFFSET(Rxn,0,-5),0)),0)</f>
        <v>0</v>
      </c>
      <c r="K403" s="73" t="e">
        <f ca="1">_xlfn.IFNA(INDEX(Rxn,MATCH(INDEX((u_X,u_Y,r_Z),MATCH($I403,NODES,0),,COLUMN()-9),OFFSET(Rxn,0,-5),0)),0)</f>
        <v>#VALUE!</v>
      </c>
      <c r="L403" s="73">
        <f ca="1">_xlfn.IFNA(INDEX(Rxn,MATCH(INDEX((u_X,u_Y,r_Z),MATCH($I403,NODES,0),,COLUMN()-9),OFFSET(Rxn,0,-5),0)),0)</f>
        <v>0</v>
      </c>
      <c r="M403" s="73" t="e">
        <f ca="1">_xlfn.IFNA(INDEX(Dk,MATCH(INDEX((u_X,u_Y,r_Z),MATCH($I403,NODES,0),,COLUMN()-12),OFFSET(Dk,0,-3),0)),INDEX(Du,MATCH(INDEX((u_X,u_Y,r_Z),MATCH($I403,NODES,0),,COLUMN()-12),OFFSET(Du,0,-4),0)))</f>
        <v>#VALUE!</v>
      </c>
      <c r="N403" s="73">
        <f ca="1">_xlfn.IFNA(INDEX(Dk,MATCH(INDEX((u_X,u_Y,r_Z),MATCH($I403,NODES,0),,COLUMN()-12),OFFSET(Dk,0,-3),0)),INDEX(Du,MATCH(INDEX((u_X,u_Y,r_Z),MATCH($I403,NODES,0),,COLUMN()-12),OFFSET(Du,0,-4),0)))</f>
        <v>0</v>
      </c>
      <c r="O403" s="73" t="e">
        <f ca="1">_xlfn.IFNA(INDEX(Dk,MATCH(INDEX((u_X,u_Y,r_Z),MATCH($I403,NODES,0),,COLUMN()-12),OFFSET(Dk,0,-3),0)),INDEX(Du,MATCH(INDEX((u_X,u_Y,r_Z),MATCH($I403,NODES,0),,COLUMN()-12),OFFSET(Du,0,-4),0)))</f>
        <v>#VALUE!</v>
      </c>
      <c r="P403" s="3"/>
      <c r="Q403" s="3"/>
      <c r="R403" s="3"/>
      <c r="S403" s="3"/>
      <c r="T403" s="3"/>
      <c r="U403" s="3"/>
      <c r="V403" s="3"/>
      <c r="W403" s="3"/>
      <c r="X403" s="3"/>
      <c r="Y403" s="3"/>
      <c r="Z403" s="3"/>
      <c r="AA403" s="3"/>
      <c r="AB403" s="1">
        <v>11</v>
      </c>
      <c r="AC403" s="2">
        <f t="shared" ca="1" si="71"/>
        <v>0</v>
      </c>
      <c r="AD403" s="2">
        <f t="shared" ca="1" si="71"/>
        <v>0</v>
      </c>
      <c r="AE403" s="2">
        <f t="shared" ca="1" si="71"/>
        <v>0</v>
      </c>
      <c r="AF403" s="2">
        <f t="shared" ca="1" si="71"/>
        <v>0</v>
      </c>
      <c r="AG403" s="2">
        <f t="shared" ca="1" si="71"/>
        <v>0</v>
      </c>
      <c r="AH403" s="2" t="e">
        <f t="shared" ca="1" si="71"/>
        <v>#VALUE!</v>
      </c>
      <c r="AI403" s="2" t="e">
        <f t="shared" ca="1" si="71"/>
        <v>#VALUE!</v>
      </c>
      <c r="AJ403" s="2" t="e">
        <f t="shared" ca="1" si="71"/>
        <v>#VALUE!</v>
      </c>
      <c r="AK403" s="2" t="e">
        <f t="shared" ca="1" si="71"/>
        <v>#VALUE!</v>
      </c>
      <c r="AL403" s="2" t="e">
        <f t="shared" ca="1" si="71"/>
        <v>#VALUE!</v>
      </c>
      <c r="AM403" s="2" t="e">
        <f t="shared" ca="1" si="71"/>
        <v>#VALUE!</v>
      </c>
      <c r="AN403" s="2" t="e">
        <f t="shared" ca="1" si="71"/>
        <v>#VALUE!</v>
      </c>
      <c r="AO403" s="2" t="e">
        <f t="shared" ca="1" si="71"/>
        <v>#VALUE!</v>
      </c>
      <c r="AP403" s="2" t="e">
        <f t="shared" ca="1" si="71"/>
        <v>#VALUE!</v>
      </c>
      <c r="AQ403" s="2">
        <f t="shared" ca="1" si="71"/>
        <v>0</v>
      </c>
      <c r="AR403" s="2">
        <f t="shared" ca="1" si="71"/>
        <v>0</v>
      </c>
      <c r="AS403" s="2">
        <f t="shared" ca="1" si="72"/>
        <v>0</v>
      </c>
      <c r="AT403" s="2">
        <f t="shared" ca="1" si="72"/>
        <v>0</v>
      </c>
      <c r="AU403" s="2">
        <f t="shared" ca="1" si="72"/>
        <v>0</v>
      </c>
      <c r="AV403" s="2">
        <f t="shared" ca="1" si="72"/>
        <v>0</v>
      </c>
      <c r="AW403" s="2">
        <f t="shared" ca="1" si="72"/>
        <v>0</v>
      </c>
      <c r="AX403" s="2">
        <f t="shared" ca="1" si="72"/>
        <v>0</v>
      </c>
      <c r="AY403" s="2">
        <f t="shared" ca="1" si="72"/>
        <v>0</v>
      </c>
      <c r="AZ403" s="2">
        <f t="shared" ca="1" si="72"/>
        <v>0</v>
      </c>
      <c r="BA403" s="2">
        <f t="shared" ca="1" si="72"/>
        <v>0</v>
      </c>
      <c r="BB403" s="2">
        <f t="shared" ca="1" si="72"/>
        <v>0</v>
      </c>
      <c r="BC403" s="2">
        <f t="shared" ca="1" si="72"/>
        <v>0</v>
      </c>
      <c r="BD403" s="2">
        <f t="shared" ca="1" si="72"/>
        <v>0</v>
      </c>
      <c r="BE403" s="2">
        <f t="shared" ca="1" si="72"/>
        <v>0</v>
      </c>
      <c r="BF403" s="2">
        <f t="shared" ca="1" si="72"/>
        <v>0</v>
      </c>
      <c r="BG403" s="7">
        <f t="shared" ca="1" si="72"/>
        <v>0</v>
      </c>
      <c r="BH403" s="8">
        <f t="shared" ca="1" si="72"/>
        <v>0</v>
      </c>
      <c r="BI403" s="2">
        <f t="shared" ca="1" si="73"/>
        <v>0</v>
      </c>
    </row>
    <row r="404" spans="1:61" x14ac:dyDescent="0.25">
      <c r="A404" s="185"/>
      <c r="B404" s="1">
        <v>12</v>
      </c>
      <c r="C404" s="2" t="str">
        <f t="shared" si="74"/>
        <v>TBD</v>
      </c>
      <c r="D404" s="3"/>
      <c r="E404" s="73" t="str">
        <f t="shared" si="75"/>
        <v>TBD</v>
      </c>
      <c r="F404" s="2" t="e">
        <f ca="1"/>
        <v>#VALUE!</v>
      </c>
      <c r="G404" s="3"/>
      <c r="H404" s="3"/>
      <c r="I404" s="3"/>
      <c r="J404" s="3"/>
      <c r="K404" s="3"/>
      <c r="L404" s="3"/>
      <c r="M404" s="3"/>
      <c r="N404" s="3"/>
      <c r="O404" s="3"/>
      <c r="P404" s="3"/>
      <c r="Q404" s="3"/>
      <c r="R404" s="3"/>
      <c r="S404" s="3"/>
      <c r="T404" s="3"/>
      <c r="U404" s="3"/>
      <c r="V404" s="3"/>
      <c r="W404" s="3"/>
      <c r="X404" s="3"/>
      <c r="Y404" s="3"/>
      <c r="Z404" s="3"/>
      <c r="AA404" s="3"/>
      <c r="AB404" s="1">
        <v>12</v>
      </c>
      <c r="AC404" s="2">
        <f t="shared" ca="1" si="71"/>
        <v>0</v>
      </c>
      <c r="AD404" s="2">
        <f t="shared" ca="1" si="71"/>
        <v>0</v>
      </c>
      <c r="AE404" s="2">
        <f t="shared" ca="1" si="71"/>
        <v>0</v>
      </c>
      <c r="AF404" s="2">
        <f t="shared" ca="1" si="71"/>
        <v>0</v>
      </c>
      <c r="AG404" s="2">
        <f t="shared" ca="1" si="71"/>
        <v>0</v>
      </c>
      <c r="AH404" s="2">
        <f t="shared" ca="1" si="71"/>
        <v>0</v>
      </c>
      <c r="AI404" s="2">
        <f t="shared" ca="1" si="71"/>
        <v>0</v>
      </c>
      <c r="AJ404" s="2">
        <f t="shared" ca="1" si="71"/>
        <v>0</v>
      </c>
      <c r="AK404" s="2" t="e">
        <f t="shared" ca="1" si="71"/>
        <v>#VALUE!</v>
      </c>
      <c r="AL404" s="2" t="e">
        <f t="shared" ca="1" si="71"/>
        <v>#VALUE!</v>
      </c>
      <c r="AM404" s="2" t="e">
        <f t="shared" ca="1" si="71"/>
        <v>#VALUE!</v>
      </c>
      <c r="AN404" s="2" t="e">
        <f t="shared" ca="1" si="71"/>
        <v>#VALUE!</v>
      </c>
      <c r="AO404" s="2" t="e">
        <f t="shared" ca="1" si="71"/>
        <v>#VALUE!</v>
      </c>
      <c r="AP404" s="2" t="e">
        <f t="shared" ca="1" si="71"/>
        <v>#VALUE!</v>
      </c>
      <c r="AQ404" s="2" t="e">
        <f t="shared" ca="1" si="71"/>
        <v>#VALUE!</v>
      </c>
      <c r="AR404" s="2" t="e">
        <f t="shared" ca="1" si="71"/>
        <v>#VALUE!</v>
      </c>
      <c r="AS404" s="2" t="e">
        <f t="shared" ca="1" si="72"/>
        <v>#VALUE!</v>
      </c>
      <c r="AT404" s="2">
        <f t="shared" ca="1" si="72"/>
        <v>0</v>
      </c>
      <c r="AU404" s="2">
        <f t="shared" ca="1" si="72"/>
        <v>0</v>
      </c>
      <c r="AV404" s="2">
        <f t="shared" ca="1" si="72"/>
        <v>0</v>
      </c>
      <c r="AW404" s="2">
        <f t="shared" ca="1" si="72"/>
        <v>0</v>
      </c>
      <c r="AX404" s="2">
        <f t="shared" ca="1" si="72"/>
        <v>0</v>
      </c>
      <c r="AY404" s="2">
        <f t="shared" ca="1" si="72"/>
        <v>0</v>
      </c>
      <c r="AZ404" s="2">
        <f t="shared" ca="1" si="72"/>
        <v>0</v>
      </c>
      <c r="BA404" s="2">
        <f t="shared" ca="1" si="72"/>
        <v>0</v>
      </c>
      <c r="BB404" s="2">
        <f t="shared" ca="1" si="72"/>
        <v>0</v>
      </c>
      <c r="BC404" s="2">
        <f t="shared" ca="1" si="72"/>
        <v>0</v>
      </c>
      <c r="BD404" s="2">
        <f t="shared" ca="1" si="72"/>
        <v>0</v>
      </c>
      <c r="BE404" s="2">
        <f t="shared" ca="1" si="72"/>
        <v>0</v>
      </c>
      <c r="BF404" s="2">
        <f t="shared" ca="1" si="72"/>
        <v>0</v>
      </c>
      <c r="BG404" s="7">
        <f t="shared" ca="1" si="72"/>
        <v>0</v>
      </c>
      <c r="BH404" s="8">
        <f t="shared" ca="1" si="72"/>
        <v>0</v>
      </c>
      <c r="BI404" s="2">
        <f t="shared" ca="1" si="73"/>
        <v>0</v>
      </c>
    </row>
    <row r="405" spans="1:61" x14ac:dyDescent="0.25">
      <c r="A405" s="185"/>
      <c r="B405" s="1">
        <v>13</v>
      </c>
      <c r="C405" s="2" t="str">
        <f t="shared" si="74"/>
        <v>TBD</v>
      </c>
      <c r="D405" s="3"/>
      <c r="E405" s="73" t="str">
        <f t="shared" si="75"/>
        <v>TBD</v>
      </c>
      <c r="F405" s="2" t="e">
        <f ca="1"/>
        <v>#VALUE!</v>
      </c>
      <c r="G405" s="3"/>
      <c r="H405" s="3"/>
      <c r="I405" s="3"/>
      <c r="J405" s="3"/>
      <c r="K405" s="3"/>
      <c r="L405" s="3"/>
      <c r="M405" s="3"/>
      <c r="N405" s="3"/>
      <c r="O405" s="3"/>
      <c r="P405" s="3"/>
      <c r="Q405" s="3"/>
      <c r="R405" s="3"/>
      <c r="S405" s="3"/>
      <c r="T405" s="3"/>
      <c r="U405" s="3"/>
      <c r="V405" s="3"/>
      <c r="W405" s="3"/>
      <c r="X405" s="3"/>
      <c r="Y405" s="3"/>
      <c r="Z405" s="3"/>
      <c r="AA405" s="3"/>
      <c r="AB405" s="1">
        <v>13</v>
      </c>
      <c r="AC405" s="2">
        <f t="shared" ca="1" si="71"/>
        <v>0</v>
      </c>
      <c r="AD405" s="2">
        <f t="shared" ca="1" si="71"/>
        <v>0</v>
      </c>
      <c r="AE405" s="2">
        <f t="shared" ca="1" si="71"/>
        <v>0</v>
      </c>
      <c r="AF405" s="2">
        <f t="shared" ca="1" si="71"/>
        <v>0</v>
      </c>
      <c r="AG405" s="2">
        <f t="shared" ca="1" si="71"/>
        <v>0</v>
      </c>
      <c r="AH405" s="2">
        <f t="shared" ca="1" si="71"/>
        <v>0</v>
      </c>
      <c r="AI405" s="2">
        <f t="shared" ca="1" si="71"/>
        <v>0</v>
      </c>
      <c r="AJ405" s="2">
        <f t="shared" ca="1" si="71"/>
        <v>0</v>
      </c>
      <c r="AK405" s="2" t="e">
        <f t="shared" ca="1" si="71"/>
        <v>#VALUE!</v>
      </c>
      <c r="AL405" s="2" t="e">
        <f t="shared" ca="1" si="71"/>
        <v>#VALUE!</v>
      </c>
      <c r="AM405" s="2" t="e">
        <f t="shared" ca="1" si="71"/>
        <v>#VALUE!</v>
      </c>
      <c r="AN405" s="2" t="e">
        <f t="shared" ca="1" si="71"/>
        <v>#VALUE!</v>
      </c>
      <c r="AO405" s="2" t="e">
        <f t="shared" ca="1" si="71"/>
        <v>#VALUE!</v>
      </c>
      <c r="AP405" s="2" t="e">
        <f t="shared" ca="1" si="71"/>
        <v>#VALUE!</v>
      </c>
      <c r="AQ405" s="2" t="e">
        <f t="shared" ca="1" si="71"/>
        <v>#VALUE!</v>
      </c>
      <c r="AR405" s="2" t="e">
        <f t="shared" ca="1" si="71"/>
        <v>#VALUE!</v>
      </c>
      <c r="AS405" s="2" t="e">
        <f t="shared" ca="1" si="72"/>
        <v>#VALUE!</v>
      </c>
      <c r="AT405" s="2">
        <f t="shared" ca="1" si="72"/>
        <v>0</v>
      </c>
      <c r="AU405" s="2">
        <f t="shared" ca="1" si="72"/>
        <v>0</v>
      </c>
      <c r="AV405" s="2">
        <f t="shared" ca="1" si="72"/>
        <v>0</v>
      </c>
      <c r="AW405" s="2">
        <f t="shared" ca="1" si="72"/>
        <v>0</v>
      </c>
      <c r="AX405" s="2">
        <f t="shared" ca="1" si="72"/>
        <v>0</v>
      </c>
      <c r="AY405" s="2">
        <f t="shared" ca="1" si="72"/>
        <v>0</v>
      </c>
      <c r="AZ405" s="2">
        <f t="shared" ca="1" si="72"/>
        <v>0</v>
      </c>
      <c r="BA405" s="2">
        <f t="shared" ca="1" si="72"/>
        <v>0</v>
      </c>
      <c r="BB405" s="2">
        <f t="shared" ca="1" si="72"/>
        <v>0</v>
      </c>
      <c r="BC405" s="2">
        <f t="shared" ca="1" si="72"/>
        <v>0</v>
      </c>
      <c r="BD405" s="2">
        <f t="shared" ca="1" si="72"/>
        <v>0</v>
      </c>
      <c r="BE405" s="2">
        <f t="shared" ca="1" si="72"/>
        <v>0</v>
      </c>
      <c r="BF405" s="2">
        <f t="shared" ca="1" si="72"/>
        <v>0</v>
      </c>
      <c r="BG405" s="7">
        <f t="shared" ca="1" si="72"/>
        <v>0</v>
      </c>
      <c r="BH405" s="8">
        <f t="shared" ca="1" si="72"/>
        <v>0</v>
      </c>
      <c r="BI405" s="2">
        <f t="shared" ca="1" si="73"/>
        <v>0</v>
      </c>
    </row>
    <row r="406" spans="1:61" x14ac:dyDescent="0.25">
      <c r="A406" s="185"/>
      <c r="B406" s="1">
        <v>14</v>
      </c>
      <c r="C406" s="2" t="str">
        <f t="shared" si="74"/>
        <v>TBD</v>
      </c>
      <c r="D406" s="3"/>
      <c r="E406" s="73" t="str">
        <f t="shared" si="75"/>
        <v>TBD</v>
      </c>
      <c r="F406" s="2" t="e">
        <f ca="1"/>
        <v>#VALUE!</v>
      </c>
      <c r="G406" s="3"/>
      <c r="H406" s="3"/>
      <c r="I406" s="3"/>
      <c r="J406" s="3"/>
      <c r="K406" s="3"/>
      <c r="L406" s="3"/>
      <c r="M406" s="3"/>
      <c r="N406" s="3"/>
      <c r="O406" s="3"/>
      <c r="P406" s="3"/>
      <c r="Q406" s="3"/>
      <c r="R406" s="3"/>
      <c r="S406" s="3"/>
      <c r="T406" s="3"/>
      <c r="U406" s="3"/>
      <c r="V406" s="3"/>
      <c r="W406" s="3"/>
      <c r="X406" s="3"/>
      <c r="Y406" s="3"/>
      <c r="Z406" s="3"/>
      <c r="AA406" s="3"/>
      <c r="AB406" s="1">
        <v>14</v>
      </c>
      <c r="AC406" s="2">
        <f t="shared" ca="1" si="71"/>
        <v>0</v>
      </c>
      <c r="AD406" s="2">
        <f t="shared" ca="1" si="71"/>
        <v>0</v>
      </c>
      <c r="AE406" s="2">
        <f t="shared" ca="1" si="71"/>
        <v>0</v>
      </c>
      <c r="AF406" s="2">
        <f t="shared" ca="1" si="71"/>
        <v>0</v>
      </c>
      <c r="AG406" s="2">
        <f t="shared" ca="1" si="71"/>
        <v>0</v>
      </c>
      <c r="AH406" s="2">
        <f t="shared" ca="1" si="71"/>
        <v>0</v>
      </c>
      <c r="AI406" s="2">
        <f t="shared" ca="1" si="71"/>
        <v>0</v>
      </c>
      <c r="AJ406" s="2">
        <f t="shared" ca="1" si="71"/>
        <v>0</v>
      </c>
      <c r="AK406" s="2" t="e">
        <f t="shared" ca="1" si="71"/>
        <v>#VALUE!</v>
      </c>
      <c r="AL406" s="2" t="e">
        <f t="shared" ca="1" si="71"/>
        <v>#VALUE!</v>
      </c>
      <c r="AM406" s="2" t="e">
        <f t="shared" ca="1" si="71"/>
        <v>#VALUE!</v>
      </c>
      <c r="AN406" s="2" t="e">
        <f t="shared" ca="1" si="71"/>
        <v>#VALUE!</v>
      </c>
      <c r="AO406" s="2" t="e">
        <f t="shared" ca="1" si="71"/>
        <v>#VALUE!</v>
      </c>
      <c r="AP406" s="2" t="e">
        <f t="shared" ca="1" si="71"/>
        <v>#VALUE!</v>
      </c>
      <c r="AQ406" s="2" t="e">
        <f t="shared" ca="1" si="71"/>
        <v>#VALUE!</v>
      </c>
      <c r="AR406" s="2" t="e">
        <f t="shared" ca="1" si="71"/>
        <v>#VALUE!</v>
      </c>
      <c r="AS406" s="2" t="e">
        <f t="shared" ca="1" si="72"/>
        <v>#VALUE!</v>
      </c>
      <c r="AT406" s="2">
        <f t="shared" ca="1" si="72"/>
        <v>0</v>
      </c>
      <c r="AU406" s="2">
        <f t="shared" ca="1" si="72"/>
        <v>0</v>
      </c>
      <c r="AV406" s="2">
        <f t="shared" ca="1" si="72"/>
        <v>0</v>
      </c>
      <c r="AW406" s="2">
        <f t="shared" ca="1" si="72"/>
        <v>0</v>
      </c>
      <c r="AX406" s="2">
        <f t="shared" ca="1" si="72"/>
        <v>0</v>
      </c>
      <c r="AY406" s="2">
        <f t="shared" ca="1" si="72"/>
        <v>0</v>
      </c>
      <c r="AZ406" s="2">
        <f t="shared" ca="1" si="72"/>
        <v>0</v>
      </c>
      <c r="BA406" s="2">
        <f t="shared" ca="1" si="72"/>
        <v>0</v>
      </c>
      <c r="BB406" s="2">
        <f t="shared" ca="1" si="72"/>
        <v>0</v>
      </c>
      <c r="BC406" s="2">
        <f t="shared" ca="1" si="72"/>
        <v>0</v>
      </c>
      <c r="BD406" s="2">
        <f t="shared" ca="1" si="72"/>
        <v>0</v>
      </c>
      <c r="BE406" s="2">
        <f t="shared" ca="1" si="72"/>
        <v>0</v>
      </c>
      <c r="BF406" s="2">
        <f t="shared" ca="1" si="72"/>
        <v>0</v>
      </c>
      <c r="BG406" s="7">
        <f t="shared" ca="1" si="72"/>
        <v>0</v>
      </c>
      <c r="BH406" s="8">
        <f t="shared" ca="1" si="72"/>
        <v>0</v>
      </c>
      <c r="BI406" s="2">
        <f t="shared" ca="1" si="73"/>
        <v>0</v>
      </c>
    </row>
    <row r="407" spans="1:61" x14ac:dyDescent="0.25">
      <c r="A407" s="185"/>
      <c r="B407" s="1">
        <v>15</v>
      </c>
      <c r="C407" s="2" t="str">
        <f t="shared" si="74"/>
        <v>TBD</v>
      </c>
      <c r="D407" s="3"/>
      <c r="E407" s="73" t="str">
        <f t="shared" si="75"/>
        <v>TBD</v>
      </c>
      <c r="F407" s="2" t="e">
        <f ca="1"/>
        <v>#VALUE!</v>
      </c>
      <c r="G407" s="3"/>
      <c r="H407" s="3"/>
      <c r="I407" s="3"/>
      <c r="J407" s="3"/>
      <c r="K407" s="3"/>
      <c r="L407" s="3"/>
      <c r="M407" s="3"/>
      <c r="N407" s="3"/>
      <c r="O407" s="3"/>
      <c r="P407" s="3"/>
      <c r="Q407" s="3"/>
      <c r="R407" s="3"/>
      <c r="S407" s="3"/>
      <c r="T407" s="3"/>
      <c r="U407" s="3"/>
      <c r="V407" s="3"/>
      <c r="W407" s="3"/>
      <c r="X407" s="3"/>
      <c r="Y407" s="3"/>
      <c r="Z407" s="3"/>
      <c r="AA407" s="3"/>
      <c r="AB407" s="1">
        <v>15</v>
      </c>
      <c r="AC407" s="2">
        <f t="shared" ca="1" si="71"/>
        <v>0</v>
      </c>
      <c r="AD407" s="2">
        <f t="shared" ca="1" si="71"/>
        <v>0</v>
      </c>
      <c r="AE407" s="2">
        <f t="shared" ca="1" si="71"/>
        <v>0</v>
      </c>
      <c r="AF407" s="2">
        <f t="shared" ca="1" si="71"/>
        <v>0</v>
      </c>
      <c r="AG407" s="2">
        <f t="shared" ca="1" si="71"/>
        <v>0</v>
      </c>
      <c r="AH407" s="2">
        <f t="shared" ca="1" si="71"/>
        <v>0</v>
      </c>
      <c r="AI407" s="2">
        <f t="shared" ca="1" si="71"/>
        <v>0</v>
      </c>
      <c r="AJ407" s="2">
        <f t="shared" ca="1" si="71"/>
        <v>0</v>
      </c>
      <c r="AK407" s="2">
        <f t="shared" ca="1" si="71"/>
        <v>0</v>
      </c>
      <c r="AL407" s="2">
        <f t="shared" ca="1" si="71"/>
        <v>0</v>
      </c>
      <c r="AM407" s="2">
        <f t="shared" ca="1" si="71"/>
        <v>0</v>
      </c>
      <c r="AN407" s="2" t="e">
        <f t="shared" ca="1" si="71"/>
        <v>#VALUE!</v>
      </c>
      <c r="AO407" s="2" t="e">
        <f t="shared" ca="1" si="71"/>
        <v>#VALUE!</v>
      </c>
      <c r="AP407" s="2" t="e">
        <f t="shared" ca="1" si="71"/>
        <v>#VALUE!</v>
      </c>
      <c r="AQ407" s="2" t="e">
        <f t="shared" ca="1" si="71"/>
        <v>#VALUE!</v>
      </c>
      <c r="AR407" s="2" t="e">
        <f t="shared" ca="1" si="71"/>
        <v>#VALUE!</v>
      </c>
      <c r="AS407" s="2" t="e">
        <f t="shared" ca="1" si="72"/>
        <v>#VALUE!</v>
      </c>
      <c r="AT407" s="2" t="e">
        <f t="shared" ca="1" si="72"/>
        <v>#VALUE!</v>
      </c>
      <c r="AU407" s="2" t="e">
        <f t="shared" ca="1" si="72"/>
        <v>#VALUE!</v>
      </c>
      <c r="AV407" s="2" t="e">
        <f t="shared" ca="1" si="72"/>
        <v>#VALUE!</v>
      </c>
      <c r="AW407" s="2">
        <f t="shared" ca="1" si="72"/>
        <v>0</v>
      </c>
      <c r="AX407" s="2">
        <f t="shared" ca="1" si="72"/>
        <v>0</v>
      </c>
      <c r="AY407" s="2">
        <f t="shared" ca="1" si="72"/>
        <v>0</v>
      </c>
      <c r="AZ407" s="2">
        <f t="shared" ca="1" si="72"/>
        <v>0</v>
      </c>
      <c r="BA407" s="2">
        <f t="shared" ca="1" si="72"/>
        <v>0</v>
      </c>
      <c r="BB407" s="2">
        <f t="shared" ca="1" si="72"/>
        <v>0</v>
      </c>
      <c r="BC407" s="2">
        <f t="shared" ca="1" si="72"/>
        <v>0</v>
      </c>
      <c r="BD407" s="2">
        <f t="shared" ca="1" si="72"/>
        <v>0</v>
      </c>
      <c r="BE407" s="2">
        <f t="shared" ca="1" si="72"/>
        <v>0</v>
      </c>
      <c r="BF407" s="2">
        <f t="shared" ca="1" si="72"/>
        <v>0</v>
      </c>
      <c r="BG407" s="7">
        <f t="shared" ca="1" si="72"/>
        <v>0</v>
      </c>
      <c r="BH407" s="8">
        <f t="shared" ca="1" si="72"/>
        <v>0</v>
      </c>
      <c r="BI407" s="2">
        <f t="shared" ca="1" si="73"/>
        <v>0</v>
      </c>
    </row>
    <row r="408" spans="1:61" x14ac:dyDescent="0.25">
      <c r="A408" s="185"/>
      <c r="B408" s="1">
        <v>16</v>
      </c>
      <c r="C408" s="2" t="str">
        <f t="shared" si="74"/>
        <v>TBD</v>
      </c>
      <c r="D408" s="3"/>
      <c r="E408" s="73" t="str">
        <f t="shared" si="75"/>
        <v>TBD</v>
      </c>
      <c r="F408" s="2" t="e">
        <f ca="1"/>
        <v>#VALUE!</v>
      </c>
      <c r="G408" s="3"/>
      <c r="H408" s="3"/>
      <c r="I408" s="3"/>
      <c r="J408" s="3"/>
      <c r="K408" s="3"/>
      <c r="L408" s="3"/>
      <c r="M408" s="3"/>
      <c r="N408" s="3"/>
      <c r="O408" s="3"/>
      <c r="P408" s="3"/>
      <c r="Q408" s="3"/>
      <c r="R408" s="3"/>
      <c r="S408" s="3"/>
      <c r="T408" s="3"/>
      <c r="U408" s="3"/>
      <c r="V408" s="3"/>
      <c r="W408" s="3"/>
      <c r="X408" s="3"/>
      <c r="Y408" s="3"/>
      <c r="Z408" s="3"/>
      <c r="AA408" s="3"/>
      <c r="AB408" s="1">
        <v>16</v>
      </c>
      <c r="AC408" s="2">
        <f t="shared" ca="1" si="71"/>
        <v>0</v>
      </c>
      <c r="AD408" s="2">
        <f t="shared" ca="1" si="71"/>
        <v>0</v>
      </c>
      <c r="AE408" s="2">
        <f t="shared" ca="1" si="71"/>
        <v>0</v>
      </c>
      <c r="AF408" s="2">
        <f t="shared" ca="1" si="71"/>
        <v>0</v>
      </c>
      <c r="AG408" s="2">
        <f t="shared" ca="1" si="71"/>
        <v>0</v>
      </c>
      <c r="AH408" s="2">
        <f t="shared" ca="1" si="71"/>
        <v>0</v>
      </c>
      <c r="AI408" s="2">
        <f t="shared" ca="1" si="71"/>
        <v>0</v>
      </c>
      <c r="AJ408" s="2">
        <f t="shared" ca="1" si="71"/>
        <v>0</v>
      </c>
      <c r="AK408" s="2">
        <f t="shared" ca="1" si="71"/>
        <v>0</v>
      </c>
      <c r="AL408" s="2">
        <f t="shared" ca="1" si="71"/>
        <v>0</v>
      </c>
      <c r="AM408" s="2">
        <f t="shared" ca="1" si="71"/>
        <v>0</v>
      </c>
      <c r="AN408" s="2" t="e">
        <f t="shared" ca="1" si="71"/>
        <v>#VALUE!</v>
      </c>
      <c r="AO408" s="2" t="e">
        <f t="shared" ca="1" si="71"/>
        <v>#VALUE!</v>
      </c>
      <c r="AP408" s="2" t="e">
        <f t="shared" ca="1" si="71"/>
        <v>#VALUE!</v>
      </c>
      <c r="AQ408" s="2" t="e">
        <f t="shared" ca="1" si="71"/>
        <v>#VALUE!</v>
      </c>
      <c r="AR408" s="2" t="e">
        <f t="shared" ref="AM408:BB423" ca="1" si="77">SUMIF($AB$52:$AB$390,$AB408,AR$52:AR$390)</f>
        <v>#VALUE!</v>
      </c>
      <c r="AS408" s="2" t="e">
        <f t="shared" ca="1" si="77"/>
        <v>#VALUE!</v>
      </c>
      <c r="AT408" s="2" t="e">
        <f t="shared" ca="1" si="77"/>
        <v>#VALUE!</v>
      </c>
      <c r="AU408" s="2" t="e">
        <f t="shared" ca="1" si="77"/>
        <v>#VALUE!</v>
      </c>
      <c r="AV408" s="2" t="e">
        <f t="shared" ca="1" si="77"/>
        <v>#VALUE!</v>
      </c>
      <c r="AW408" s="2">
        <f t="shared" ca="1" si="72"/>
        <v>0</v>
      </c>
      <c r="AX408" s="2">
        <f t="shared" ca="1" si="72"/>
        <v>0</v>
      </c>
      <c r="AY408" s="2">
        <f t="shared" ca="1" si="72"/>
        <v>0</v>
      </c>
      <c r="AZ408" s="2">
        <f t="shared" ca="1" si="72"/>
        <v>0</v>
      </c>
      <c r="BA408" s="2">
        <f t="shared" ca="1" si="72"/>
        <v>0</v>
      </c>
      <c r="BB408" s="2">
        <f t="shared" ca="1" si="72"/>
        <v>0</v>
      </c>
      <c r="BC408" s="2">
        <f t="shared" ca="1" si="72"/>
        <v>0</v>
      </c>
      <c r="BD408" s="2">
        <f t="shared" ca="1" si="72"/>
        <v>0</v>
      </c>
      <c r="BE408" s="2">
        <f t="shared" ca="1" si="72"/>
        <v>0</v>
      </c>
      <c r="BF408" s="2">
        <f t="shared" ca="1" si="72"/>
        <v>0</v>
      </c>
      <c r="BG408" s="7">
        <f t="shared" ca="1" si="72"/>
        <v>0</v>
      </c>
      <c r="BH408" s="8">
        <f t="shared" ca="1" si="72"/>
        <v>0</v>
      </c>
      <c r="BI408" s="2">
        <f t="shared" ca="1" si="73"/>
        <v>0</v>
      </c>
    </row>
    <row r="409" spans="1:61" x14ac:dyDescent="0.25">
      <c r="A409" s="185"/>
      <c r="B409" s="1">
        <v>17</v>
      </c>
      <c r="C409" s="2" t="str">
        <f t="shared" si="74"/>
        <v>TBD</v>
      </c>
      <c r="D409" s="3"/>
      <c r="E409" s="73" t="str">
        <f t="shared" si="75"/>
        <v>TBD</v>
      </c>
      <c r="F409" s="2" t="e">
        <f ca="1"/>
        <v>#VALUE!</v>
      </c>
      <c r="G409" s="3"/>
      <c r="H409" s="3"/>
      <c r="I409" s="3"/>
      <c r="J409" s="3"/>
      <c r="K409" s="3"/>
      <c r="L409" s="3"/>
      <c r="M409" s="3"/>
      <c r="N409" s="3"/>
      <c r="O409" s="3"/>
      <c r="P409" s="3"/>
      <c r="Q409" s="3"/>
      <c r="R409" s="3"/>
      <c r="S409" s="3"/>
      <c r="T409" s="3"/>
      <c r="U409" s="3"/>
      <c r="V409" s="3"/>
      <c r="W409" s="3"/>
      <c r="X409" s="3"/>
      <c r="Y409" s="3"/>
      <c r="Z409" s="3"/>
      <c r="AA409" s="3"/>
      <c r="AB409" s="1">
        <v>17</v>
      </c>
      <c r="AC409" s="2">
        <f t="shared" ref="AC409:AR424" ca="1" si="78">SUMIF($AB$52:$AB$390,$AB409,AC$52:AC$390)</f>
        <v>0</v>
      </c>
      <c r="AD409" s="2">
        <f t="shared" ca="1" si="78"/>
        <v>0</v>
      </c>
      <c r="AE409" s="2">
        <f t="shared" ca="1" si="78"/>
        <v>0</v>
      </c>
      <c r="AF409" s="2">
        <f t="shared" ca="1" si="78"/>
        <v>0</v>
      </c>
      <c r="AG409" s="2">
        <f t="shared" ca="1" si="78"/>
        <v>0</v>
      </c>
      <c r="AH409" s="2">
        <f t="shared" ca="1" si="78"/>
        <v>0</v>
      </c>
      <c r="AI409" s="2">
        <f t="shared" ca="1" si="78"/>
        <v>0</v>
      </c>
      <c r="AJ409" s="2">
        <f t="shared" ca="1" si="78"/>
        <v>0</v>
      </c>
      <c r="AK409" s="2">
        <f t="shared" ca="1" si="78"/>
        <v>0</v>
      </c>
      <c r="AL409" s="2">
        <f t="shared" ca="1" si="78"/>
        <v>0</v>
      </c>
      <c r="AM409" s="2">
        <f t="shared" ca="1" si="77"/>
        <v>0</v>
      </c>
      <c r="AN409" s="2" t="e">
        <f t="shared" ca="1" si="77"/>
        <v>#VALUE!</v>
      </c>
      <c r="AO409" s="2" t="e">
        <f t="shared" ca="1" si="77"/>
        <v>#VALUE!</v>
      </c>
      <c r="AP409" s="2" t="e">
        <f t="shared" ca="1" si="77"/>
        <v>#VALUE!</v>
      </c>
      <c r="AQ409" s="2" t="e">
        <f t="shared" ca="1" si="77"/>
        <v>#VALUE!</v>
      </c>
      <c r="AR409" s="2" t="e">
        <f t="shared" ca="1" si="77"/>
        <v>#VALUE!</v>
      </c>
      <c r="AS409" s="2" t="e">
        <f t="shared" ca="1" si="77"/>
        <v>#VALUE!</v>
      </c>
      <c r="AT409" s="2" t="e">
        <f t="shared" ca="1" si="77"/>
        <v>#VALUE!</v>
      </c>
      <c r="AU409" s="2" t="e">
        <f t="shared" ca="1" si="77"/>
        <v>#VALUE!</v>
      </c>
      <c r="AV409" s="2" t="e">
        <f t="shared" ca="1" si="77"/>
        <v>#VALUE!</v>
      </c>
      <c r="AW409" s="2">
        <f t="shared" ca="1" si="77"/>
        <v>0</v>
      </c>
      <c r="AX409" s="2">
        <f t="shared" ca="1" si="77"/>
        <v>0</v>
      </c>
      <c r="AY409" s="2">
        <f t="shared" ca="1" si="77"/>
        <v>0</v>
      </c>
      <c r="AZ409" s="2">
        <f t="shared" ca="1" si="77"/>
        <v>0</v>
      </c>
      <c r="BA409" s="2">
        <f t="shared" ca="1" si="77"/>
        <v>0</v>
      </c>
      <c r="BB409" s="2">
        <f t="shared" ca="1" si="77"/>
        <v>0</v>
      </c>
      <c r="BC409" s="2">
        <f t="shared" ref="BC409:BI424" ca="1" si="79">SUMIF($AB$52:$AB$390,$AB409,BC$52:BC$390)</f>
        <v>0</v>
      </c>
      <c r="BD409" s="2">
        <f t="shared" ca="1" si="79"/>
        <v>0</v>
      </c>
      <c r="BE409" s="2">
        <f t="shared" ca="1" si="79"/>
        <v>0</v>
      </c>
      <c r="BF409" s="2">
        <f t="shared" ca="1" si="79"/>
        <v>0</v>
      </c>
      <c r="BG409" s="7">
        <f t="shared" ca="1" si="79"/>
        <v>0</v>
      </c>
      <c r="BH409" s="8">
        <f t="shared" ca="1" si="79"/>
        <v>0</v>
      </c>
      <c r="BI409" s="2">
        <f t="shared" ca="1" si="79"/>
        <v>0</v>
      </c>
    </row>
    <row r="410" spans="1:61" x14ac:dyDescent="0.25">
      <c r="A410" s="185"/>
      <c r="B410" s="1">
        <v>18</v>
      </c>
      <c r="C410" s="2" t="str">
        <f t="shared" si="74"/>
        <v>TBD</v>
      </c>
      <c r="D410" s="3"/>
      <c r="E410" s="73" t="str">
        <f t="shared" si="75"/>
        <v>TBD</v>
      </c>
      <c r="F410" s="2" t="e">
        <f ca="1"/>
        <v>#VALUE!</v>
      </c>
      <c r="G410" s="3"/>
      <c r="H410" s="3"/>
      <c r="I410" s="3"/>
      <c r="J410" s="3"/>
      <c r="K410" s="3"/>
      <c r="L410" s="3"/>
      <c r="M410" s="3"/>
      <c r="N410" s="3"/>
      <c r="O410" s="3"/>
      <c r="P410" s="3"/>
      <c r="Q410" s="3"/>
      <c r="R410" s="3"/>
      <c r="S410" s="3"/>
      <c r="T410" s="3"/>
      <c r="U410" s="3"/>
      <c r="V410" s="3"/>
      <c r="W410" s="3"/>
      <c r="X410" s="3"/>
      <c r="Y410" s="3"/>
      <c r="Z410" s="3"/>
      <c r="AA410" s="3"/>
      <c r="AB410" s="1">
        <v>18</v>
      </c>
      <c r="AC410" s="2">
        <f t="shared" ca="1" si="78"/>
        <v>0</v>
      </c>
      <c r="AD410" s="2">
        <f t="shared" ca="1" si="78"/>
        <v>0</v>
      </c>
      <c r="AE410" s="2">
        <f t="shared" ca="1" si="78"/>
        <v>0</v>
      </c>
      <c r="AF410" s="2">
        <f t="shared" ca="1" si="78"/>
        <v>0</v>
      </c>
      <c r="AG410" s="2">
        <f t="shared" ca="1" si="78"/>
        <v>0</v>
      </c>
      <c r="AH410" s="2">
        <f t="shared" ca="1" si="78"/>
        <v>0</v>
      </c>
      <c r="AI410" s="2">
        <f t="shared" ca="1" si="78"/>
        <v>0</v>
      </c>
      <c r="AJ410" s="2">
        <f t="shared" ca="1" si="78"/>
        <v>0</v>
      </c>
      <c r="AK410" s="2">
        <f t="shared" ca="1" si="78"/>
        <v>0</v>
      </c>
      <c r="AL410" s="2">
        <f t="shared" ca="1" si="78"/>
        <v>0</v>
      </c>
      <c r="AM410" s="2">
        <f t="shared" ca="1" si="77"/>
        <v>0</v>
      </c>
      <c r="AN410" s="2">
        <f t="shared" ca="1" si="77"/>
        <v>0</v>
      </c>
      <c r="AO410" s="2">
        <f t="shared" ca="1" si="77"/>
        <v>0</v>
      </c>
      <c r="AP410" s="2">
        <f t="shared" ca="1" si="77"/>
        <v>0</v>
      </c>
      <c r="AQ410" s="2" t="e">
        <f t="shared" ca="1" si="77"/>
        <v>#VALUE!</v>
      </c>
      <c r="AR410" s="2" t="e">
        <f t="shared" ca="1" si="77"/>
        <v>#VALUE!</v>
      </c>
      <c r="AS410" s="2" t="e">
        <f t="shared" ca="1" si="77"/>
        <v>#VALUE!</v>
      </c>
      <c r="AT410" s="2" t="e">
        <f t="shared" ca="1" si="77"/>
        <v>#VALUE!</v>
      </c>
      <c r="AU410" s="2" t="e">
        <f t="shared" ca="1" si="77"/>
        <v>#VALUE!</v>
      </c>
      <c r="AV410" s="2" t="e">
        <f t="shared" ca="1" si="77"/>
        <v>#VALUE!</v>
      </c>
      <c r="AW410" s="2" t="e">
        <f t="shared" ca="1" si="77"/>
        <v>#VALUE!</v>
      </c>
      <c r="AX410" s="2" t="e">
        <f t="shared" ca="1" si="77"/>
        <v>#VALUE!</v>
      </c>
      <c r="AY410" s="2" t="e">
        <f t="shared" ca="1" si="77"/>
        <v>#VALUE!</v>
      </c>
      <c r="AZ410" s="2">
        <f t="shared" ca="1" si="77"/>
        <v>0</v>
      </c>
      <c r="BA410" s="2">
        <f t="shared" ca="1" si="77"/>
        <v>0</v>
      </c>
      <c r="BB410" s="2">
        <f t="shared" ca="1" si="77"/>
        <v>0</v>
      </c>
      <c r="BC410" s="2">
        <f t="shared" ca="1" si="79"/>
        <v>0</v>
      </c>
      <c r="BD410" s="2">
        <f t="shared" ca="1" si="79"/>
        <v>0</v>
      </c>
      <c r="BE410" s="2">
        <f t="shared" ca="1" si="79"/>
        <v>0</v>
      </c>
      <c r="BF410" s="2">
        <f t="shared" ca="1" si="79"/>
        <v>0</v>
      </c>
      <c r="BG410" s="7">
        <f t="shared" ca="1" si="79"/>
        <v>0</v>
      </c>
      <c r="BH410" s="8">
        <f t="shared" ca="1" si="79"/>
        <v>0</v>
      </c>
      <c r="BI410" s="2">
        <f t="shared" ca="1" si="79"/>
        <v>0</v>
      </c>
    </row>
    <row r="411" spans="1:61" x14ac:dyDescent="0.25">
      <c r="A411" s="185"/>
      <c r="B411" s="1">
        <v>19</v>
      </c>
      <c r="C411" s="2" t="str">
        <f t="shared" si="74"/>
        <v>TBD</v>
      </c>
      <c r="D411" s="3"/>
      <c r="E411" s="73" t="str">
        <f t="shared" si="75"/>
        <v>TBD</v>
      </c>
      <c r="F411" s="2" t="e">
        <f ca="1"/>
        <v>#VALUE!</v>
      </c>
      <c r="G411" s="3"/>
      <c r="H411" s="3"/>
      <c r="I411" s="3"/>
      <c r="J411" s="3"/>
      <c r="K411" s="3"/>
      <c r="L411" s="3"/>
      <c r="M411" s="3"/>
      <c r="N411" s="3"/>
      <c r="O411" s="3"/>
      <c r="P411" s="3"/>
      <c r="Q411" s="3"/>
      <c r="R411" s="3"/>
      <c r="S411" s="3"/>
      <c r="T411" s="3"/>
      <c r="U411" s="3"/>
      <c r="V411" s="3"/>
      <c r="W411" s="3"/>
      <c r="X411" s="3"/>
      <c r="Y411" s="3"/>
      <c r="Z411" s="3"/>
      <c r="AA411" s="3"/>
      <c r="AB411" s="1">
        <v>19</v>
      </c>
      <c r="AC411" s="2">
        <f t="shared" ca="1" si="78"/>
        <v>0</v>
      </c>
      <c r="AD411" s="2">
        <f t="shared" ca="1" si="78"/>
        <v>0</v>
      </c>
      <c r="AE411" s="2">
        <f t="shared" ca="1" si="78"/>
        <v>0</v>
      </c>
      <c r="AF411" s="2">
        <f t="shared" ca="1" si="78"/>
        <v>0</v>
      </c>
      <c r="AG411" s="2">
        <f t="shared" ca="1" si="78"/>
        <v>0</v>
      </c>
      <c r="AH411" s="2">
        <f t="shared" ca="1" si="78"/>
        <v>0</v>
      </c>
      <c r="AI411" s="2">
        <f t="shared" ca="1" si="78"/>
        <v>0</v>
      </c>
      <c r="AJ411" s="2">
        <f t="shared" ca="1" si="78"/>
        <v>0</v>
      </c>
      <c r="AK411" s="2">
        <f t="shared" ca="1" si="78"/>
        <v>0</v>
      </c>
      <c r="AL411" s="2">
        <f t="shared" ca="1" si="78"/>
        <v>0</v>
      </c>
      <c r="AM411" s="2">
        <f t="shared" ca="1" si="77"/>
        <v>0</v>
      </c>
      <c r="AN411" s="2">
        <f t="shared" ca="1" si="77"/>
        <v>0</v>
      </c>
      <c r="AO411" s="2">
        <f t="shared" ca="1" si="77"/>
        <v>0</v>
      </c>
      <c r="AP411" s="2">
        <f t="shared" ca="1" si="77"/>
        <v>0</v>
      </c>
      <c r="AQ411" s="2" t="e">
        <f t="shared" ca="1" si="77"/>
        <v>#VALUE!</v>
      </c>
      <c r="AR411" s="2" t="e">
        <f t="shared" ca="1" si="77"/>
        <v>#VALUE!</v>
      </c>
      <c r="AS411" s="2" t="e">
        <f t="shared" ca="1" si="77"/>
        <v>#VALUE!</v>
      </c>
      <c r="AT411" s="2" t="e">
        <f t="shared" ca="1" si="77"/>
        <v>#VALUE!</v>
      </c>
      <c r="AU411" s="2" t="e">
        <f t="shared" ca="1" si="77"/>
        <v>#VALUE!</v>
      </c>
      <c r="AV411" s="2" t="e">
        <f t="shared" ca="1" si="77"/>
        <v>#VALUE!</v>
      </c>
      <c r="AW411" s="2" t="e">
        <f t="shared" ca="1" si="77"/>
        <v>#VALUE!</v>
      </c>
      <c r="AX411" s="2" t="e">
        <f t="shared" ca="1" si="77"/>
        <v>#VALUE!</v>
      </c>
      <c r="AY411" s="2" t="e">
        <f t="shared" ca="1" si="77"/>
        <v>#VALUE!</v>
      </c>
      <c r="AZ411" s="2">
        <f t="shared" ca="1" si="77"/>
        <v>0</v>
      </c>
      <c r="BA411" s="2">
        <f t="shared" ca="1" si="77"/>
        <v>0</v>
      </c>
      <c r="BB411" s="2">
        <f t="shared" ca="1" si="77"/>
        <v>0</v>
      </c>
      <c r="BC411" s="2">
        <f t="shared" ca="1" si="79"/>
        <v>0</v>
      </c>
      <c r="BD411" s="2">
        <f t="shared" ca="1" si="79"/>
        <v>0</v>
      </c>
      <c r="BE411" s="2">
        <f t="shared" ca="1" si="79"/>
        <v>0</v>
      </c>
      <c r="BF411" s="2">
        <f t="shared" ca="1" si="79"/>
        <v>0</v>
      </c>
      <c r="BG411" s="7">
        <f t="shared" ca="1" si="79"/>
        <v>0</v>
      </c>
      <c r="BH411" s="8">
        <f t="shared" ca="1" si="79"/>
        <v>0</v>
      </c>
      <c r="BI411" s="2">
        <f t="shared" ca="1" si="79"/>
        <v>0</v>
      </c>
    </row>
    <row r="412" spans="1:61" x14ac:dyDescent="0.25">
      <c r="A412" s="185"/>
      <c r="B412" s="1">
        <v>20</v>
      </c>
      <c r="C412" s="2" t="str">
        <f t="shared" si="74"/>
        <v>TBD</v>
      </c>
      <c r="D412" s="3"/>
      <c r="E412" s="73" t="str">
        <f t="shared" si="75"/>
        <v>TBD</v>
      </c>
      <c r="F412" s="2" t="e">
        <f ca="1"/>
        <v>#VALUE!</v>
      </c>
      <c r="G412" s="3"/>
      <c r="H412" s="3"/>
      <c r="I412" s="3"/>
      <c r="J412" s="3"/>
      <c r="K412" s="3"/>
      <c r="L412" s="3"/>
      <c r="M412" s="3"/>
      <c r="N412" s="3"/>
      <c r="O412" s="3"/>
      <c r="P412" s="3"/>
      <c r="Q412" s="3"/>
      <c r="R412" s="3"/>
      <c r="S412" s="3"/>
      <c r="T412" s="3"/>
      <c r="U412" s="3"/>
      <c r="V412" s="3"/>
      <c r="W412" s="3"/>
      <c r="X412" s="3"/>
      <c r="Y412" s="3"/>
      <c r="Z412" s="3"/>
      <c r="AA412" s="3"/>
      <c r="AB412" s="1">
        <v>20</v>
      </c>
      <c r="AC412" s="2">
        <f t="shared" ca="1" si="78"/>
        <v>0</v>
      </c>
      <c r="AD412" s="2">
        <f t="shared" ca="1" si="78"/>
        <v>0</v>
      </c>
      <c r="AE412" s="2">
        <f t="shared" ca="1" si="78"/>
        <v>0</v>
      </c>
      <c r="AF412" s="2">
        <f t="shared" ca="1" si="78"/>
        <v>0</v>
      </c>
      <c r="AG412" s="2">
        <f t="shared" ca="1" si="78"/>
        <v>0</v>
      </c>
      <c r="AH412" s="2">
        <f t="shared" ca="1" si="78"/>
        <v>0</v>
      </c>
      <c r="AI412" s="2">
        <f t="shared" ca="1" si="78"/>
        <v>0</v>
      </c>
      <c r="AJ412" s="2">
        <f t="shared" ca="1" si="78"/>
        <v>0</v>
      </c>
      <c r="AK412" s="2">
        <f t="shared" ca="1" si="78"/>
        <v>0</v>
      </c>
      <c r="AL412" s="2">
        <f t="shared" ca="1" si="78"/>
        <v>0</v>
      </c>
      <c r="AM412" s="2">
        <f t="shared" ca="1" si="77"/>
        <v>0</v>
      </c>
      <c r="AN412" s="2">
        <f t="shared" ca="1" si="77"/>
        <v>0</v>
      </c>
      <c r="AO412" s="2">
        <f t="shared" ca="1" si="77"/>
        <v>0</v>
      </c>
      <c r="AP412" s="2">
        <f t="shared" ca="1" si="77"/>
        <v>0</v>
      </c>
      <c r="AQ412" s="2" t="e">
        <f t="shared" ca="1" si="77"/>
        <v>#VALUE!</v>
      </c>
      <c r="AR412" s="2" t="e">
        <f t="shared" ca="1" si="77"/>
        <v>#VALUE!</v>
      </c>
      <c r="AS412" s="2" t="e">
        <f t="shared" ca="1" si="77"/>
        <v>#VALUE!</v>
      </c>
      <c r="AT412" s="2" t="e">
        <f t="shared" ca="1" si="77"/>
        <v>#VALUE!</v>
      </c>
      <c r="AU412" s="2" t="e">
        <f t="shared" ca="1" si="77"/>
        <v>#VALUE!</v>
      </c>
      <c r="AV412" s="2" t="e">
        <f t="shared" ca="1" si="77"/>
        <v>#VALUE!</v>
      </c>
      <c r="AW412" s="2" t="e">
        <f t="shared" ca="1" si="77"/>
        <v>#VALUE!</v>
      </c>
      <c r="AX412" s="2" t="e">
        <f t="shared" ca="1" si="77"/>
        <v>#VALUE!</v>
      </c>
      <c r="AY412" s="2" t="e">
        <f t="shared" ca="1" si="77"/>
        <v>#VALUE!</v>
      </c>
      <c r="AZ412" s="2">
        <f t="shared" ca="1" si="77"/>
        <v>0</v>
      </c>
      <c r="BA412" s="2">
        <f t="shared" ca="1" si="77"/>
        <v>0</v>
      </c>
      <c r="BB412" s="2">
        <f t="shared" ca="1" si="77"/>
        <v>0</v>
      </c>
      <c r="BC412" s="2">
        <f t="shared" ca="1" si="79"/>
        <v>0</v>
      </c>
      <c r="BD412" s="2">
        <f t="shared" ca="1" si="79"/>
        <v>0</v>
      </c>
      <c r="BE412" s="2">
        <f t="shared" ca="1" si="79"/>
        <v>0</v>
      </c>
      <c r="BF412" s="2">
        <f t="shared" ca="1" si="79"/>
        <v>0</v>
      </c>
      <c r="BG412" s="7">
        <f t="shared" ca="1" si="79"/>
        <v>0</v>
      </c>
      <c r="BH412" s="8">
        <f t="shared" ca="1" si="79"/>
        <v>0</v>
      </c>
      <c r="BI412" s="2">
        <f t="shared" ca="1" si="79"/>
        <v>0</v>
      </c>
    </row>
    <row r="413" spans="1:61" x14ac:dyDescent="0.25">
      <c r="A413" s="185"/>
      <c r="B413" s="1">
        <v>21</v>
      </c>
      <c r="C413" s="2" t="str">
        <f t="shared" si="74"/>
        <v>TBD</v>
      </c>
      <c r="D413" s="3"/>
      <c r="E413" s="73" t="str">
        <f t="shared" si="75"/>
        <v>TBD</v>
      </c>
      <c r="F413" s="2" t="e">
        <f ca="1"/>
        <v>#VALUE!</v>
      </c>
      <c r="G413" s="3"/>
      <c r="H413" s="3"/>
      <c r="I413" s="3"/>
      <c r="J413" s="3"/>
      <c r="K413" s="3"/>
      <c r="L413" s="3"/>
      <c r="M413" s="3"/>
      <c r="N413" s="3"/>
      <c r="O413" s="3"/>
      <c r="P413" s="3"/>
      <c r="Q413" s="3"/>
      <c r="R413" s="3"/>
      <c r="S413" s="3"/>
      <c r="T413" s="3"/>
      <c r="U413" s="3"/>
      <c r="V413" s="3"/>
      <c r="W413" s="3"/>
      <c r="X413" s="3"/>
      <c r="Y413" s="3"/>
      <c r="Z413" s="3"/>
      <c r="AA413" s="3"/>
      <c r="AB413" s="1">
        <v>21</v>
      </c>
      <c r="AC413" s="2">
        <f t="shared" ca="1" si="78"/>
        <v>0</v>
      </c>
      <c r="AD413" s="2">
        <f t="shared" ca="1" si="78"/>
        <v>0</v>
      </c>
      <c r="AE413" s="2">
        <f t="shared" ca="1" si="78"/>
        <v>0</v>
      </c>
      <c r="AF413" s="2">
        <f t="shared" ca="1" si="78"/>
        <v>0</v>
      </c>
      <c r="AG413" s="2">
        <f t="shared" ca="1" si="78"/>
        <v>0</v>
      </c>
      <c r="AH413" s="2">
        <f t="shared" ca="1" si="78"/>
        <v>0</v>
      </c>
      <c r="AI413" s="2">
        <f t="shared" ca="1" si="78"/>
        <v>0</v>
      </c>
      <c r="AJ413" s="2">
        <f t="shared" ca="1" si="78"/>
        <v>0</v>
      </c>
      <c r="AK413" s="2">
        <f t="shared" ca="1" si="78"/>
        <v>0</v>
      </c>
      <c r="AL413" s="2">
        <f t="shared" ca="1" si="78"/>
        <v>0</v>
      </c>
      <c r="AM413" s="2">
        <f t="shared" ca="1" si="77"/>
        <v>0</v>
      </c>
      <c r="AN413" s="2">
        <f t="shared" ca="1" si="77"/>
        <v>0</v>
      </c>
      <c r="AO413" s="2">
        <f t="shared" ca="1" si="77"/>
        <v>0</v>
      </c>
      <c r="AP413" s="2">
        <f t="shared" ca="1" si="77"/>
        <v>0</v>
      </c>
      <c r="AQ413" s="2">
        <f t="shared" ca="1" si="77"/>
        <v>0</v>
      </c>
      <c r="AR413" s="2">
        <f t="shared" ca="1" si="77"/>
        <v>0</v>
      </c>
      <c r="AS413" s="2">
        <f t="shared" ca="1" si="77"/>
        <v>0</v>
      </c>
      <c r="AT413" s="2" t="e">
        <f t="shared" ca="1" si="77"/>
        <v>#VALUE!</v>
      </c>
      <c r="AU413" s="2" t="e">
        <f t="shared" ca="1" si="77"/>
        <v>#VALUE!</v>
      </c>
      <c r="AV413" s="2" t="e">
        <f t="shared" ca="1" si="77"/>
        <v>#VALUE!</v>
      </c>
      <c r="AW413" s="2" t="e">
        <f t="shared" ca="1" si="77"/>
        <v>#VALUE!</v>
      </c>
      <c r="AX413" s="2" t="e">
        <f t="shared" ca="1" si="77"/>
        <v>#VALUE!</v>
      </c>
      <c r="AY413" s="2" t="e">
        <f t="shared" ca="1" si="77"/>
        <v>#VALUE!</v>
      </c>
      <c r="AZ413" s="2" t="e">
        <f t="shared" ca="1" si="77"/>
        <v>#VALUE!</v>
      </c>
      <c r="BA413" s="2" t="e">
        <f t="shared" ca="1" si="77"/>
        <v>#VALUE!</v>
      </c>
      <c r="BB413" s="2" t="e">
        <f t="shared" ca="1" si="77"/>
        <v>#VALUE!</v>
      </c>
      <c r="BC413" s="2">
        <f t="shared" ca="1" si="79"/>
        <v>0</v>
      </c>
      <c r="BD413" s="2">
        <f t="shared" ca="1" si="79"/>
        <v>0</v>
      </c>
      <c r="BE413" s="2">
        <f t="shared" ca="1" si="79"/>
        <v>0</v>
      </c>
      <c r="BF413" s="2">
        <f t="shared" ca="1" si="79"/>
        <v>0</v>
      </c>
      <c r="BG413" s="7">
        <f t="shared" ca="1" si="79"/>
        <v>0</v>
      </c>
      <c r="BH413" s="8">
        <f t="shared" ca="1" si="79"/>
        <v>0</v>
      </c>
      <c r="BI413" s="2">
        <f t="shared" ca="1" si="79"/>
        <v>0</v>
      </c>
    </row>
    <row r="414" spans="1:61" x14ac:dyDescent="0.25">
      <c r="A414" s="185"/>
      <c r="B414" s="1">
        <v>22</v>
      </c>
      <c r="C414" s="2" t="str">
        <f t="shared" si="74"/>
        <v>TBD</v>
      </c>
      <c r="D414" s="3"/>
      <c r="E414" s="73" t="str">
        <f t="shared" si="75"/>
        <v>TBD</v>
      </c>
      <c r="F414" s="2" t="e">
        <f ca="1"/>
        <v>#VALUE!</v>
      </c>
      <c r="G414" s="3"/>
      <c r="H414" s="3"/>
      <c r="I414" s="3"/>
      <c r="J414" s="3"/>
      <c r="K414" s="3"/>
      <c r="L414" s="3"/>
      <c r="M414" s="3"/>
      <c r="N414" s="3"/>
      <c r="O414" s="3"/>
      <c r="P414" s="3"/>
      <c r="Q414" s="3"/>
      <c r="R414" s="3"/>
      <c r="S414" s="3"/>
      <c r="T414" s="3"/>
      <c r="U414" s="3"/>
      <c r="V414" s="3"/>
      <c r="W414" s="3"/>
      <c r="X414" s="3"/>
      <c r="Y414" s="3"/>
      <c r="Z414" s="3"/>
      <c r="AA414" s="3"/>
      <c r="AB414" s="1">
        <v>22</v>
      </c>
      <c r="AC414" s="2">
        <f t="shared" ca="1" si="78"/>
        <v>0</v>
      </c>
      <c r="AD414" s="2">
        <f t="shared" ca="1" si="78"/>
        <v>0</v>
      </c>
      <c r="AE414" s="2">
        <f t="shared" ca="1" si="78"/>
        <v>0</v>
      </c>
      <c r="AF414" s="2">
        <f t="shared" ca="1" si="78"/>
        <v>0</v>
      </c>
      <c r="AG414" s="2">
        <f t="shared" ca="1" si="78"/>
        <v>0</v>
      </c>
      <c r="AH414" s="2">
        <f t="shared" ca="1" si="78"/>
        <v>0</v>
      </c>
      <c r="AI414" s="2">
        <f t="shared" ca="1" si="78"/>
        <v>0</v>
      </c>
      <c r="AJ414" s="2">
        <f t="shared" ca="1" si="78"/>
        <v>0</v>
      </c>
      <c r="AK414" s="2">
        <f t="shared" ca="1" si="78"/>
        <v>0</v>
      </c>
      <c r="AL414" s="2">
        <f t="shared" ca="1" si="78"/>
        <v>0</v>
      </c>
      <c r="AM414" s="2">
        <f t="shared" ca="1" si="77"/>
        <v>0</v>
      </c>
      <c r="AN414" s="2">
        <f t="shared" ca="1" si="77"/>
        <v>0</v>
      </c>
      <c r="AO414" s="2">
        <f t="shared" ca="1" si="77"/>
        <v>0</v>
      </c>
      <c r="AP414" s="2">
        <f t="shared" ca="1" si="77"/>
        <v>0</v>
      </c>
      <c r="AQ414" s="2">
        <f t="shared" ca="1" si="77"/>
        <v>0</v>
      </c>
      <c r="AR414" s="2">
        <f t="shared" ca="1" si="77"/>
        <v>0</v>
      </c>
      <c r="AS414" s="2">
        <f t="shared" ca="1" si="77"/>
        <v>0</v>
      </c>
      <c r="AT414" s="2" t="e">
        <f t="shared" ca="1" si="77"/>
        <v>#VALUE!</v>
      </c>
      <c r="AU414" s="2" t="e">
        <f t="shared" ca="1" si="77"/>
        <v>#VALUE!</v>
      </c>
      <c r="AV414" s="2" t="e">
        <f t="shared" ca="1" si="77"/>
        <v>#VALUE!</v>
      </c>
      <c r="AW414" s="2" t="e">
        <f t="shared" ca="1" si="77"/>
        <v>#VALUE!</v>
      </c>
      <c r="AX414" s="2" t="e">
        <f t="shared" ca="1" si="77"/>
        <v>#VALUE!</v>
      </c>
      <c r="AY414" s="2" t="e">
        <f t="shared" ca="1" si="77"/>
        <v>#VALUE!</v>
      </c>
      <c r="AZ414" s="2" t="e">
        <f t="shared" ca="1" si="77"/>
        <v>#VALUE!</v>
      </c>
      <c r="BA414" s="2" t="e">
        <f t="shared" ca="1" si="77"/>
        <v>#VALUE!</v>
      </c>
      <c r="BB414" s="2" t="e">
        <f t="shared" ca="1" si="77"/>
        <v>#VALUE!</v>
      </c>
      <c r="BC414" s="2">
        <f t="shared" ca="1" si="79"/>
        <v>0</v>
      </c>
      <c r="BD414" s="2">
        <f t="shared" ca="1" si="79"/>
        <v>0</v>
      </c>
      <c r="BE414" s="2">
        <f t="shared" ca="1" si="79"/>
        <v>0</v>
      </c>
      <c r="BF414" s="2">
        <f t="shared" ca="1" si="79"/>
        <v>0</v>
      </c>
      <c r="BG414" s="7">
        <f t="shared" ca="1" si="79"/>
        <v>0</v>
      </c>
      <c r="BH414" s="8">
        <f t="shared" ca="1" si="79"/>
        <v>0</v>
      </c>
      <c r="BI414" s="2">
        <f t="shared" ca="1" si="79"/>
        <v>0</v>
      </c>
    </row>
    <row r="415" spans="1:61" x14ac:dyDescent="0.25">
      <c r="A415" s="185"/>
      <c r="B415" s="1">
        <v>23</v>
      </c>
      <c r="C415" s="2" t="str">
        <f t="shared" si="74"/>
        <v>TBD</v>
      </c>
      <c r="D415" s="3"/>
      <c r="E415" s="73" t="str">
        <f t="shared" si="75"/>
        <v>TBD</v>
      </c>
      <c r="F415" s="2" t="e">
        <f ca="1"/>
        <v>#VALUE!</v>
      </c>
      <c r="G415" s="3"/>
      <c r="H415" s="3"/>
      <c r="I415" s="3"/>
      <c r="J415" s="3"/>
      <c r="K415" s="3"/>
      <c r="L415" s="3"/>
      <c r="M415" s="3"/>
      <c r="N415" s="3"/>
      <c r="O415" s="3"/>
      <c r="P415" s="3"/>
      <c r="Q415" s="3"/>
      <c r="R415" s="3"/>
      <c r="S415" s="3"/>
      <c r="T415" s="3"/>
      <c r="U415" s="3"/>
      <c r="V415" s="3"/>
      <c r="W415" s="3"/>
      <c r="X415" s="3"/>
      <c r="Y415" s="3"/>
      <c r="Z415" s="3"/>
      <c r="AA415" s="3"/>
      <c r="AB415" s="1">
        <v>23</v>
      </c>
      <c r="AC415" s="2">
        <f t="shared" ca="1" si="78"/>
        <v>0</v>
      </c>
      <c r="AD415" s="2">
        <f t="shared" ca="1" si="78"/>
        <v>0</v>
      </c>
      <c r="AE415" s="2">
        <f t="shared" ca="1" si="78"/>
        <v>0</v>
      </c>
      <c r="AF415" s="2">
        <f t="shared" ca="1" si="78"/>
        <v>0</v>
      </c>
      <c r="AG415" s="2">
        <f t="shared" ca="1" si="78"/>
        <v>0</v>
      </c>
      <c r="AH415" s="2">
        <f t="shared" ca="1" si="78"/>
        <v>0</v>
      </c>
      <c r="AI415" s="2">
        <f t="shared" ca="1" si="78"/>
        <v>0</v>
      </c>
      <c r="AJ415" s="2">
        <f t="shared" ca="1" si="78"/>
        <v>0</v>
      </c>
      <c r="AK415" s="2">
        <f t="shared" ca="1" si="78"/>
        <v>0</v>
      </c>
      <c r="AL415" s="2">
        <f t="shared" ca="1" si="78"/>
        <v>0</v>
      </c>
      <c r="AM415" s="2">
        <f t="shared" ca="1" si="77"/>
        <v>0</v>
      </c>
      <c r="AN415" s="2">
        <f t="shared" ca="1" si="77"/>
        <v>0</v>
      </c>
      <c r="AO415" s="2">
        <f t="shared" ca="1" si="77"/>
        <v>0</v>
      </c>
      <c r="AP415" s="2">
        <f t="shared" ca="1" si="77"/>
        <v>0</v>
      </c>
      <c r="AQ415" s="2">
        <f t="shared" ca="1" si="77"/>
        <v>0</v>
      </c>
      <c r="AR415" s="2">
        <f t="shared" ca="1" si="77"/>
        <v>0</v>
      </c>
      <c r="AS415" s="2">
        <f t="shared" ca="1" si="77"/>
        <v>0</v>
      </c>
      <c r="AT415" s="2" t="e">
        <f t="shared" ca="1" si="77"/>
        <v>#VALUE!</v>
      </c>
      <c r="AU415" s="2" t="e">
        <f t="shared" ca="1" si="77"/>
        <v>#VALUE!</v>
      </c>
      <c r="AV415" s="2" t="e">
        <f t="shared" ca="1" si="77"/>
        <v>#VALUE!</v>
      </c>
      <c r="AW415" s="2" t="e">
        <f t="shared" ca="1" si="77"/>
        <v>#VALUE!</v>
      </c>
      <c r="AX415" s="2" t="e">
        <f t="shared" ca="1" si="77"/>
        <v>#VALUE!</v>
      </c>
      <c r="AY415" s="2" t="e">
        <f t="shared" ca="1" si="77"/>
        <v>#VALUE!</v>
      </c>
      <c r="AZ415" s="2" t="e">
        <f t="shared" ca="1" si="77"/>
        <v>#VALUE!</v>
      </c>
      <c r="BA415" s="2" t="e">
        <f t="shared" ca="1" si="77"/>
        <v>#VALUE!</v>
      </c>
      <c r="BB415" s="2" t="e">
        <f t="shared" ca="1" si="77"/>
        <v>#VALUE!</v>
      </c>
      <c r="BC415" s="2">
        <f t="shared" ca="1" si="79"/>
        <v>0</v>
      </c>
      <c r="BD415" s="2">
        <f t="shared" ca="1" si="79"/>
        <v>0</v>
      </c>
      <c r="BE415" s="2">
        <f t="shared" ca="1" si="79"/>
        <v>0</v>
      </c>
      <c r="BF415" s="2">
        <f t="shared" ca="1" si="79"/>
        <v>0</v>
      </c>
      <c r="BG415" s="7">
        <f t="shared" ca="1" si="79"/>
        <v>0</v>
      </c>
      <c r="BH415" s="8">
        <f t="shared" ca="1" si="79"/>
        <v>0</v>
      </c>
      <c r="BI415" s="2">
        <f t="shared" ca="1" si="79"/>
        <v>0</v>
      </c>
    </row>
    <row r="416" spans="1:61" x14ac:dyDescent="0.25">
      <c r="A416" s="185"/>
      <c r="B416" s="1">
        <v>24</v>
      </c>
      <c r="C416" s="2" t="str">
        <f t="shared" si="74"/>
        <v>TBD</v>
      </c>
      <c r="D416" s="3"/>
      <c r="E416" s="73" t="str">
        <f t="shared" si="75"/>
        <v>TBD</v>
      </c>
      <c r="F416" s="2" t="e">
        <f ca="1"/>
        <v>#VALUE!</v>
      </c>
      <c r="G416" s="3"/>
      <c r="H416" s="3"/>
      <c r="I416" s="3"/>
      <c r="J416" s="3"/>
      <c r="K416" s="3"/>
      <c r="L416" s="3"/>
      <c r="M416" s="3"/>
      <c r="N416" s="3"/>
      <c r="O416" s="3"/>
      <c r="P416" s="3"/>
      <c r="Q416" s="3"/>
      <c r="R416" s="3"/>
      <c r="S416" s="3"/>
      <c r="T416" s="3"/>
      <c r="U416" s="3"/>
      <c r="V416" s="3"/>
      <c r="W416" s="3"/>
      <c r="X416" s="3"/>
      <c r="Y416" s="3"/>
      <c r="Z416" s="3"/>
      <c r="AA416" s="3"/>
      <c r="AB416" s="1">
        <v>24</v>
      </c>
      <c r="AC416" s="2">
        <f t="shared" ca="1" si="78"/>
        <v>0</v>
      </c>
      <c r="AD416" s="2">
        <f t="shared" ca="1" si="78"/>
        <v>0</v>
      </c>
      <c r="AE416" s="2">
        <f t="shared" ca="1" si="78"/>
        <v>0</v>
      </c>
      <c r="AF416" s="2">
        <f t="shared" ca="1" si="78"/>
        <v>0</v>
      </c>
      <c r="AG416" s="2">
        <f t="shared" ca="1" si="78"/>
        <v>0</v>
      </c>
      <c r="AH416" s="2">
        <f t="shared" ca="1" si="78"/>
        <v>0</v>
      </c>
      <c r="AI416" s="2">
        <f t="shared" ca="1" si="78"/>
        <v>0</v>
      </c>
      <c r="AJ416" s="2">
        <f t="shared" ca="1" si="78"/>
        <v>0</v>
      </c>
      <c r="AK416" s="2">
        <f t="shared" ca="1" si="78"/>
        <v>0</v>
      </c>
      <c r="AL416" s="2">
        <f t="shared" ca="1" si="78"/>
        <v>0</v>
      </c>
      <c r="AM416" s="2">
        <f t="shared" ca="1" si="77"/>
        <v>0</v>
      </c>
      <c r="AN416" s="2">
        <f t="shared" ca="1" si="77"/>
        <v>0</v>
      </c>
      <c r="AO416" s="2">
        <f t="shared" ca="1" si="77"/>
        <v>0</v>
      </c>
      <c r="AP416" s="2">
        <f t="shared" ca="1" si="77"/>
        <v>0</v>
      </c>
      <c r="AQ416" s="2">
        <f t="shared" ca="1" si="77"/>
        <v>0</v>
      </c>
      <c r="AR416" s="2">
        <f t="shared" ca="1" si="77"/>
        <v>0</v>
      </c>
      <c r="AS416" s="2">
        <f t="shared" ca="1" si="77"/>
        <v>0</v>
      </c>
      <c r="AT416" s="2">
        <f t="shared" ca="1" si="77"/>
        <v>0</v>
      </c>
      <c r="AU416" s="2">
        <f t="shared" ca="1" si="77"/>
        <v>0</v>
      </c>
      <c r="AV416" s="2">
        <f t="shared" ca="1" si="77"/>
        <v>0</v>
      </c>
      <c r="AW416" s="2" t="e">
        <f t="shared" ca="1" si="77"/>
        <v>#VALUE!</v>
      </c>
      <c r="AX416" s="2" t="e">
        <f t="shared" ca="1" si="77"/>
        <v>#VALUE!</v>
      </c>
      <c r="AY416" s="2" t="e">
        <f t="shared" ca="1" si="77"/>
        <v>#VALUE!</v>
      </c>
      <c r="AZ416" s="2" t="e">
        <f t="shared" ca="1" si="77"/>
        <v>#VALUE!</v>
      </c>
      <c r="BA416" s="2" t="e">
        <f t="shared" ca="1" si="77"/>
        <v>#VALUE!</v>
      </c>
      <c r="BB416" s="2" t="e">
        <f t="shared" ca="1" si="77"/>
        <v>#VALUE!</v>
      </c>
      <c r="BC416" s="2" t="e">
        <f t="shared" ca="1" si="79"/>
        <v>#VALUE!</v>
      </c>
      <c r="BD416" s="2" t="e">
        <f t="shared" ca="1" si="79"/>
        <v>#VALUE!</v>
      </c>
      <c r="BE416" s="2" t="e">
        <f t="shared" ca="1" si="79"/>
        <v>#VALUE!</v>
      </c>
      <c r="BF416" s="2">
        <f t="shared" ca="1" si="79"/>
        <v>0</v>
      </c>
      <c r="BG416" s="7">
        <f t="shared" ca="1" si="79"/>
        <v>0</v>
      </c>
      <c r="BH416" s="8">
        <f t="shared" ca="1" si="79"/>
        <v>0</v>
      </c>
      <c r="BI416" s="2">
        <f t="shared" ca="1" si="79"/>
        <v>0</v>
      </c>
    </row>
    <row r="417" spans="1:61" x14ac:dyDescent="0.25">
      <c r="A417" s="185"/>
      <c r="B417" s="1">
        <v>25</v>
      </c>
      <c r="C417" s="2" t="str">
        <f t="shared" si="74"/>
        <v>TBD</v>
      </c>
      <c r="D417" s="3"/>
      <c r="E417" s="73" t="str">
        <f t="shared" si="75"/>
        <v>TBD</v>
      </c>
      <c r="F417" s="2" t="e">
        <f ca="1"/>
        <v>#VALUE!</v>
      </c>
      <c r="G417" s="3"/>
      <c r="H417" s="3"/>
      <c r="I417" s="3"/>
      <c r="J417" s="3"/>
      <c r="K417" s="3"/>
      <c r="L417" s="3"/>
      <c r="M417" s="3"/>
      <c r="N417" s="3"/>
      <c r="O417" s="3"/>
      <c r="P417" s="3"/>
      <c r="Q417" s="3"/>
      <c r="R417" s="3"/>
      <c r="S417" s="3"/>
      <c r="T417" s="3"/>
      <c r="U417" s="3"/>
      <c r="V417" s="3"/>
      <c r="W417" s="3"/>
      <c r="X417" s="3"/>
      <c r="Y417" s="3"/>
      <c r="Z417" s="3"/>
      <c r="AA417" s="3"/>
      <c r="AB417" s="1">
        <v>25</v>
      </c>
      <c r="AC417" s="2">
        <f t="shared" ca="1" si="78"/>
        <v>0</v>
      </c>
      <c r="AD417" s="2">
        <f t="shared" ca="1" si="78"/>
        <v>0</v>
      </c>
      <c r="AE417" s="2">
        <f t="shared" ca="1" si="78"/>
        <v>0</v>
      </c>
      <c r="AF417" s="2">
        <f t="shared" ca="1" si="78"/>
        <v>0</v>
      </c>
      <c r="AG417" s="2">
        <f t="shared" ca="1" si="78"/>
        <v>0</v>
      </c>
      <c r="AH417" s="2">
        <f t="shared" ca="1" si="78"/>
        <v>0</v>
      </c>
      <c r="AI417" s="2">
        <f t="shared" ca="1" si="78"/>
        <v>0</v>
      </c>
      <c r="AJ417" s="2">
        <f t="shared" ca="1" si="78"/>
        <v>0</v>
      </c>
      <c r="AK417" s="2">
        <f t="shared" ca="1" si="78"/>
        <v>0</v>
      </c>
      <c r="AL417" s="2">
        <f t="shared" ca="1" si="78"/>
        <v>0</v>
      </c>
      <c r="AM417" s="2">
        <f t="shared" ca="1" si="77"/>
        <v>0</v>
      </c>
      <c r="AN417" s="2">
        <f t="shared" ca="1" si="77"/>
        <v>0</v>
      </c>
      <c r="AO417" s="2">
        <f t="shared" ca="1" si="77"/>
        <v>0</v>
      </c>
      <c r="AP417" s="2">
        <f t="shared" ca="1" si="77"/>
        <v>0</v>
      </c>
      <c r="AQ417" s="2">
        <f t="shared" ca="1" si="77"/>
        <v>0</v>
      </c>
      <c r="AR417" s="2">
        <f t="shared" ca="1" si="77"/>
        <v>0</v>
      </c>
      <c r="AS417" s="2">
        <f t="shared" ca="1" si="77"/>
        <v>0</v>
      </c>
      <c r="AT417" s="2">
        <f t="shared" ca="1" si="77"/>
        <v>0</v>
      </c>
      <c r="AU417" s="2">
        <f t="shared" ca="1" si="77"/>
        <v>0</v>
      </c>
      <c r="AV417" s="2">
        <f t="shared" ca="1" si="77"/>
        <v>0</v>
      </c>
      <c r="AW417" s="2" t="e">
        <f t="shared" ca="1" si="77"/>
        <v>#VALUE!</v>
      </c>
      <c r="AX417" s="2" t="e">
        <f t="shared" ca="1" si="77"/>
        <v>#VALUE!</v>
      </c>
      <c r="AY417" s="2" t="e">
        <f t="shared" ca="1" si="77"/>
        <v>#VALUE!</v>
      </c>
      <c r="AZ417" s="2" t="e">
        <f t="shared" ca="1" si="77"/>
        <v>#VALUE!</v>
      </c>
      <c r="BA417" s="2" t="e">
        <f t="shared" ca="1" si="77"/>
        <v>#VALUE!</v>
      </c>
      <c r="BB417" s="2" t="e">
        <f t="shared" ca="1" si="77"/>
        <v>#VALUE!</v>
      </c>
      <c r="BC417" s="2" t="e">
        <f t="shared" ca="1" si="79"/>
        <v>#VALUE!</v>
      </c>
      <c r="BD417" s="2" t="e">
        <f t="shared" ca="1" si="79"/>
        <v>#VALUE!</v>
      </c>
      <c r="BE417" s="2" t="e">
        <f t="shared" ca="1" si="79"/>
        <v>#VALUE!</v>
      </c>
      <c r="BF417" s="2">
        <f t="shared" ca="1" si="79"/>
        <v>0</v>
      </c>
      <c r="BG417" s="7">
        <f t="shared" ca="1" si="79"/>
        <v>0</v>
      </c>
      <c r="BH417" s="8">
        <f t="shared" ca="1" si="79"/>
        <v>0</v>
      </c>
      <c r="BI417" s="2">
        <f t="shared" ca="1" si="79"/>
        <v>0</v>
      </c>
    </row>
    <row r="418" spans="1:61" x14ac:dyDescent="0.25">
      <c r="A418" s="185"/>
      <c r="B418" s="1">
        <v>26</v>
      </c>
      <c r="C418" s="2" t="str">
        <f t="shared" si="74"/>
        <v>TBD</v>
      </c>
      <c r="D418" s="3"/>
      <c r="E418" s="73" t="str">
        <f t="shared" si="75"/>
        <v>TBD</v>
      </c>
      <c r="F418" s="2" t="e">
        <f ca="1"/>
        <v>#VALUE!</v>
      </c>
      <c r="G418" s="3"/>
      <c r="H418" s="3"/>
      <c r="I418" s="3"/>
      <c r="J418" s="3"/>
      <c r="K418" s="3"/>
      <c r="L418" s="3"/>
      <c r="M418" s="3"/>
      <c r="N418" s="3"/>
      <c r="O418" s="3"/>
      <c r="P418" s="3"/>
      <c r="Q418" s="3"/>
      <c r="R418" s="3"/>
      <c r="S418" s="3"/>
      <c r="T418" s="3"/>
      <c r="U418" s="3"/>
      <c r="V418" s="3"/>
      <c r="W418" s="3"/>
      <c r="X418" s="3"/>
      <c r="Y418" s="3"/>
      <c r="Z418" s="3"/>
      <c r="AA418" s="3"/>
      <c r="AB418" s="1">
        <v>26</v>
      </c>
      <c r="AC418" s="2">
        <f t="shared" ca="1" si="78"/>
        <v>0</v>
      </c>
      <c r="AD418" s="2">
        <f t="shared" ca="1" si="78"/>
        <v>0</v>
      </c>
      <c r="AE418" s="2">
        <f t="shared" ca="1" si="78"/>
        <v>0</v>
      </c>
      <c r="AF418" s="2">
        <f t="shared" ca="1" si="78"/>
        <v>0</v>
      </c>
      <c r="AG418" s="2">
        <f t="shared" ca="1" si="78"/>
        <v>0</v>
      </c>
      <c r="AH418" s="2">
        <f t="shared" ca="1" si="78"/>
        <v>0</v>
      </c>
      <c r="AI418" s="2">
        <f t="shared" ca="1" si="78"/>
        <v>0</v>
      </c>
      <c r="AJ418" s="2">
        <f t="shared" ca="1" si="78"/>
        <v>0</v>
      </c>
      <c r="AK418" s="2">
        <f t="shared" ca="1" si="78"/>
        <v>0</v>
      </c>
      <c r="AL418" s="2">
        <f t="shared" ca="1" si="78"/>
        <v>0</v>
      </c>
      <c r="AM418" s="2">
        <f t="shared" ca="1" si="77"/>
        <v>0</v>
      </c>
      <c r="AN418" s="2">
        <f t="shared" ca="1" si="77"/>
        <v>0</v>
      </c>
      <c r="AO418" s="2">
        <f t="shared" ca="1" si="77"/>
        <v>0</v>
      </c>
      <c r="AP418" s="2">
        <f t="shared" ca="1" si="77"/>
        <v>0</v>
      </c>
      <c r="AQ418" s="2">
        <f t="shared" ca="1" si="77"/>
        <v>0</v>
      </c>
      <c r="AR418" s="2">
        <f t="shared" ca="1" si="77"/>
        <v>0</v>
      </c>
      <c r="AS418" s="2">
        <f t="shared" ca="1" si="77"/>
        <v>0</v>
      </c>
      <c r="AT418" s="2">
        <f t="shared" ca="1" si="77"/>
        <v>0</v>
      </c>
      <c r="AU418" s="2">
        <f t="shared" ca="1" si="77"/>
        <v>0</v>
      </c>
      <c r="AV418" s="2">
        <f t="shared" ca="1" si="77"/>
        <v>0</v>
      </c>
      <c r="AW418" s="2" t="e">
        <f t="shared" ca="1" si="77"/>
        <v>#VALUE!</v>
      </c>
      <c r="AX418" s="2" t="e">
        <f t="shared" ca="1" si="77"/>
        <v>#VALUE!</v>
      </c>
      <c r="AY418" s="2" t="e">
        <f t="shared" ca="1" si="77"/>
        <v>#VALUE!</v>
      </c>
      <c r="AZ418" s="2" t="e">
        <f t="shared" ca="1" si="77"/>
        <v>#VALUE!</v>
      </c>
      <c r="BA418" s="2" t="e">
        <f t="shared" ca="1" si="77"/>
        <v>#VALUE!</v>
      </c>
      <c r="BB418" s="2" t="e">
        <f t="shared" ca="1" si="77"/>
        <v>#VALUE!</v>
      </c>
      <c r="BC418" s="2" t="e">
        <f t="shared" ca="1" si="79"/>
        <v>#VALUE!</v>
      </c>
      <c r="BD418" s="2" t="e">
        <f t="shared" ca="1" si="79"/>
        <v>#VALUE!</v>
      </c>
      <c r="BE418" s="2" t="e">
        <f t="shared" ca="1" si="79"/>
        <v>#VALUE!</v>
      </c>
      <c r="BF418" s="2">
        <f t="shared" ca="1" si="79"/>
        <v>0</v>
      </c>
      <c r="BG418" s="7">
        <f t="shared" ca="1" si="79"/>
        <v>0</v>
      </c>
      <c r="BH418" s="8">
        <f t="shared" ca="1" si="79"/>
        <v>0</v>
      </c>
      <c r="BI418" s="2">
        <f t="shared" ca="1" si="79"/>
        <v>0</v>
      </c>
    </row>
    <row r="419" spans="1:61" x14ac:dyDescent="0.25">
      <c r="A419" s="185"/>
      <c r="B419" s="1">
        <v>27</v>
      </c>
      <c r="C419" s="2" t="str">
        <f t="shared" si="74"/>
        <v>TBD</v>
      </c>
      <c r="D419" s="3"/>
      <c r="E419" s="73" t="str">
        <f t="shared" si="75"/>
        <v>TBD</v>
      </c>
      <c r="F419" s="2" t="e">
        <f ca="1"/>
        <v>#VALUE!</v>
      </c>
      <c r="G419" s="3"/>
      <c r="H419" s="3"/>
      <c r="I419" s="3"/>
      <c r="J419" s="3"/>
      <c r="K419" s="3"/>
      <c r="L419" s="3"/>
      <c r="M419" s="3"/>
      <c r="N419" s="3"/>
      <c r="O419" s="3"/>
      <c r="P419" s="3"/>
      <c r="Q419" s="3"/>
      <c r="R419" s="3"/>
      <c r="S419" s="3"/>
      <c r="T419" s="3"/>
      <c r="U419" s="3"/>
      <c r="V419" s="3"/>
      <c r="W419" s="3"/>
      <c r="X419" s="3"/>
      <c r="Y419" s="3"/>
      <c r="Z419" s="3"/>
      <c r="AA419" s="3"/>
      <c r="AB419" s="1">
        <v>27</v>
      </c>
      <c r="AC419" s="2">
        <f t="shared" ca="1" si="78"/>
        <v>0</v>
      </c>
      <c r="AD419" s="2">
        <f t="shared" ca="1" si="78"/>
        <v>0</v>
      </c>
      <c r="AE419" s="2">
        <f t="shared" ca="1" si="78"/>
        <v>0</v>
      </c>
      <c r="AF419" s="2">
        <f t="shared" ca="1" si="78"/>
        <v>0</v>
      </c>
      <c r="AG419" s="2">
        <f t="shared" ca="1" si="78"/>
        <v>0</v>
      </c>
      <c r="AH419" s="2">
        <f t="shared" ca="1" si="78"/>
        <v>0</v>
      </c>
      <c r="AI419" s="2">
        <f t="shared" ca="1" si="78"/>
        <v>0</v>
      </c>
      <c r="AJ419" s="2">
        <f t="shared" ca="1" si="78"/>
        <v>0</v>
      </c>
      <c r="AK419" s="2">
        <f t="shared" ca="1" si="78"/>
        <v>0</v>
      </c>
      <c r="AL419" s="2">
        <f t="shared" ca="1" si="78"/>
        <v>0</v>
      </c>
      <c r="AM419" s="2">
        <f t="shared" ca="1" si="77"/>
        <v>0</v>
      </c>
      <c r="AN419" s="2">
        <f t="shared" ca="1" si="77"/>
        <v>0</v>
      </c>
      <c r="AO419" s="2">
        <f t="shared" ca="1" si="77"/>
        <v>0</v>
      </c>
      <c r="AP419" s="2">
        <f t="shared" ca="1" si="77"/>
        <v>0</v>
      </c>
      <c r="AQ419" s="2">
        <f t="shared" ca="1" si="77"/>
        <v>0</v>
      </c>
      <c r="AR419" s="2">
        <f t="shared" ca="1" si="77"/>
        <v>0</v>
      </c>
      <c r="AS419" s="2">
        <f t="shared" ca="1" si="77"/>
        <v>0</v>
      </c>
      <c r="AT419" s="2">
        <f t="shared" ca="1" si="77"/>
        <v>0</v>
      </c>
      <c r="AU419" s="2">
        <f t="shared" ca="1" si="77"/>
        <v>0</v>
      </c>
      <c r="AV419" s="2">
        <f t="shared" ca="1" si="77"/>
        <v>0</v>
      </c>
      <c r="AW419" s="2">
        <f t="shared" ca="1" si="77"/>
        <v>0</v>
      </c>
      <c r="AX419" s="2">
        <f t="shared" ca="1" si="77"/>
        <v>0</v>
      </c>
      <c r="AY419" s="2">
        <f t="shared" ca="1" si="77"/>
        <v>0</v>
      </c>
      <c r="AZ419" s="2" t="e">
        <f t="shared" ca="1" si="77"/>
        <v>#VALUE!</v>
      </c>
      <c r="BA419" s="2" t="e">
        <f t="shared" ca="1" si="77"/>
        <v>#VALUE!</v>
      </c>
      <c r="BB419" s="2" t="e">
        <f t="shared" ca="1" si="77"/>
        <v>#VALUE!</v>
      </c>
      <c r="BC419" s="2" t="e">
        <f t="shared" ca="1" si="79"/>
        <v>#VALUE!</v>
      </c>
      <c r="BD419" s="2" t="e">
        <f t="shared" ca="1" si="79"/>
        <v>#VALUE!</v>
      </c>
      <c r="BE419" s="2" t="e">
        <f t="shared" ca="1" si="79"/>
        <v>#VALUE!</v>
      </c>
      <c r="BF419" s="2" t="e">
        <f t="shared" ca="1" si="79"/>
        <v>#VALUE!</v>
      </c>
      <c r="BG419" s="7" t="e">
        <f t="shared" ca="1" si="79"/>
        <v>#VALUE!</v>
      </c>
      <c r="BH419" s="8">
        <f t="shared" ca="1" si="79"/>
        <v>0</v>
      </c>
      <c r="BI419" s="2" t="e">
        <f t="shared" ca="1" si="79"/>
        <v>#VALUE!</v>
      </c>
    </row>
    <row r="420" spans="1:61" x14ac:dyDescent="0.25">
      <c r="A420" s="185"/>
      <c r="B420" s="1">
        <v>28</v>
      </c>
      <c r="C420" s="2" t="str">
        <f t="shared" si="74"/>
        <v>TBD</v>
      </c>
      <c r="D420" s="3"/>
      <c r="E420" s="73" t="str">
        <f t="shared" si="75"/>
        <v>TBD</v>
      </c>
      <c r="F420" s="2" t="e">
        <f ca="1"/>
        <v>#VALUE!</v>
      </c>
      <c r="G420" s="3"/>
      <c r="H420" s="3"/>
      <c r="I420" s="3"/>
      <c r="J420" s="3"/>
      <c r="K420" s="3"/>
      <c r="L420" s="3"/>
      <c r="M420" s="3"/>
      <c r="N420" s="3"/>
      <c r="O420" s="3"/>
      <c r="P420" s="3"/>
      <c r="Q420" s="3"/>
      <c r="R420" s="3"/>
      <c r="S420" s="3"/>
      <c r="T420" s="3"/>
      <c r="U420" s="3"/>
      <c r="V420" s="3"/>
      <c r="W420" s="3"/>
      <c r="X420" s="3"/>
      <c r="Y420" s="3"/>
      <c r="Z420" s="3"/>
      <c r="AA420" s="3"/>
      <c r="AB420" s="1">
        <v>28</v>
      </c>
      <c r="AC420" s="2">
        <f t="shared" ca="1" si="78"/>
        <v>0</v>
      </c>
      <c r="AD420" s="2">
        <f t="shared" ca="1" si="78"/>
        <v>0</v>
      </c>
      <c r="AE420" s="2">
        <f t="shared" ca="1" si="78"/>
        <v>0</v>
      </c>
      <c r="AF420" s="2">
        <f t="shared" ca="1" si="78"/>
        <v>0</v>
      </c>
      <c r="AG420" s="2">
        <f t="shared" ca="1" si="78"/>
        <v>0</v>
      </c>
      <c r="AH420" s="2">
        <f t="shared" ca="1" si="78"/>
        <v>0</v>
      </c>
      <c r="AI420" s="2">
        <f t="shared" ca="1" si="78"/>
        <v>0</v>
      </c>
      <c r="AJ420" s="2">
        <f t="shared" ca="1" si="78"/>
        <v>0</v>
      </c>
      <c r="AK420" s="2">
        <f t="shared" ca="1" si="78"/>
        <v>0</v>
      </c>
      <c r="AL420" s="2">
        <f t="shared" ca="1" si="78"/>
        <v>0</v>
      </c>
      <c r="AM420" s="2">
        <f t="shared" ca="1" si="77"/>
        <v>0</v>
      </c>
      <c r="AN420" s="2">
        <f t="shared" ca="1" si="77"/>
        <v>0</v>
      </c>
      <c r="AO420" s="2">
        <f t="shared" ca="1" si="77"/>
        <v>0</v>
      </c>
      <c r="AP420" s="2">
        <f t="shared" ca="1" si="77"/>
        <v>0</v>
      </c>
      <c r="AQ420" s="2">
        <f t="shared" ca="1" si="77"/>
        <v>0</v>
      </c>
      <c r="AR420" s="2">
        <f t="shared" ca="1" si="77"/>
        <v>0</v>
      </c>
      <c r="AS420" s="2">
        <f t="shared" ca="1" si="77"/>
        <v>0</v>
      </c>
      <c r="AT420" s="2">
        <f t="shared" ca="1" si="77"/>
        <v>0</v>
      </c>
      <c r="AU420" s="2">
        <f t="shared" ca="1" si="77"/>
        <v>0</v>
      </c>
      <c r="AV420" s="2">
        <f t="shared" ca="1" si="77"/>
        <v>0</v>
      </c>
      <c r="AW420" s="2">
        <f t="shared" ca="1" si="77"/>
        <v>0</v>
      </c>
      <c r="AX420" s="2">
        <f t="shared" ca="1" si="77"/>
        <v>0</v>
      </c>
      <c r="AY420" s="2">
        <f t="shared" ca="1" si="77"/>
        <v>0</v>
      </c>
      <c r="AZ420" s="2" t="e">
        <f t="shared" ca="1" si="77"/>
        <v>#VALUE!</v>
      </c>
      <c r="BA420" s="2" t="e">
        <f t="shared" ca="1" si="77"/>
        <v>#VALUE!</v>
      </c>
      <c r="BB420" s="2" t="e">
        <f t="shared" ca="1" si="77"/>
        <v>#VALUE!</v>
      </c>
      <c r="BC420" s="2" t="e">
        <f t="shared" ca="1" si="79"/>
        <v>#VALUE!</v>
      </c>
      <c r="BD420" s="2" t="e">
        <f t="shared" ca="1" si="79"/>
        <v>#VALUE!</v>
      </c>
      <c r="BE420" s="2" t="e">
        <f t="shared" ca="1" si="79"/>
        <v>#VALUE!</v>
      </c>
      <c r="BF420" s="2" t="e">
        <f t="shared" ca="1" si="79"/>
        <v>#VALUE!</v>
      </c>
      <c r="BG420" s="7" t="e">
        <f t="shared" ca="1" si="79"/>
        <v>#VALUE!</v>
      </c>
      <c r="BH420" s="8">
        <f t="shared" ca="1" si="79"/>
        <v>0</v>
      </c>
      <c r="BI420" s="2" t="e">
        <f t="shared" ca="1" si="79"/>
        <v>#VALUE!</v>
      </c>
    </row>
    <row r="421" spans="1:61" x14ac:dyDescent="0.25">
      <c r="A421" s="185"/>
      <c r="B421" s="1">
        <v>29</v>
      </c>
      <c r="C421" s="2" t="str">
        <f t="shared" si="74"/>
        <v>TBD</v>
      </c>
      <c r="D421" s="3"/>
      <c r="E421" s="73" t="str">
        <f t="shared" si="75"/>
        <v>TBD</v>
      </c>
      <c r="F421" s="2" t="e">
        <f ca="1"/>
        <v>#VALUE!</v>
      </c>
      <c r="G421" s="3"/>
      <c r="H421" s="3"/>
      <c r="I421" s="3"/>
      <c r="J421" s="3"/>
      <c r="K421" s="3"/>
      <c r="L421" s="3"/>
      <c r="M421" s="3"/>
      <c r="N421" s="3"/>
      <c r="O421" s="3"/>
      <c r="P421" s="3"/>
      <c r="Q421" s="3"/>
      <c r="R421" s="3"/>
      <c r="S421" s="3"/>
      <c r="T421" s="3"/>
      <c r="U421" s="3"/>
      <c r="V421" s="3"/>
      <c r="W421" s="3"/>
      <c r="X421" s="3"/>
      <c r="Y421" s="3"/>
      <c r="Z421" s="3"/>
      <c r="AA421" s="3"/>
      <c r="AB421" s="1">
        <v>29</v>
      </c>
      <c r="AC421" s="2">
        <f t="shared" ca="1" si="78"/>
        <v>0</v>
      </c>
      <c r="AD421" s="2">
        <f t="shared" ca="1" si="78"/>
        <v>0</v>
      </c>
      <c r="AE421" s="2">
        <f t="shared" ca="1" si="78"/>
        <v>0</v>
      </c>
      <c r="AF421" s="2">
        <f t="shared" ca="1" si="78"/>
        <v>0</v>
      </c>
      <c r="AG421" s="2">
        <f t="shared" ca="1" si="78"/>
        <v>0</v>
      </c>
      <c r="AH421" s="2">
        <f t="shared" ca="1" si="78"/>
        <v>0</v>
      </c>
      <c r="AI421" s="2">
        <f t="shared" ca="1" si="78"/>
        <v>0</v>
      </c>
      <c r="AJ421" s="2">
        <f t="shared" ca="1" si="78"/>
        <v>0</v>
      </c>
      <c r="AK421" s="2">
        <f t="shared" ca="1" si="78"/>
        <v>0</v>
      </c>
      <c r="AL421" s="2">
        <f t="shared" ca="1" si="78"/>
        <v>0</v>
      </c>
      <c r="AM421" s="2">
        <f t="shared" ca="1" si="77"/>
        <v>0</v>
      </c>
      <c r="AN421" s="2">
        <f t="shared" ca="1" si="77"/>
        <v>0</v>
      </c>
      <c r="AO421" s="2">
        <f t="shared" ca="1" si="77"/>
        <v>0</v>
      </c>
      <c r="AP421" s="2">
        <f t="shared" ca="1" si="77"/>
        <v>0</v>
      </c>
      <c r="AQ421" s="2">
        <f t="shared" ca="1" si="77"/>
        <v>0</v>
      </c>
      <c r="AR421" s="2">
        <f t="shared" ca="1" si="77"/>
        <v>0</v>
      </c>
      <c r="AS421" s="2">
        <f t="shared" ca="1" si="77"/>
        <v>0</v>
      </c>
      <c r="AT421" s="2">
        <f t="shared" ca="1" si="77"/>
        <v>0</v>
      </c>
      <c r="AU421" s="2">
        <f t="shared" ca="1" si="77"/>
        <v>0</v>
      </c>
      <c r="AV421" s="2">
        <f t="shared" ca="1" si="77"/>
        <v>0</v>
      </c>
      <c r="AW421" s="2">
        <f t="shared" ca="1" si="77"/>
        <v>0</v>
      </c>
      <c r="AX421" s="2">
        <f t="shared" ca="1" si="77"/>
        <v>0</v>
      </c>
      <c r="AY421" s="2">
        <f t="shared" ca="1" si="77"/>
        <v>0</v>
      </c>
      <c r="AZ421" s="2" t="e">
        <f t="shared" ca="1" si="77"/>
        <v>#VALUE!</v>
      </c>
      <c r="BA421" s="2" t="e">
        <f t="shared" ca="1" si="77"/>
        <v>#VALUE!</v>
      </c>
      <c r="BB421" s="2" t="e">
        <f t="shared" ca="1" si="77"/>
        <v>#VALUE!</v>
      </c>
      <c r="BC421" s="2" t="e">
        <f t="shared" ca="1" si="79"/>
        <v>#VALUE!</v>
      </c>
      <c r="BD421" s="2" t="e">
        <f t="shared" ca="1" si="79"/>
        <v>#VALUE!</v>
      </c>
      <c r="BE421" s="2" t="e">
        <f t="shared" ca="1" si="79"/>
        <v>#VALUE!</v>
      </c>
      <c r="BF421" s="2" t="e">
        <f t="shared" ca="1" si="79"/>
        <v>#VALUE!</v>
      </c>
      <c r="BG421" s="7" t="e">
        <f t="shared" ca="1" si="79"/>
        <v>#VALUE!</v>
      </c>
      <c r="BH421" s="8">
        <f t="shared" ca="1" si="79"/>
        <v>0</v>
      </c>
      <c r="BI421" s="2" t="e">
        <f t="shared" ca="1" si="79"/>
        <v>#VALUE!</v>
      </c>
    </row>
    <row r="422" spans="1:61" x14ac:dyDescent="0.25">
      <c r="A422" s="185"/>
      <c r="B422" s="1">
        <v>30</v>
      </c>
      <c r="C422" s="2" t="str">
        <f t="shared" si="74"/>
        <v>TBD</v>
      </c>
      <c r="D422" s="3"/>
      <c r="E422" s="73" t="str">
        <f t="shared" si="75"/>
        <v>TBD</v>
      </c>
      <c r="F422" s="2" t="e">
        <f ca="1"/>
        <v>#VALUE!</v>
      </c>
      <c r="G422" s="3"/>
      <c r="H422" s="3"/>
      <c r="I422" s="3"/>
      <c r="J422" s="3"/>
      <c r="K422" s="3"/>
      <c r="L422" s="3"/>
      <c r="M422" s="3"/>
      <c r="N422" s="3"/>
      <c r="O422" s="3"/>
      <c r="P422" s="3"/>
      <c r="Q422" s="3"/>
      <c r="R422" s="3"/>
      <c r="S422" s="3"/>
      <c r="T422" s="3"/>
      <c r="U422" s="3"/>
      <c r="V422" s="3"/>
      <c r="W422" s="3"/>
      <c r="X422" s="3"/>
      <c r="Y422" s="3"/>
      <c r="Z422" s="3"/>
      <c r="AA422" s="3"/>
      <c r="AB422" s="1">
        <v>30</v>
      </c>
      <c r="AC422" s="2">
        <f t="shared" ca="1" si="78"/>
        <v>0</v>
      </c>
      <c r="AD422" s="2">
        <f t="shared" ca="1" si="78"/>
        <v>0</v>
      </c>
      <c r="AE422" s="2">
        <f t="shared" ca="1" si="78"/>
        <v>0</v>
      </c>
      <c r="AF422" s="2">
        <f t="shared" ca="1" si="78"/>
        <v>0</v>
      </c>
      <c r="AG422" s="2">
        <f t="shared" ca="1" si="78"/>
        <v>0</v>
      </c>
      <c r="AH422" s="2">
        <f t="shared" ca="1" si="78"/>
        <v>0</v>
      </c>
      <c r="AI422" s="2">
        <f t="shared" ca="1" si="78"/>
        <v>0</v>
      </c>
      <c r="AJ422" s="2">
        <f t="shared" ca="1" si="78"/>
        <v>0</v>
      </c>
      <c r="AK422" s="2">
        <f t="shared" ca="1" si="78"/>
        <v>0</v>
      </c>
      <c r="AL422" s="2">
        <f t="shared" ca="1" si="78"/>
        <v>0</v>
      </c>
      <c r="AM422" s="2">
        <f t="shared" ca="1" si="77"/>
        <v>0</v>
      </c>
      <c r="AN422" s="2">
        <f t="shared" ca="1" si="77"/>
        <v>0</v>
      </c>
      <c r="AO422" s="2">
        <f t="shared" ca="1" si="77"/>
        <v>0</v>
      </c>
      <c r="AP422" s="2">
        <f t="shared" ca="1" si="77"/>
        <v>0</v>
      </c>
      <c r="AQ422" s="2">
        <f t="shared" ca="1" si="77"/>
        <v>0</v>
      </c>
      <c r="AR422" s="2">
        <f t="shared" ca="1" si="77"/>
        <v>0</v>
      </c>
      <c r="AS422" s="2">
        <f t="shared" ca="1" si="77"/>
        <v>0</v>
      </c>
      <c r="AT422" s="2">
        <f t="shared" ca="1" si="77"/>
        <v>0</v>
      </c>
      <c r="AU422" s="2">
        <f t="shared" ca="1" si="77"/>
        <v>0</v>
      </c>
      <c r="AV422" s="2">
        <f t="shared" ca="1" si="77"/>
        <v>0</v>
      </c>
      <c r="AW422" s="2">
        <f t="shared" ca="1" si="77"/>
        <v>0</v>
      </c>
      <c r="AX422" s="2">
        <f t="shared" ca="1" si="77"/>
        <v>0</v>
      </c>
      <c r="AY422" s="2">
        <f t="shared" ca="1" si="77"/>
        <v>0</v>
      </c>
      <c r="AZ422" s="2">
        <f t="shared" ca="1" si="77"/>
        <v>0</v>
      </c>
      <c r="BA422" s="2">
        <f t="shared" ca="1" si="77"/>
        <v>0</v>
      </c>
      <c r="BB422" s="2">
        <f t="shared" ca="1" si="77"/>
        <v>0</v>
      </c>
      <c r="BC422" s="2" t="e">
        <f t="shared" ca="1" si="79"/>
        <v>#VALUE!</v>
      </c>
      <c r="BD422" s="2" t="e">
        <f t="shared" ca="1" si="79"/>
        <v>#VALUE!</v>
      </c>
      <c r="BE422" s="2" t="e">
        <f t="shared" ca="1" si="79"/>
        <v>#VALUE!</v>
      </c>
      <c r="BF422" s="2" t="e">
        <f t="shared" ca="1" si="79"/>
        <v>#VALUE!</v>
      </c>
      <c r="BG422" s="7" t="e">
        <f t="shared" ca="1" si="79"/>
        <v>#VALUE!</v>
      </c>
      <c r="BH422" s="8">
        <f t="shared" ca="1" si="79"/>
        <v>0</v>
      </c>
      <c r="BI422" s="2" t="e">
        <f t="shared" ca="1" si="79"/>
        <v>#VALUE!</v>
      </c>
    </row>
    <row r="423" spans="1:61" x14ac:dyDescent="0.25">
      <c r="A423" s="185"/>
      <c r="B423" s="1">
        <v>31</v>
      </c>
      <c r="C423" s="2" t="str">
        <f t="shared" si="74"/>
        <v>TBD</v>
      </c>
      <c r="D423" s="3"/>
      <c r="E423" s="73" t="str">
        <f t="shared" si="75"/>
        <v>TBD</v>
      </c>
      <c r="F423" s="2" t="e">
        <f ca="1"/>
        <v>#VALUE!</v>
      </c>
      <c r="G423" s="3"/>
      <c r="H423" s="3"/>
      <c r="I423" s="3"/>
      <c r="J423" s="3"/>
      <c r="K423" s="3"/>
      <c r="L423" s="3"/>
      <c r="M423" s="3"/>
      <c r="N423" s="3"/>
      <c r="O423" s="3"/>
      <c r="P423" s="3"/>
      <c r="Q423" s="3"/>
      <c r="R423" s="3"/>
      <c r="S423" s="3"/>
      <c r="T423" s="3"/>
      <c r="U423" s="3"/>
      <c r="V423" s="3"/>
      <c r="W423" s="3"/>
      <c r="X423" s="3"/>
      <c r="Y423" s="3"/>
      <c r="Z423" s="3"/>
      <c r="AA423" s="3"/>
      <c r="AB423" s="1">
        <v>31</v>
      </c>
      <c r="AC423" s="6">
        <f t="shared" ca="1" si="78"/>
        <v>0</v>
      </c>
      <c r="AD423" s="6">
        <f t="shared" ca="1" si="78"/>
        <v>0</v>
      </c>
      <c r="AE423" s="6">
        <f t="shared" ca="1" si="78"/>
        <v>0</v>
      </c>
      <c r="AF423" s="6">
        <f t="shared" ca="1" si="78"/>
        <v>0</v>
      </c>
      <c r="AG423" s="6">
        <f t="shared" ca="1" si="78"/>
        <v>0</v>
      </c>
      <c r="AH423" s="6">
        <f t="shared" ca="1" si="78"/>
        <v>0</v>
      </c>
      <c r="AI423" s="6">
        <f t="shared" ca="1" si="78"/>
        <v>0</v>
      </c>
      <c r="AJ423" s="6">
        <f t="shared" ca="1" si="78"/>
        <v>0</v>
      </c>
      <c r="AK423" s="6">
        <f t="shared" ca="1" si="78"/>
        <v>0</v>
      </c>
      <c r="AL423" s="6">
        <f t="shared" ca="1" si="78"/>
        <v>0</v>
      </c>
      <c r="AM423" s="6">
        <f t="shared" ca="1" si="77"/>
        <v>0</v>
      </c>
      <c r="AN423" s="6">
        <f t="shared" ca="1" si="77"/>
        <v>0</v>
      </c>
      <c r="AO423" s="6">
        <f t="shared" ca="1" si="77"/>
        <v>0</v>
      </c>
      <c r="AP423" s="6">
        <f t="shared" ca="1" si="77"/>
        <v>0</v>
      </c>
      <c r="AQ423" s="6">
        <f t="shared" ca="1" si="77"/>
        <v>0</v>
      </c>
      <c r="AR423" s="6">
        <f t="shared" ca="1" si="77"/>
        <v>0</v>
      </c>
      <c r="AS423" s="6">
        <f t="shared" ca="1" si="77"/>
        <v>0</v>
      </c>
      <c r="AT423" s="6">
        <f t="shared" ca="1" si="77"/>
        <v>0</v>
      </c>
      <c r="AU423" s="6">
        <f t="shared" ca="1" si="77"/>
        <v>0</v>
      </c>
      <c r="AV423" s="6">
        <f t="shared" ca="1" si="77"/>
        <v>0</v>
      </c>
      <c r="AW423" s="6">
        <f t="shared" ca="1" si="77"/>
        <v>0</v>
      </c>
      <c r="AX423" s="6">
        <f t="shared" ca="1" si="77"/>
        <v>0</v>
      </c>
      <c r="AY423" s="6">
        <f t="shared" ca="1" si="77"/>
        <v>0</v>
      </c>
      <c r="AZ423" s="6">
        <f t="shared" ca="1" si="77"/>
        <v>0</v>
      </c>
      <c r="BA423" s="6">
        <f t="shared" ca="1" si="77"/>
        <v>0</v>
      </c>
      <c r="BB423" s="6">
        <f t="shared" ca="1" si="77"/>
        <v>0</v>
      </c>
      <c r="BC423" s="6" t="e">
        <f t="shared" ca="1" si="79"/>
        <v>#VALUE!</v>
      </c>
      <c r="BD423" s="6" t="e">
        <f t="shared" ca="1" si="79"/>
        <v>#VALUE!</v>
      </c>
      <c r="BE423" s="6" t="e">
        <f t="shared" ca="1" si="79"/>
        <v>#VALUE!</v>
      </c>
      <c r="BF423" s="6" t="e">
        <f t="shared" ca="1" si="79"/>
        <v>#VALUE!</v>
      </c>
      <c r="BG423" s="9" t="e">
        <f t="shared" ca="1" si="79"/>
        <v>#VALUE!</v>
      </c>
      <c r="BH423" s="10">
        <f t="shared" ca="1" si="79"/>
        <v>0</v>
      </c>
      <c r="BI423" s="6" t="e">
        <f t="shared" ca="1" si="79"/>
        <v>#VALUE!</v>
      </c>
    </row>
    <row r="424" spans="1:61" x14ac:dyDescent="0.25">
      <c r="A424" s="185"/>
      <c r="B424" s="1">
        <v>32</v>
      </c>
      <c r="C424" s="73" t="str">
        <f t="shared" si="74"/>
        <v>TBD</v>
      </c>
      <c r="D424" s="2" t="e">
        <f t="array" aca="1" ref="D424:D425" ca="1">MMULT(K_21,Du)+MMULT(K_22,Dk)</f>
        <v>#VALUE!</v>
      </c>
      <c r="E424" s="2">
        <f t="shared" ref="E424" si="80">INDEX_MATCH_2D($B424,LM,DISPLACEMENTS_KNOWN)</f>
        <v>0</v>
      </c>
      <c r="F424" s="3"/>
      <c r="G424" s="2" t="e">
        <f t="array" aca="1" ref="G424:G425" ca="1">Qu+SUMIF(mem_DOF,$B$424:$B$425,Qf)</f>
        <v>#VALUE!</v>
      </c>
      <c r="H424" s="3"/>
      <c r="I424" s="3"/>
      <c r="J424" s="3"/>
      <c r="K424" s="3"/>
      <c r="L424" s="3"/>
      <c r="M424" s="3"/>
      <c r="N424" s="3"/>
      <c r="O424" s="3"/>
      <c r="P424" s="3"/>
      <c r="Q424" s="3"/>
      <c r="R424" s="3"/>
      <c r="S424" s="3"/>
      <c r="T424" s="3"/>
      <c r="U424" s="3"/>
      <c r="V424" s="3"/>
      <c r="W424" s="3"/>
      <c r="X424" s="3"/>
      <c r="Y424" s="3"/>
      <c r="Z424" s="3"/>
      <c r="AA424" s="3"/>
      <c r="AB424" s="1">
        <v>32</v>
      </c>
      <c r="AC424" s="20">
        <f t="shared" ca="1" si="78"/>
        <v>-70000000</v>
      </c>
      <c r="AD424" s="20">
        <f t="shared" ca="1" si="78"/>
        <v>0</v>
      </c>
      <c r="AE424" s="20">
        <f t="shared" ca="1" si="78"/>
        <v>0</v>
      </c>
      <c r="AF424" s="20">
        <f t="shared" ca="1" si="78"/>
        <v>0</v>
      </c>
      <c r="AG424" s="20">
        <f t="shared" ca="1" si="78"/>
        <v>0</v>
      </c>
      <c r="AH424" s="20">
        <f t="shared" ca="1" si="78"/>
        <v>-70000000</v>
      </c>
      <c r="AI424" s="20">
        <f t="shared" ca="1" si="78"/>
        <v>0</v>
      </c>
      <c r="AJ424" s="20">
        <f t="shared" ca="1" si="78"/>
        <v>0</v>
      </c>
      <c r="AK424" s="20">
        <f t="shared" ca="1" si="78"/>
        <v>0</v>
      </c>
      <c r="AL424" s="20">
        <f t="shared" ca="1" si="78"/>
        <v>0</v>
      </c>
      <c r="AM424" s="20">
        <f t="shared" ca="1" si="78"/>
        <v>0</v>
      </c>
      <c r="AN424" s="20">
        <f t="shared" ca="1" si="78"/>
        <v>0</v>
      </c>
      <c r="AO424" s="20">
        <f t="shared" ca="1" si="78"/>
        <v>0</v>
      </c>
      <c r="AP424" s="20">
        <f t="shared" ca="1" si="78"/>
        <v>0</v>
      </c>
      <c r="AQ424" s="20">
        <f t="shared" ca="1" si="78"/>
        <v>0</v>
      </c>
      <c r="AR424" s="20">
        <f t="shared" ca="1" si="78"/>
        <v>0</v>
      </c>
      <c r="AS424" s="20">
        <f t="shared" ref="AS424:BH425" ca="1" si="81">SUMIF($AB$52:$AB$390,$AB424,AS$52:AS$390)</f>
        <v>0</v>
      </c>
      <c r="AT424" s="20">
        <f t="shared" ca="1" si="81"/>
        <v>0</v>
      </c>
      <c r="AU424" s="20">
        <f t="shared" ca="1" si="81"/>
        <v>0</v>
      </c>
      <c r="AV424" s="20">
        <f t="shared" ca="1" si="81"/>
        <v>0</v>
      </c>
      <c r="AW424" s="20">
        <f t="shared" ca="1" si="81"/>
        <v>0</v>
      </c>
      <c r="AX424" s="20">
        <f t="shared" ca="1" si="81"/>
        <v>0</v>
      </c>
      <c r="AY424" s="20">
        <f t="shared" ca="1" si="81"/>
        <v>0</v>
      </c>
      <c r="AZ424" s="20">
        <f t="shared" ca="1" si="81"/>
        <v>0</v>
      </c>
      <c r="BA424" s="20">
        <f t="shared" ca="1" si="81"/>
        <v>0</v>
      </c>
      <c r="BB424" s="20">
        <f t="shared" ca="1" si="81"/>
        <v>0</v>
      </c>
      <c r="BC424" s="20">
        <f t="shared" ca="1" si="81"/>
        <v>0</v>
      </c>
      <c r="BD424" s="20">
        <f t="shared" ca="1" si="81"/>
        <v>0</v>
      </c>
      <c r="BE424" s="20">
        <f t="shared" ca="1" si="81"/>
        <v>0</v>
      </c>
      <c r="BF424" s="20">
        <f t="shared" ca="1" si="81"/>
        <v>0</v>
      </c>
      <c r="BG424" s="21">
        <f t="shared" ca="1" si="81"/>
        <v>0</v>
      </c>
      <c r="BH424" s="22">
        <f t="shared" ca="1" si="81"/>
        <v>140000000</v>
      </c>
      <c r="BI424" s="20">
        <f t="shared" ca="1" si="79"/>
        <v>0</v>
      </c>
    </row>
    <row r="425" spans="1:61" x14ac:dyDescent="0.25">
      <c r="A425" s="185"/>
      <c r="B425" s="65">
        <v>33</v>
      </c>
      <c r="C425" s="66" t="str">
        <f t="shared" ref="C425" si="82">IFERROR(INDEX_MATCH_2D($B425,LM,LOADS_KNOWN)-SUMIF(mem_DOF,$B425,Qf),"TBD")</f>
        <v>TBD</v>
      </c>
      <c r="D425" s="67" t="e">
        <f ca="1"/>
        <v>#VALUE!</v>
      </c>
      <c r="E425" s="67">
        <f t="shared" ref="E425" si="83">INDEX_MATCH_2D($B425,LM,DISPLACEMENTS_KNOWN)</f>
        <v>0</v>
      </c>
      <c r="F425" s="68"/>
      <c r="G425" s="67" t="e">
        <f ca="1"/>
        <v>#VALUE!</v>
      </c>
      <c r="H425" s="68"/>
      <c r="I425" s="68"/>
      <c r="J425" s="68"/>
      <c r="K425" s="68"/>
      <c r="L425" s="68"/>
      <c r="M425" s="68"/>
      <c r="N425" s="68"/>
      <c r="O425" s="68"/>
      <c r="P425" s="68"/>
      <c r="Q425" s="68"/>
      <c r="R425" s="68"/>
      <c r="S425" s="68"/>
      <c r="T425" s="68"/>
      <c r="U425" s="68"/>
      <c r="V425" s="68"/>
      <c r="W425" s="68"/>
      <c r="X425" s="68"/>
      <c r="Y425" s="68"/>
      <c r="Z425" s="68"/>
      <c r="AA425" s="68"/>
      <c r="AB425" s="65">
        <v>33</v>
      </c>
      <c r="AC425" s="67">
        <f t="shared" ref="AC425:AR425" ca="1" si="84">SUMIF($AB$52:$AB$390,$AB425,AC$52:AC$390)</f>
        <v>0</v>
      </c>
      <c r="AD425" s="67">
        <f t="shared" ca="1" si="84"/>
        <v>0</v>
      </c>
      <c r="AE425" s="67">
        <f t="shared" ca="1" si="84"/>
        <v>0</v>
      </c>
      <c r="AF425" s="67">
        <f t="shared" ca="1" si="84"/>
        <v>0</v>
      </c>
      <c r="AG425" s="67">
        <f t="shared" ca="1" si="84"/>
        <v>0</v>
      </c>
      <c r="AH425" s="67">
        <f t="shared" ca="1" si="84"/>
        <v>0</v>
      </c>
      <c r="AI425" s="67">
        <f t="shared" ca="1" si="84"/>
        <v>0</v>
      </c>
      <c r="AJ425" s="67">
        <f t="shared" ca="1" si="84"/>
        <v>0</v>
      </c>
      <c r="AK425" s="67">
        <f t="shared" ca="1" si="84"/>
        <v>0</v>
      </c>
      <c r="AL425" s="67">
        <f t="shared" ca="1" si="84"/>
        <v>0</v>
      </c>
      <c r="AM425" s="67">
        <f t="shared" ca="1" si="84"/>
        <v>0</v>
      </c>
      <c r="AN425" s="67">
        <f t="shared" ca="1" si="84"/>
        <v>0</v>
      </c>
      <c r="AO425" s="67">
        <f t="shared" ca="1" si="84"/>
        <v>0</v>
      </c>
      <c r="AP425" s="67">
        <f t="shared" ca="1" si="84"/>
        <v>0</v>
      </c>
      <c r="AQ425" s="67">
        <f t="shared" ca="1" si="84"/>
        <v>0</v>
      </c>
      <c r="AR425" s="67">
        <f t="shared" ca="1" si="84"/>
        <v>0</v>
      </c>
      <c r="AS425" s="67">
        <f t="shared" ca="1" si="81"/>
        <v>0</v>
      </c>
      <c r="AT425" s="67">
        <f t="shared" ca="1" si="81"/>
        <v>0</v>
      </c>
      <c r="AU425" s="67">
        <f t="shared" ca="1" si="81"/>
        <v>0</v>
      </c>
      <c r="AV425" s="67">
        <f t="shared" ca="1" si="81"/>
        <v>0</v>
      </c>
      <c r="AW425" s="67">
        <f t="shared" ca="1" si="81"/>
        <v>0</v>
      </c>
      <c r="AX425" s="67">
        <f t="shared" ca="1" si="81"/>
        <v>0</v>
      </c>
      <c r="AY425" s="67">
        <f t="shared" ca="1" si="81"/>
        <v>0</v>
      </c>
      <c r="AZ425" s="67">
        <f t="shared" ca="1" si="81"/>
        <v>0</v>
      </c>
      <c r="BA425" s="67">
        <f t="shared" ca="1" si="81"/>
        <v>0</v>
      </c>
      <c r="BB425" s="67">
        <f t="shared" ca="1" si="81"/>
        <v>0</v>
      </c>
      <c r="BC425" s="67" t="e">
        <f t="shared" ca="1" si="81"/>
        <v>#VALUE!</v>
      </c>
      <c r="BD425" s="67" t="e">
        <f t="shared" ca="1" si="81"/>
        <v>#VALUE!</v>
      </c>
      <c r="BE425" s="67" t="e">
        <f t="shared" ca="1" si="81"/>
        <v>#VALUE!</v>
      </c>
      <c r="BF425" s="67" t="e">
        <f t="shared" ca="1" si="81"/>
        <v>#VALUE!</v>
      </c>
      <c r="BG425" s="69" t="e">
        <f t="shared" ca="1" si="81"/>
        <v>#VALUE!</v>
      </c>
      <c r="BH425" s="70">
        <f t="shared" ca="1" si="81"/>
        <v>0</v>
      </c>
      <c r="BI425" s="67" t="e">
        <f t="shared" ref="BI425" ca="1" si="85">SUMIF($AB$52:$AB$390,$AB425,BI$52:BI$390)</f>
        <v>#VALUE!</v>
      </c>
    </row>
    <row r="426" spans="1:61" x14ac:dyDescent="0.25">
      <c r="A426" s="185" t="s">
        <v>79</v>
      </c>
    </row>
    <row r="427" spans="1:61" x14ac:dyDescent="0.25">
      <c r="A427" s="185"/>
    </row>
    <row r="428" spans="1:61" x14ac:dyDescent="0.25">
      <c r="A428" s="185"/>
    </row>
    <row r="429" spans="1:61" x14ac:dyDescent="0.25">
      <c r="A429" s="185"/>
    </row>
    <row r="430" spans="1:61" x14ac:dyDescent="0.25">
      <c r="A430" s="185"/>
    </row>
    <row r="431" spans="1:61" x14ac:dyDescent="0.25">
      <c r="A431" s="185"/>
    </row>
    <row r="432" spans="1:61" x14ac:dyDescent="0.25">
      <c r="A432" s="185"/>
    </row>
    <row r="433" spans="1:60" x14ac:dyDescent="0.25">
      <c r="A433" s="185"/>
    </row>
    <row r="434" spans="1:60" x14ac:dyDescent="0.25">
      <c r="A434" s="185"/>
    </row>
    <row r="435" spans="1:60" x14ac:dyDescent="0.25">
      <c r="A435" s="185"/>
    </row>
    <row r="436" spans="1:60" x14ac:dyDescent="0.25">
      <c r="A436" s="185"/>
    </row>
    <row r="437" spans="1:60" x14ac:dyDescent="0.25">
      <c r="A437" s="185"/>
      <c r="B437" s="27" t="s">
        <v>80</v>
      </c>
      <c r="C437" s="27">
        <v>0</v>
      </c>
      <c r="E437" s="27" t="s">
        <v>81</v>
      </c>
      <c r="F437" s="28">
        <f>4483.7*GESTEP(C437)-4483.7*GESTEP(C437,180)</f>
        <v>4483.7</v>
      </c>
      <c r="H437" s="27" t="s">
        <v>80</v>
      </c>
      <c r="I437" s="27">
        <v>0</v>
      </c>
      <c r="K437" s="27" t="s">
        <v>81</v>
      </c>
      <c r="L437" s="28">
        <f>4483.7*GESTEP(I437)-4483.7*GESTEP(I437,2.75)</f>
        <v>4483.7</v>
      </c>
      <c r="N437" s="27" t="s">
        <v>80</v>
      </c>
      <c r="O437" s="27">
        <v>0</v>
      </c>
      <c r="Q437" s="27" t="s">
        <v>81</v>
      </c>
      <c r="R437" s="28">
        <f>4483.7*GESTEP(O437)-4483.7*GESTEP(O437,5.5)</f>
        <v>4483.7</v>
      </c>
      <c r="T437" s="27" t="s">
        <v>80</v>
      </c>
      <c r="U437" s="27">
        <v>0</v>
      </c>
      <c r="W437" s="27" t="s">
        <v>81</v>
      </c>
      <c r="X437" s="28">
        <f>4483.7*GESTEP(U437)-4483.7*GESTEP(U437,5.5)</f>
        <v>4483.7</v>
      </c>
      <c r="Z437" s="27" t="s">
        <v>80</v>
      </c>
      <c r="AA437" s="27">
        <v>0</v>
      </c>
      <c r="AC437" s="27" t="s">
        <v>81</v>
      </c>
      <c r="AD437" s="28">
        <f>4483.7*GESTEP(AA437)-4483.7*GESTEP(AA437,5.5)</f>
        <v>4483.7</v>
      </c>
      <c r="AF437" s="27" t="s">
        <v>80</v>
      </c>
      <c r="AG437" s="27">
        <v>0</v>
      </c>
      <c r="AI437" s="27" t="s">
        <v>81</v>
      </c>
      <c r="AJ437" s="28">
        <f>4483.7*GESTEP(AG437)-4483.7*GESTEP(AG437,6.75)</f>
        <v>4483.7</v>
      </c>
      <c r="AL437" s="27" t="s">
        <v>80</v>
      </c>
      <c r="AM437" s="27">
        <v>0</v>
      </c>
      <c r="AO437" s="27" t="s">
        <v>81</v>
      </c>
      <c r="AP437" s="28">
        <f>4483.7*GESTEP(AM437)-4483.7*GESTEP(AM437,7)</f>
        <v>4483.7</v>
      </c>
      <c r="AR437" s="27" t="s">
        <v>80</v>
      </c>
      <c r="AS437" s="27">
        <v>0</v>
      </c>
      <c r="AU437" s="27" t="s">
        <v>81</v>
      </c>
      <c r="AV437" s="28">
        <f>4483.7*GESTEP(AS437)-4483.7*GESTEP(AS437,6.25)</f>
        <v>4483.7</v>
      </c>
      <c r="AX437" s="27" t="s">
        <v>80</v>
      </c>
      <c r="AY437" s="27">
        <v>0</v>
      </c>
      <c r="BA437" s="27" t="s">
        <v>81</v>
      </c>
      <c r="BB437" s="28">
        <f>4483.7*GESTEP(AY437)-4483.7*GESTEP(AY437,6)</f>
        <v>4483.7</v>
      </c>
      <c r="BD437" s="27" t="s">
        <v>80</v>
      </c>
      <c r="BE437" s="27">
        <v>0</v>
      </c>
      <c r="BG437" s="27" t="s">
        <v>81</v>
      </c>
      <c r="BH437" s="28">
        <f>4483.7*GESTEP(BE437)-4483.7*GESTEP(BE437,2.75)</f>
        <v>4483.7</v>
      </c>
    </row>
    <row r="438" spans="1:60" x14ac:dyDescent="0.25">
      <c r="A438" s="185"/>
    </row>
    <row r="439" spans="1:60" x14ac:dyDescent="0.25">
      <c r="A439" s="185"/>
    </row>
    <row r="440" spans="1:60" x14ac:dyDescent="0.25">
      <c r="A440" s="185"/>
    </row>
    <row r="441" spans="1:60" x14ac:dyDescent="0.25">
      <c r="A441" s="185"/>
    </row>
    <row r="442" spans="1:60" x14ac:dyDescent="0.25">
      <c r="A442" s="185"/>
    </row>
    <row r="443" spans="1:60" x14ac:dyDescent="0.25">
      <c r="A443" s="185"/>
    </row>
    <row r="444" spans="1:60" x14ac:dyDescent="0.25">
      <c r="A444" s="185"/>
    </row>
    <row r="445" spans="1:60" x14ac:dyDescent="0.25">
      <c r="A445" s="185"/>
    </row>
    <row r="446" spans="1:60" x14ac:dyDescent="0.25">
      <c r="A446" s="185"/>
    </row>
    <row r="447" spans="1:60" x14ac:dyDescent="0.25">
      <c r="A447" s="185"/>
    </row>
    <row r="448" spans="1:60" x14ac:dyDescent="0.25">
      <c r="A448" s="185"/>
    </row>
    <row r="449" spans="1:60" x14ac:dyDescent="0.25">
      <c r="A449" s="185"/>
      <c r="B449" s="27" t="s">
        <v>80</v>
      </c>
      <c r="C449" s="27">
        <v>0</v>
      </c>
      <c r="E449" s="27" t="s">
        <v>82</v>
      </c>
      <c r="F449" s="28">
        <f>-5.33333333333333*GESTEP(C449)*C449+960*GESTEP(C449,180)</f>
        <v>0</v>
      </c>
      <c r="H449" s="27" t="s">
        <v>80</v>
      </c>
      <c r="I449" s="27">
        <v>0</v>
      </c>
      <c r="K449" s="27" t="s">
        <v>82</v>
      </c>
      <c r="L449" s="28">
        <f>6675.0718*GESTEP(I449)-6675.0718*GESTEP(I449,2.75)</f>
        <v>6675.0717999999997</v>
      </c>
      <c r="N449" s="27" t="s">
        <v>80</v>
      </c>
      <c r="O449" s="27">
        <v>0</v>
      </c>
      <c r="Q449" s="27" t="s">
        <v>82</v>
      </c>
      <c r="R449" s="28">
        <f>5740.5506*GESTEP(O449)-5740.5506*GESTEP(O449,5.5)</f>
        <v>5740.5505999999996</v>
      </c>
      <c r="T449" s="27" t="s">
        <v>80</v>
      </c>
      <c r="U449" s="27">
        <v>0</v>
      </c>
      <c r="W449" s="27" t="s">
        <v>82</v>
      </c>
      <c r="X449" s="28">
        <f>3997.1368*GESTEP(U449)-3997.1368*GESTEP(U449,5.5)</f>
        <v>3997.1368000000002</v>
      </c>
      <c r="Z449" s="27" t="s">
        <v>80</v>
      </c>
      <c r="AA449" s="27">
        <v>0</v>
      </c>
      <c r="AC449" s="27" t="s">
        <v>82</v>
      </c>
      <c r="AD449" s="28">
        <f>2298.0717*GESTEP(AA449)-2298.0717*GESTEP(AA449,5.5)</f>
        <v>2298.0717</v>
      </c>
      <c r="AF449" s="27" t="s">
        <v>80</v>
      </c>
      <c r="AG449" s="27">
        <v>0</v>
      </c>
      <c r="AI449" s="27" t="s">
        <v>82</v>
      </c>
      <c r="AJ449" s="28">
        <f>1002.9474*GESTEP(AG449)-1002.9474*GESTEP(AG449,6.75)</f>
        <v>1002.9474</v>
      </c>
      <c r="AL449" s="27" t="s">
        <v>80</v>
      </c>
      <c r="AM449" s="27">
        <v>0</v>
      </c>
      <c r="AO449" s="27" t="s">
        <v>82</v>
      </c>
      <c r="AP449" s="28">
        <f>-48.4202*GESTEP(AM449)+48.4202*GESTEP(AM449,7)</f>
        <v>-48.420200000000001</v>
      </c>
      <c r="AR449" s="27" t="s">
        <v>80</v>
      </c>
      <c r="AS449" s="27">
        <v>0</v>
      </c>
      <c r="AU449" s="27" t="s">
        <v>82</v>
      </c>
      <c r="AV449" s="28">
        <f>-387.0193*GESTEP(AS449)+387.0193*GESTEP(AS449,6.25)</f>
        <v>-387.01929999999999</v>
      </c>
      <c r="AX449" s="27" t="s">
        <v>80</v>
      </c>
      <c r="AY449" s="27">
        <v>0</v>
      </c>
      <c r="BA449" s="27" t="s">
        <v>82</v>
      </c>
      <c r="BB449" s="28">
        <f>-360.8676*GESTEP(AY449)+360.8676*GESTEP(AY449,6)</f>
        <v>-360.86759999999998</v>
      </c>
      <c r="BD449" s="27" t="s">
        <v>80</v>
      </c>
      <c r="BE449" s="27">
        <v>0</v>
      </c>
      <c r="BG449" s="27" t="s">
        <v>82</v>
      </c>
      <c r="BH449" s="28">
        <f>0</f>
        <v>0</v>
      </c>
    </row>
    <row r="450" spans="1:60" x14ac:dyDescent="0.25">
      <c r="A450" s="185"/>
    </row>
    <row r="451" spans="1:60" x14ac:dyDescent="0.25">
      <c r="A451" s="185"/>
    </row>
    <row r="452" spans="1:60" x14ac:dyDescent="0.25">
      <c r="A452" s="185"/>
    </row>
    <row r="453" spans="1:60" x14ac:dyDescent="0.25">
      <c r="A453" s="185"/>
    </row>
    <row r="454" spans="1:60" x14ac:dyDescent="0.25">
      <c r="A454" s="185"/>
    </row>
    <row r="455" spans="1:60" x14ac:dyDescent="0.25">
      <c r="A455" s="185"/>
    </row>
    <row r="456" spans="1:60" x14ac:dyDescent="0.25">
      <c r="A456" s="185"/>
    </row>
    <row r="457" spans="1:60" x14ac:dyDescent="0.25">
      <c r="A457" s="185"/>
    </row>
    <row r="458" spans="1:60" x14ac:dyDescent="0.25">
      <c r="A458" s="185"/>
    </row>
    <row r="459" spans="1:60" x14ac:dyDescent="0.25">
      <c r="A459" s="185"/>
    </row>
    <row r="460" spans="1:60" x14ac:dyDescent="0.25">
      <c r="A460" s="185"/>
    </row>
    <row r="461" spans="1:60" x14ac:dyDescent="0.25">
      <c r="A461" s="185"/>
      <c r="B461" s="27" t="s">
        <v>80</v>
      </c>
      <c r="C461" s="27">
        <v>0</v>
      </c>
      <c r="E461" s="27" t="s">
        <v>83</v>
      </c>
      <c r="F461" s="28">
        <f>-5.33333333333333/2*GESTEP(C461)*C461^2+960*GESTEP(C461,180)*(C461-180)+86400*GESTEP(C461,180)</f>
        <v>0</v>
      </c>
      <c r="H461" s="27" t="s">
        <v>80</v>
      </c>
      <c r="I461" s="27">
        <v>0</v>
      </c>
      <c r="K461" s="27" t="s">
        <v>83</v>
      </c>
      <c r="L461" s="28">
        <f>6675.0718*GESTEP(I461)*I461-86400*GESTEP(I461)-6675.0718*GESTEP(I461,2.75)*(I461-2.75)+68043.5525*GESTEP(I461,2.75)</f>
        <v>-86400</v>
      </c>
      <c r="N461" s="27" t="s">
        <v>80</v>
      </c>
      <c r="O461" s="27">
        <v>0</v>
      </c>
      <c r="Q461" s="27" t="s">
        <v>83</v>
      </c>
      <c r="R461" s="28">
        <f>5740.5506*GESTEP(O461)*O461-68043.5525*GESTEP(O461)-5740.5506*GESTEP(O461,5.5)*(O461-5.5)+36470.5242*GESTEP(O461,5.5)</f>
        <v>-68043.552500000005</v>
      </c>
      <c r="T461" s="27" t="s">
        <v>80</v>
      </c>
      <c r="U461" s="27">
        <v>0</v>
      </c>
      <c r="W461" s="27" t="s">
        <v>83</v>
      </c>
      <c r="X461" s="28">
        <f>3997.1368*GESTEP(U461)*U461-36470.5242*GESTEP(U461)-3997.1368*GESTEP(U461,5.5)*(U461-5.5)+14486.2716*GESTEP(U461,5.5)</f>
        <v>-36470.5242</v>
      </c>
      <c r="Z461" s="27" t="s">
        <v>80</v>
      </c>
      <c r="AA461" s="27">
        <v>0</v>
      </c>
      <c r="AC461" s="27" t="s">
        <v>83</v>
      </c>
      <c r="AD461" s="28">
        <f>2298.0717*GESTEP(AA461)*AA461-14486.2716*GESTEP(AA461)-2298.0717*GESTEP(AA461,5.5)*(AA461-5.5)+1846.8772*GESTEP(AA461,5.5)</f>
        <v>-14486.2716</v>
      </c>
      <c r="AF461" s="27" t="s">
        <v>80</v>
      </c>
      <c r="AG461" s="27">
        <v>0</v>
      </c>
      <c r="AI461" s="27" t="s">
        <v>83</v>
      </c>
      <c r="AJ461" s="28">
        <f>1002.9474*GESTEP(AG461)*AG461-1846.8772*GESTEP(AG461)-1002.9474*GESTEP(AG461,6.75)*(AG461-6.75)-4923.0175*GESTEP(AG461,6.75)</f>
        <v>-1846.8771999999999</v>
      </c>
      <c r="AL461" s="27" t="s">
        <v>80</v>
      </c>
      <c r="AM461" s="27">
        <v>0</v>
      </c>
      <c r="AO461" s="27" t="s">
        <v>83</v>
      </c>
      <c r="AP461" s="28">
        <f>-48.4202*GESTEP(AM461)*AM461+4923.0175*GESTEP(AM461)+48.4202*GESTEP(AM461,7)*(AM461-7)-4584.0758*GESTEP(AM461,7)</f>
        <v>4923.0174999999999</v>
      </c>
      <c r="AR461" s="27" t="s">
        <v>80</v>
      </c>
      <c r="AS461" s="27">
        <v>0</v>
      </c>
      <c r="AU461" s="27" t="s">
        <v>83</v>
      </c>
      <c r="AV461" s="28">
        <f>-387.0193*GESTEP(AS461)*AS461+4584.0758*GESTEP(AS461)+387.0193*GESTEP(AS461,6.25)*(AS461-6.25)-2165.2054*GESTEP(AS461,6.25)</f>
        <v>4584.0757999999996</v>
      </c>
      <c r="AX461" s="27" t="s">
        <v>80</v>
      </c>
      <c r="AY461" s="27">
        <v>0</v>
      </c>
      <c r="BA461" s="27" t="s">
        <v>83</v>
      </c>
      <c r="BB461" s="28">
        <f>-360.8676*GESTEP(AY461)*AY461+2165.2054*GESTEP(AY461)+360.8676*GESTEP(AY461,6)*(AY461-6)</f>
        <v>2165.2053999999998</v>
      </c>
      <c r="BD461" s="27" t="s">
        <v>80</v>
      </c>
      <c r="BE461" s="27">
        <v>0</v>
      </c>
      <c r="BG461" s="27" t="s">
        <v>83</v>
      </c>
      <c r="BH461" s="28">
        <f>0</f>
        <v>0</v>
      </c>
    </row>
    <row r="462" spans="1:60" x14ac:dyDescent="0.25">
      <c r="A462" s="185"/>
    </row>
    <row r="463" spans="1:60" x14ac:dyDescent="0.25">
      <c r="A463" s="185"/>
    </row>
    <row r="464" spans="1:60" x14ac:dyDescent="0.25">
      <c r="A464" s="185"/>
    </row>
    <row r="465" spans="1:60" x14ac:dyDescent="0.25">
      <c r="A465" s="185"/>
    </row>
    <row r="466" spans="1:60" x14ac:dyDescent="0.25">
      <c r="A466" s="185"/>
    </row>
    <row r="467" spans="1:60" x14ac:dyDescent="0.25">
      <c r="A467" s="185"/>
    </row>
    <row r="468" spans="1:60" x14ac:dyDescent="0.25">
      <c r="A468" s="185"/>
    </row>
    <row r="469" spans="1:60" x14ac:dyDescent="0.25">
      <c r="A469" s="185"/>
    </row>
    <row r="470" spans="1:60" x14ac:dyDescent="0.25">
      <c r="A470" s="185"/>
    </row>
    <row r="471" spans="1:60" x14ac:dyDescent="0.25">
      <c r="A471" s="185"/>
    </row>
    <row r="472" spans="1:60" x14ac:dyDescent="0.25">
      <c r="A472" s="185"/>
    </row>
    <row r="473" spans="1:60" x14ac:dyDescent="0.25">
      <c r="A473" s="185"/>
      <c r="B473" s="27" t="s">
        <v>80</v>
      </c>
      <c r="C473" s="27">
        <v>0</v>
      </c>
      <c r="E473" s="27" t="s">
        <v>84</v>
      </c>
      <c r="F473" s="28">
        <f>-5.33333333333333/6*GESTEP(C473)*C473^3+960/2*GESTEP(C473,180)*(C473-180)^2+86400*GESTEP(C473,180)*(C473-180)+0.0628703782446261</f>
        <v>6.2870378244626102E-2</v>
      </c>
      <c r="H473" s="27" t="s">
        <v>80</v>
      </c>
      <c r="I473" s="27">
        <v>0</v>
      </c>
      <c r="K473" s="27" t="s">
        <v>84</v>
      </c>
      <c r="L473" s="28">
        <f>6675.0718/2*GESTEP(I473)*I473^2-86400*GESTEP(I473)*I473-6675.0718/2*GESTEP(I473,2.75)*(I473-2.75)^2+68043.5525*GESTEP(I473,2.75)*(I473-2.75)+0.00621851020282245</f>
        <v>6.2185102028224498E-3</v>
      </c>
      <c r="N473" s="27" t="s">
        <v>80</v>
      </c>
      <c r="O473" s="27">
        <v>0</v>
      </c>
      <c r="Q473" s="27" t="s">
        <v>84</v>
      </c>
      <c r="R473" s="28">
        <f>5740.5506/2*GESTEP(O473)*O473^2-68043.5525*GESTEP(O473)*O473-5740.5506/2*GESTEP(O473,5.5)*(O473-5.5)^2+36470.5242*GESTEP(O473,5.5)*(O473-5.5)+0.00389779566489451</f>
        <v>3.89779566489451E-3</v>
      </c>
      <c r="T473" s="27" t="s">
        <v>80</v>
      </c>
      <c r="U473" s="27">
        <v>0</v>
      </c>
      <c r="W473" s="27" t="s">
        <v>84</v>
      </c>
      <c r="X473" s="28">
        <f>3997.1368/2*GESTEP(U473)*U473^2-36470.5242*GESTEP(U473)*U473-3997.1368/2*GESTEP(U473,5.5)*(U473-5.5)^2+14486.2716*GESTEP(U473,5.5)*(U473-5.5)+0.000756876756358794</f>
        <v>7.5687675635879403E-4</v>
      </c>
      <c r="Z473" s="27" t="s">
        <v>80</v>
      </c>
      <c r="AA473" s="27">
        <v>0</v>
      </c>
      <c r="AC473" s="27" t="s">
        <v>84</v>
      </c>
      <c r="AD473" s="28">
        <f>2298.0717/2*GESTEP(AA473)*AA473^2-14486.2716*GESTEP(AA473)*AA473-2298.0717/2*GESTEP(AA473,5.5)*(AA473-5.5)^2+1846.8772*GESTEP(AA473,5.5)*(AA473-5.5)-0.000774507040047492</f>
        <v>-7.7450704004749203E-4</v>
      </c>
      <c r="AF473" s="27" t="s">
        <v>80</v>
      </c>
      <c r="AG473" s="27">
        <v>0</v>
      </c>
      <c r="AI473" s="27" t="s">
        <v>84</v>
      </c>
      <c r="AJ473" s="28">
        <f>1002.9474/2*GESTEP(AG473)*AG473^2-1846.8772*GESTEP(AG473)*AG473-1002.9474/2*GESTEP(AG473,6.75)*(AG473-6.75)^2-4923.0175*GESTEP(AG473,6.75)*(AG473-6.75)-0.00126536049994236</f>
        <v>-1.26536049994236E-3</v>
      </c>
      <c r="AL473" s="27" t="s">
        <v>80</v>
      </c>
      <c r="AM473" s="27">
        <v>0</v>
      </c>
      <c r="AO473" s="27" t="s">
        <v>84</v>
      </c>
      <c r="AP473" s="28">
        <f>-48.4202/2*GESTEP(AM473)*AM473^2+4923.0175*GESTEP(AM473)*AM473+48.4202/2*GESTEP(AM473,7)*(AM473-7)^2-4584.0758*GESTEP(AM473,7)*(AM473-7)-0.0011519040610032</f>
        <v>-1.1519040610031999E-3</v>
      </c>
      <c r="AR473" s="27" t="s">
        <v>80</v>
      </c>
      <c r="AS473" s="27">
        <v>0</v>
      </c>
      <c r="AU473" s="27" t="s">
        <v>84</v>
      </c>
      <c r="AV473" s="28">
        <f>-387.0193/2*GESTEP(AS473)*AS473^2+4584.0758*GESTEP(AS473)*AS473+387.0193/2*GESTEP(AS473,6.25)*(AS473-6.25)^2-2165.2054*GESTEP(AS473,6.25)*(AS473-6.25)-0.000788269595226153</f>
        <v>-7.8826959522615295E-4</v>
      </c>
      <c r="AX473" s="27" t="s">
        <v>80</v>
      </c>
      <c r="AY473" s="27">
        <v>0</v>
      </c>
      <c r="BA473" s="27" t="s">
        <v>84</v>
      </c>
      <c r="BB473" s="28">
        <f>-360.8676/2*GESTEP(AY473)*AY473^2+2165.2054*GESTEP(AY473)*AY473+360.8676/2*GESTEP(AY473,6)*(AY473-6)^2-0.000557777102889647</f>
        <v>-5.5777710288964697E-4</v>
      </c>
      <c r="BD473" s="27" t="s">
        <v>80</v>
      </c>
      <c r="BE473" s="27">
        <v>0</v>
      </c>
      <c r="BG473" s="27" t="s">
        <v>84</v>
      </c>
      <c r="BH473" s="28">
        <f>-0.000486791611160374</f>
        <v>-4.8679161116037403E-4</v>
      </c>
    </row>
    <row r="474" spans="1:60" x14ac:dyDescent="0.25">
      <c r="A474" s="185"/>
    </row>
    <row r="475" spans="1:60" x14ac:dyDescent="0.25">
      <c r="A475" s="185"/>
    </row>
    <row r="476" spans="1:60" x14ac:dyDescent="0.25">
      <c r="A476" s="185"/>
    </row>
    <row r="477" spans="1:60" x14ac:dyDescent="0.25">
      <c r="A477" s="185"/>
    </row>
    <row r="478" spans="1:60" x14ac:dyDescent="0.25">
      <c r="A478" s="185"/>
    </row>
    <row r="479" spans="1:60" x14ac:dyDescent="0.25">
      <c r="A479" s="185"/>
    </row>
    <row r="480" spans="1:60" x14ac:dyDescent="0.25">
      <c r="A480" s="185"/>
    </row>
    <row r="481" spans="1:60" x14ac:dyDescent="0.25">
      <c r="A481" s="185"/>
    </row>
    <row r="482" spans="1:60" x14ac:dyDescent="0.25">
      <c r="A482" s="185"/>
    </row>
    <row r="483" spans="1:60" x14ac:dyDescent="0.25">
      <c r="A483" s="185"/>
    </row>
    <row r="484" spans="1:60" x14ac:dyDescent="0.25">
      <c r="A484" s="185"/>
    </row>
    <row r="485" spans="1:60" x14ac:dyDescent="0.25">
      <c r="A485" s="185"/>
      <c r="B485" s="27" t="s">
        <v>80</v>
      </c>
      <c r="C485" s="27">
        <v>0</v>
      </c>
      <c r="E485" s="27" t="s">
        <v>84</v>
      </c>
      <c r="F485" s="28">
        <f>-5.33333333333333/24*GESTEP(C485)*C485^4+960/6*GESTEP(C485,180)*(C485-180)^3+86400/2*GESTEP(C485,180)*(C485-180)^2+0.0628703782446261*C485-8.76733402215148</f>
        <v>-8.7673340221514806</v>
      </c>
      <c r="H485" s="27" t="s">
        <v>80</v>
      </c>
      <c r="I485" s="27">
        <v>0</v>
      </c>
      <c r="K485" s="27" t="s">
        <v>84</v>
      </c>
      <c r="L485" s="28">
        <f>6675.0718/6*GESTEP(I485)*I485^3-86400/2*GESTEP(I485)*I485^2-6675.0718/6*GESTEP(I485,2.75)*(I485-2.75)^3+68043.5525/2*GESTEP(I485,2.75)*(I485-2.75)^2+0.00621851020282245*I485</f>
        <v>0</v>
      </c>
      <c r="N485" s="27" t="s">
        <v>80</v>
      </c>
      <c r="O485" s="27">
        <v>0</v>
      </c>
      <c r="Q485" s="27" t="s">
        <v>84</v>
      </c>
      <c r="R485" s="28">
        <f>5740.5506/6*GESTEP(O485)*O485^3-68043.5525/2*GESTEP(O485)*O485^2-5740.5506/6*GESTEP(O485,5.5)*(O485-5.5)^3+36470.5242/2*GESTEP(O485,5.5)*(O485-5.5)^2+0.00389779566489451*O485+0.0137834987533663</f>
        <v>1.37834987533663E-2</v>
      </c>
      <c r="T485" s="27" t="s">
        <v>80</v>
      </c>
      <c r="U485" s="27">
        <v>0</v>
      </c>
      <c r="W485" s="27" t="s">
        <v>84</v>
      </c>
      <c r="X485" s="28">
        <f>3997.1368/6*GESTEP(U485)*U485^3-36470.5242/2*GESTEP(U485)*U485^2-3997.1368/6*GESTEP(U485,5.5)*(U485-5.5)^3+14486.2716/2*GESTEP(U485,5.5)*(U485-5.5)^2+0.000756876756358794*U485+0.0257140675174141</f>
        <v>2.5714067517414101E-2</v>
      </c>
      <c r="Z485" s="27" t="s">
        <v>80</v>
      </c>
      <c r="AA485" s="27">
        <v>0</v>
      </c>
      <c r="AC485" s="27" t="s">
        <v>84</v>
      </c>
      <c r="AD485" s="28">
        <f>2298.0717/6*GESTEP(AA485)*AA485^3-14486.2716/2*GESTEP(AA485)*AA485^2-2298.0717/6*GESTEP(AA485,5.5)*(AA485-5.5)^3+1846.8772/2*GESTEP(AA485,5.5)*(AA485-5.5)^2-0.000774507040047492*AA485+0.0250599574455503</f>
        <v>2.5059957445550299E-2</v>
      </c>
      <c r="AF485" s="27" t="s">
        <v>80</v>
      </c>
      <c r="AG485" s="27">
        <v>0</v>
      </c>
      <c r="AI485" s="27" t="s">
        <v>84</v>
      </c>
      <c r="AJ485" s="28">
        <f>1002.9474/6*GESTEP(AG485)*AG485^3-1846.8772/2*GESTEP(AG485)*AG485^2-1002.9474/6*GESTEP(AG485,6.75)*(AG485-6.75)^3-4923.0175/2*GESTEP(AG485,6.75)*(AG485-6.75)^2-0.00126536049994236*AG485+0.0191021290271627</f>
        <v>1.9102129027162702E-2</v>
      </c>
      <c r="AL485" s="27" t="s">
        <v>80</v>
      </c>
      <c r="AM485" s="27">
        <v>0</v>
      </c>
      <c r="AO485" s="27" t="s">
        <v>84</v>
      </c>
      <c r="AP485" s="28">
        <f>-48.4202/6*GESTEP(AM485)*AM485^3+4923.0175/2*GESTEP(AM485)*AM485^2+48.4202/6*GESTEP(AM485,7)*(AM485-7)^3-4584.0758/2*GESTEP(AM485,7)*(AM485-7)^2-0.0011519040610032*AM485+0.0106629574369318</f>
        <v>1.06629574369318E-2</v>
      </c>
      <c r="AR485" s="27" t="s">
        <v>80</v>
      </c>
      <c r="AS485" s="27">
        <v>0</v>
      </c>
      <c r="AU485" s="27" t="s">
        <v>84</v>
      </c>
      <c r="AV485" s="28">
        <f>-387.0193/6*GESTEP(AS485)*AS485^3+4584.0758/2*GESTEP(AS485)*AS485^2+387.0193/6*GESTEP(AS485,6.25)*(AS485-6.25)^3-2165.2054/2*GESTEP(AS485,6.25)*(AS485-6.25)^2-0.000788269595226153*AS485+0.003887474419937</f>
        <v>3.8874744199369998E-3</v>
      </c>
      <c r="AX485" s="27" t="s">
        <v>80</v>
      </c>
      <c r="AY485" s="27">
        <v>0</v>
      </c>
      <c r="BA485" s="27" t="s">
        <v>84</v>
      </c>
      <c r="BB485" s="28">
        <f>-360.8676/6*GESTEP(AY485)*AY485^3+2165.2054/2*GESTEP(AY485)*AY485^2+360.8676/6*GESTEP(AY485,6)*(AY485-6)^3-0.000557777102889647*AY485-0.000232873541639618</f>
        <v>-2.3287354163961801E-4</v>
      </c>
      <c r="BD485" s="27" t="s">
        <v>80</v>
      </c>
      <c r="BE485" s="27">
        <v>0</v>
      </c>
      <c r="BG485" s="27" t="s">
        <v>84</v>
      </c>
      <c r="BH485" s="28">
        <f>-0.000486791611160374*BE485-0.00329559419206041</f>
        <v>-3.2955941920604099E-3</v>
      </c>
    </row>
  </sheetData>
  <mergeCells count="51">
    <mergeCell ref="B2:P2"/>
    <mergeCell ref="B3:B4"/>
    <mergeCell ref="C3:D3"/>
    <mergeCell ref="E3:G3"/>
    <mergeCell ref="H3:J3"/>
    <mergeCell ref="K3:M3"/>
    <mergeCell ref="N3:P3"/>
    <mergeCell ref="B18:I18"/>
    <mergeCell ref="B32:K32"/>
    <mergeCell ref="B45:O45"/>
    <mergeCell ref="J50:O50"/>
    <mergeCell ref="P50:U50"/>
    <mergeCell ref="AB50:CS50"/>
    <mergeCell ref="A51:A425"/>
    <mergeCell ref="B52:B84"/>
    <mergeCell ref="C52:C54"/>
    <mergeCell ref="C55:C57"/>
    <mergeCell ref="B85:B117"/>
    <mergeCell ref="C85:C87"/>
    <mergeCell ref="C88:C90"/>
    <mergeCell ref="B118:B150"/>
    <mergeCell ref="C118:C120"/>
    <mergeCell ref="V50:AA50"/>
    <mergeCell ref="C121:C123"/>
    <mergeCell ref="B151:B183"/>
    <mergeCell ref="C151:C153"/>
    <mergeCell ref="C154:C156"/>
    <mergeCell ref="B184:B216"/>
    <mergeCell ref="C184:C186"/>
    <mergeCell ref="C187:C189"/>
    <mergeCell ref="B217:B249"/>
    <mergeCell ref="C217:C219"/>
    <mergeCell ref="C220:C222"/>
    <mergeCell ref="B250:B282"/>
    <mergeCell ref="C250:C252"/>
    <mergeCell ref="C253:C255"/>
    <mergeCell ref="I391:O391"/>
    <mergeCell ref="AB391:BI391"/>
    <mergeCell ref="B283:B315"/>
    <mergeCell ref="C283:C285"/>
    <mergeCell ref="C286:C288"/>
    <mergeCell ref="B316:B348"/>
    <mergeCell ref="C316:C318"/>
    <mergeCell ref="C319:C321"/>
    <mergeCell ref="R392:T392"/>
    <mergeCell ref="R393:R394"/>
    <mergeCell ref="A426:A485"/>
    <mergeCell ref="B349:B381"/>
    <mergeCell ref="C349:C351"/>
    <mergeCell ref="C352:C354"/>
    <mergeCell ref="B382:B390"/>
  </mergeCells>
  <conditionalFormatting sqref="E52:E57">
    <cfRule type="expression" dxfId="82" priority="1">
      <formula>AND(E52&lt;1,E52&gt;-1,E52&lt;&gt;0)</formula>
    </cfRule>
  </conditionalFormatting>
  <conditionalFormatting sqref="E85:E90">
    <cfRule type="expression" dxfId="81" priority="2">
      <formula>AND(E85&lt;1,E85&gt;-1,E85&lt;&gt;0)</formula>
    </cfRule>
  </conditionalFormatting>
  <conditionalFormatting sqref="E118:E123">
    <cfRule type="expression" dxfId="80" priority="3">
      <formula>AND(E118&lt;1,E118&gt;-1,E118&lt;&gt;0)</formula>
    </cfRule>
  </conditionalFormatting>
  <conditionalFormatting sqref="E151:E156">
    <cfRule type="expression" dxfId="79" priority="4">
      <formula>AND(E151&lt;1,E151&gt;-1,E151&lt;&gt;0)</formula>
    </cfRule>
  </conditionalFormatting>
  <conditionalFormatting sqref="E184:E189">
    <cfRule type="expression" dxfId="78" priority="5">
      <formula>AND(E184&lt;1,E184&gt;-1,E184&lt;&gt;0)</formula>
    </cfRule>
  </conditionalFormatting>
  <conditionalFormatting sqref="E217:E222">
    <cfRule type="expression" dxfId="77" priority="6">
      <formula>AND(E217&lt;1,E217&gt;-1,E217&lt;&gt;0)</formula>
    </cfRule>
  </conditionalFormatting>
  <conditionalFormatting sqref="E250:E255">
    <cfRule type="expression" dxfId="76" priority="7">
      <formula>AND(E250&lt;1,E250&gt;-1,E250&lt;&gt;0)</formula>
    </cfRule>
  </conditionalFormatting>
  <conditionalFormatting sqref="E283:E288">
    <cfRule type="expression" dxfId="75" priority="8">
      <formula>AND(E283&lt;1,E283&gt;-1,E283&lt;&gt;0)</formula>
    </cfRule>
  </conditionalFormatting>
  <conditionalFormatting sqref="E316:E321">
    <cfRule type="expression" dxfId="74" priority="9">
      <formula>AND(E316&lt;1,E316&gt;-1,E316&lt;&gt;0)</formula>
    </cfRule>
  </conditionalFormatting>
  <conditionalFormatting sqref="E349:E354">
    <cfRule type="expression" dxfId="73" priority="10">
      <formula>AND(E349&lt;1,E349&gt;-1,E349&lt;&gt;0)</formula>
    </cfRule>
  </conditionalFormatting>
  <conditionalFormatting sqref="E393:E425">
    <cfRule type="expression" dxfId="72" priority="11">
      <formula>AND(E393&lt;1,E393&gt;-1,E393&lt;&gt;0)</formula>
    </cfRule>
  </conditionalFormatting>
  <conditionalFormatting sqref="F393:F423">
    <cfRule type="expression" dxfId="71" priority="12">
      <formula>AND(F393&lt;1,F393&gt;-1,F393&lt;&gt;0)</formula>
    </cfRule>
  </conditionalFormatting>
  <conditionalFormatting sqref="M393:O403">
    <cfRule type="expression" dxfId="70" priority="13">
      <formula>AND(M393&lt;1,M393&gt;-1,M393&lt;&gt;0)</formula>
    </cfRule>
  </conditionalFormatting>
  <dataValidations count="6">
    <dataValidation type="list" allowBlank="1" showInputMessage="1" showErrorMessage="1" sqref="D47">
      <formula1>"X,Y,x,y"</formula1>
    </dataValidation>
    <dataValidation type="list" allowBlank="1" showInputMessage="1" showErrorMessage="1" sqref="C47">
      <formula1>"M,P,UDL,LDL"</formula1>
    </dataValidation>
    <dataValidation type="list" allowBlank="1" showInputMessage="1" showErrorMessage="1" sqref="B47">
      <formula1>MEMBERS</formula1>
    </dataValidation>
    <dataValidation type="list" allowBlank="1" showInputMessage="1" showErrorMessage="1" sqref="C20:D29 B34:B42">
      <formula1>NODES</formula1>
    </dataValidation>
    <dataValidation type="list" allowBlank="1" showInputMessage="1" showErrorMessage="1" sqref="E5:G15">
      <formula1>"-1,0,1"</formula1>
    </dataValidation>
    <dataValidation type="list" allowBlank="1" showInputMessage="1" showErrorMessage="1" sqref="E20:E29">
      <formula1>"0,1,2,3"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941" r:id="rId3" name="Button 53">
              <controlPr defaultSize="0" print="0" autoFill="0" autoPict="0" macro="[0]!DMO_main.SOLUTION">
                <anchor moveWithCells="1" sizeWithCells="1">
                  <from>
                    <xdr:col>1</xdr:col>
                    <xdr:colOff>0</xdr:colOff>
                    <xdr:row>48</xdr:row>
                    <xdr:rowOff>0</xdr:rowOff>
                  </from>
                  <to>
                    <xdr:col>3</xdr:col>
                    <xdr:colOff>0</xdr:colOff>
                    <xdr:row>49</xdr:row>
                    <xdr:rowOff>0</xdr:rowOff>
                  </to>
                </anchor>
              </controlPr>
            </control>
          </mc:Choice>
        </mc:AlternateContent>
        <mc:AlternateContent xmlns:mc="http://schemas.openxmlformats.org/markup-compatibility/2006">
          <mc:Choice Requires="x14">
            <control shapeId="165942" r:id="rId4" name="Button 54">
              <controlPr defaultSize="0" print="0" autoFill="0" autoPict="0" macro="[0]!DIAGRAMS">
                <anchor moveWithCells="1" sizeWithCells="1">
                  <from>
                    <xdr:col>3</xdr:col>
                    <xdr:colOff>0</xdr:colOff>
                    <xdr:row>48</xdr:row>
                    <xdr:rowOff>0</xdr:rowOff>
                  </from>
                  <to>
                    <xdr:col>5</xdr:col>
                    <xdr:colOff>0</xdr:colOff>
                    <xdr:row>49</xdr:row>
                    <xdr:rowOff>0</xdr:rowOff>
                  </to>
                </anchor>
              </controlPr>
            </control>
          </mc:Choice>
        </mc:AlternateContent>
        <mc:AlternateContent xmlns:mc="http://schemas.openxmlformats.org/markup-compatibility/2006">
          <mc:Choice Requires="x14">
            <control shapeId="165943" r:id="rId5" name="Button 55">
              <controlPr defaultSize="0" print="0" autoFill="0" autoPict="0" macro="[0]!ROWS_HIDE">
                <anchor moveWithCells="1" sizeWithCells="1">
                  <from>
                    <xdr:col>5</xdr:col>
                    <xdr:colOff>0</xdr:colOff>
                    <xdr:row>48</xdr:row>
                    <xdr:rowOff>0</xdr:rowOff>
                  </from>
                  <to>
                    <xdr:col>7</xdr:col>
                    <xdr:colOff>0</xdr:colOff>
                    <xdr:row>49</xdr:row>
                    <xdr:rowOff>0</xdr:rowOff>
                  </to>
                </anchor>
              </controlPr>
            </control>
          </mc:Choice>
        </mc:AlternateContent>
        <mc:AlternateContent xmlns:mc="http://schemas.openxmlformats.org/markup-compatibility/2006">
          <mc:Choice Requires="x14">
            <control shapeId="165944" r:id="rId6" name="Button 56">
              <controlPr defaultSize="0" print="0" autoFill="0" autoPict="0" macro="[0]!CLEAR_OUTPUT">
                <anchor moveWithCells="1" sizeWithCells="1">
                  <from>
                    <xdr:col>7</xdr:col>
                    <xdr:colOff>0</xdr:colOff>
                    <xdr:row>48</xdr:row>
                    <xdr:rowOff>0</xdr:rowOff>
                  </from>
                  <to>
                    <xdr:col>9</xdr:col>
                    <xdr:colOff>0</xdr:colOff>
                    <xdr:row>49</xdr:row>
                    <xdr:rowOff>0</xdr:rowOff>
                  </to>
                </anchor>
              </controlPr>
            </control>
          </mc:Choice>
        </mc:AlternateContent>
        <mc:AlternateContent xmlns:mc="http://schemas.openxmlformats.org/markup-compatibility/2006">
          <mc:Choice Requires="x14">
            <control shapeId="165945" r:id="rId7" name="Button 57">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65946" r:id="rId8" name="Button 58">
              <controlPr defaultSize="0" print="0" autoFill="0" autoPict="0" macro="[0]!STRUCTURE_DRAW">
                <anchor moveWithCells="1" sizeWithCells="1">
                  <from>
                    <xdr:col>1</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165947" r:id="rId9" name="Button 59">
              <controlPr defaultSize="0" print="0" autoFill="0" autoPict="0" macro="[0]!STRUCTURE_RESCALE">
                <anchor moveWithCells="1" sizeWithCells="1">
                  <from>
                    <xdr:col>3</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65948" r:id="rId10" name="Button 60">
              <controlPr defaultSize="0" print="0" autoFill="0" autoPict="0" macro="[0]!FIX_FORMULAS">
                <anchor moveWithCells="1" sizeWithCells="1">
                  <from>
                    <xdr:col>5</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65949" r:id="rId11" name="Button 61">
              <controlPr defaultSize="0" print="0" autoFill="0" autoPict="0" macro="[0]!ADD_NODE">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5950" r:id="rId12" name="Button 62">
              <controlPr defaultSize="0" print="0" autoFill="0" autoPict="0" macro="[0]!ADD_MEMBER">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65951" r:id="rId13" name="Button 63">
              <controlPr defaultSize="0" print="0" autoFill="0" autoPict="0" macro="[0]!ADD_NODAL_APP">
                <anchor moveWithCells="1" sizeWithCells="1">
                  <from>
                    <xdr:col>0</xdr:col>
                    <xdr:colOff>0</xdr:colOff>
                    <xdr:row>42</xdr:row>
                    <xdr:rowOff>0</xdr:rowOff>
                  </from>
                  <to>
                    <xdr:col>1</xdr:col>
                    <xdr:colOff>0</xdr:colOff>
                    <xdr:row>43</xdr:row>
                    <xdr:rowOff>0</xdr:rowOff>
                  </to>
                </anchor>
              </controlPr>
            </control>
          </mc:Choice>
        </mc:AlternateContent>
        <mc:AlternateContent xmlns:mc="http://schemas.openxmlformats.org/markup-compatibility/2006">
          <mc:Choice Requires="x14">
            <control shapeId="165952" r:id="rId14" name="Button 64">
              <controlPr defaultSize="0" print="0" autoFill="0" autoPict="0" macro="[0]!ADD_MEMB_LOAD">
                <anchor moveWithCells="1" sizeWithCells="1">
                  <from>
                    <xdr:col>0</xdr:col>
                    <xdr:colOff>0</xdr:colOff>
                    <xdr:row>47</xdr:row>
                    <xdr:rowOff>0</xdr:rowOff>
                  </from>
                  <to>
                    <xdr:col>1</xdr:col>
                    <xdr:colOff>0</xdr:colOff>
                    <xdr:row>48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N118"/>
  <sheetViews>
    <sheetView topLeftCell="A6" zoomScale="85" zoomScaleNormal="85" workbookViewId="0">
      <selection activeCell="A59" sqref="A59:A118"/>
    </sheetView>
  </sheetViews>
  <sheetFormatPr defaultRowHeight="15" x14ac:dyDescent="0.25"/>
  <cols>
    <col min="1" max="1" width="3.140625" customWidth="1"/>
  </cols>
  <sheetData>
    <row r="1" spans="2:16" ht="15.75" thickBot="1" x14ac:dyDescent="0.3"/>
    <row r="2" spans="2:16" x14ac:dyDescent="0.25">
      <c r="B2" s="192" t="s">
        <v>24</v>
      </c>
      <c r="C2" s="162"/>
      <c r="D2" s="162"/>
      <c r="E2" s="162"/>
      <c r="F2" s="162"/>
      <c r="G2" s="162"/>
      <c r="H2" s="162"/>
      <c r="I2" s="162"/>
      <c r="J2" s="162"/>
      <c r="K2" s="162"/>
      <c r="L2" s="162"/>
      <c r="M2" s="162"/>
      <c r="N2" s="162"/>
      <c r="O2" s="162"/>
      <c r="P2" s="193"/>
    </row>
    <row r="3" spans="2:16" x14ac:dyDescent="0.25">
      <c r="B3" s="194" t="s">
        <v>18</v>
      </c>
      <c r="C3" s="190" t="s">
        <v>25</v>
      </c>
      <c r="D3" s="190"/>
      <c r="E3" s="190" t="s">
        <v>23</v>
      </c>
      <c r="F3" s="190"/>
      <c r="G3" s="190"/>
      <c r="H3" s="190" t="s">
        <v>40</v>
      </c>
      <c r="I3" s="190"/>
      <c r="J3" s="190"/>
      <c r="K3" s="190" t="s">
        <v>41</v>
      </c>
      <c r="L3" s="190"/>
      <c r="M3" s="190"/>
      <c r="N3" s="190" t="s">
        <v>42</v>
      </c>
      <c r="O3" s="190"/>
      <c r="P3" s="195"/>
    </row>
    <row r="4" spans="2:16" ht="18" x14ac:dyDescent="0.25">
      <c r="B4" s="194"/>
      <c r="C4" s="115" t="s">
        <v>5</v>
      </c>
      <c r="D4" s="115" t="s">
        <v>6</v>
      </c>
      <c r="E4" s="115" t="s">
        <v>27</v>
      </c>
      <c r="F4" s="115" t="s">
        <v>26</v>
      </c>
      <c r="G4" s="115" t="s">
        <v>28</v>
      </c>
      <c r="H4" s="115" t="s">
        <v>27</v>
      </c>
      <c r="I4" s="115" t="s">
        <v>26</v>
      </c>
      <c r="J4" s="115" t="s">
        <v>28</v>
      </c>
      <c r="K4" s="115" t="s">
        <v>39</v>
      </c>
      <c r="L4" s="115" t="s">
        <v>38</v>
      </c>
      <c r="M4" s="115" t="s">
        <v>37</v>
      </c>
      <c r="N4" s="115" t="s">
        <v>64</v>
      </c>
      <c r="O4" s="115" t="s">
        <v>65</v>
      </c>
      <c r="P4" s="118" t="s">
        <v>66</v>
      </c>
    </row>
    <row r="5" spans="2:16" x14ac:dyDescent="0.25">
      <c r="B5" s="116" t="s">
        <v>17</v>
      </c>
      <c r="C5" s="1">
        <v>0</v>
      </c>
      <c r="D5" s="1">
        <v>0</v>
      </c>
      <c r="E5" s="1">
        <v>1</v>
      </c>
      <c r="F5" s="1">
        <v>1</v>
      </c>
      <c r="G5" s="1">
        <v>1</v>
      </c>
      <c r="H5" s="1">
        <v>6</v>
      </c>
      <c r="I5" s="1">
        <v>7</v>
      </c>
      <c r="J5" s="1">
        <v>8</v>
      </c>
      <c r="K5" s="113" t="str">
        <f>IF(CONSTRAINTSu_X=0,IF(ISNA(MATCH(NODES,NODES_LOADED,0)),0,INDEX(NODAL_APPLICATIONS,MATCH(NODES,NODES_LOADED,0),1)),"TBD")</f>
        <v>TBD</v>
      </c>
      <c r="L5" s="113" t="str">
        <f>IF(CONSTRAINTSu_Y=0,IF(ISNA(MATCH(NODES,NODES_LOADED,0)),0,INDEX(NODAL_APPLICATIONS,MATCH(NODES,NODES_LOADED,0),2)),"TBD")</f>
        <v>TBD</v>
      </c>
      <c r="M5" s="113" t="str">
        <f>IF(CONSTRAINTSr_Z=0,IF(ISNA(MATCH(NODES,NODES_LOADED,0)),0,INDEX(NODAL_APPLICATIONS,MATCH(NODES,NODES_LOADED,0),3)),"TBD")</f>
        <v>TBD</v>
      </c>
      <c r="N5" s="113">
        <f>IF(CONSTRAINTSu_X=0,"TBD",IF(ISNA(MATCH(NODES,NODES_LOADED,0)),0,INDEX(NODAL_APPLICATIONS,MATCH(NODES,NODES_LOADED,0),4)))</f>
        <v>0</v>
      </c>
      <c r="O5" s="113">
        <f>IF(CONSTRAINTSu_Y=0,"TBD",IF(ISNA(MATCH(NODES,NODES_LOADED,0)),0,INDEX(NODAL_APPLICATIONS,MATCH(NODES,NODES_LOADED,0),5)))</f>
        <v>0</v>
      </c>
      <c r="P5" s="119">
        <f>IF(CONSTRAINTSr_Z=0,"TBD",IF(ISNA(MATCH(NODES,NODES_LOADED,0)),0,INDEX(NODAL_APPLICATIONS,MATCH(NODES,NODES_LOADED,0),6)))</f>
        <v>0</v>
      </c>
    </row>
    <row r="6" spans="2:16" x14ac:dyDescent="0.25">
      <c r="B6" s="116" t="s">
        <v>19</v>
      </c>
      <c r="C6" s="1">
        <v>3</v>
      </c>
      <c r="D6" s="1">
        <v>0</v>
      </c>
      <c r="E6" s="1">
        <v>0</v>
      </c>
      <c r="F6" s="1">
        <v>1</v>
      </c>
      <c r="G6" s="1">
        <v>0</v>
      </c>
      <c r="H6" s="1">
        <v>1</v>
      </c>
      <c r="I6" s="1">
        <v>9</v>
      </c>
      <c r="J6" s="1">
        <v>2</v>
      </c>
      <c r="K6" s="113">
        <f>IF(CONSTRAINTSu_X=0,IF(ISNA(MATCH(NODES,NODES_LOADED,0)),0,INDEX(NODAL_APPLICATIONS,MATCH(NODES,NODES_LOADED,0),1)),"TBD")</f>
        <v>0</v>
      </c>
      <c r="L6" s="113" t="str">
        <f>IF(CONSTRAINTSu_Y=0,IF(ISNA(MATCH(NODES,NODES_LOADED,0)),0,INDEX(NODAL_APPLICATIONS,MATCH(NODES,NODES_LOADED,0),2)),"TBD")</f>
        <v>TBD</v>
      </c>
      <c r="M6" s="113">
        <f>IF(CONSTRAINTSr_Z=0,IF(ISNA(MATCH(NODES,NODES_LOADED,0)),0,INDEX(NODAL_APPLICATIONS,MATCH(NODES,NODES_LOADED,0),3)),"TBD")</f>
        <v>0</v>
      </c>
      <c r="N6" s="113" t="str">
        <f>IF(CONSTRAINTSu_X=0,"TBD",IF(ISNA(MATCH(NODES,NODES_LOADED,0)),0,INDEX(NODAL_APPLICATIONS,MATCH(NODES,NODES_LOADED,0),4)))</f>
        <v>TBD</v>
      </c>
      <c r="O6" s="113">
        <f>IF(CONSTRAINTSu_Y=0,"TBD",IF(ISNA(MATCH(NODES,NODES_LOADED,0)),0,INDEX(NODAL_APPLICATIONS,MATCH(NODES,NODES_LOADED,0),5)))</f>
        <v>0</v>
      </c>
      <c r="P6" s="119" t="str">
        <f>IF(CONSTRAINTSr_Z=0,"TBD",IF(ISNA(MATCH(NODES,NODES_LOADED,0)),0,INDEX(NODAL_APPLICATIONS,MATCH(NODES,NODES_LOADED,0),6)))</f>
        <v>TBD</v>
      </c>
    </row>
    <row r="7" spans="2:16" x14ac:dyDescent="0.25">
      <c r="B7" s="116" t="s">
        <v>29</v>
      </c>
      <c r="C7" s="1">
        <v>6</v>
      </c>
      <c r="D7" s="1">
        <v>0</v>
      </c>
      <c r="E7" s="1">
        <v>0</v>
      </c>
      <c r="F7" s="1">
        <v>0</v>
      </c>
      <c r="G7" s="1">
        <v>0</v>
      </c>
      <c r="H7" s="1">
        <v>3</v>
      </c>
      <c r="I7" s="1">
        <v>4</v>
      </c>
      <c r="J7" s="1">
        <v>5</v>
      </c>
      <c r="K7" s="113">
        <f>IF(CONSTRAINTSu_X=0,IF(ISNA(MATCH(NODES,NODES_LOADED,0)),0,INDEX(NODAL_APPLICATIONS,MATCH(NODES,NODES_LOADED,0),1)),"TBD")</f>
        <v>0</v>
      </c>
      <c r="L7" s="113">
        <f>IF(CONSTRAINTSu_Y=0,IF(ISNA(MATCH(NODES,NODES_LOADED,0)),0,INDEX(NODAL_APPLICATIONS,MATCH(NODES,NODES_LOADED,0),2)),"TBD")</f>
        <v>-50</v>
      </c>
      <c r="M7" s="113">
        <f>IF(CONSTRAINTSr_Z=0,IF(ISNA(MATCH(NODES,NODES_LOADED,0)),0,INDEX(NODAL_APPLICATIONS,MATCH(NODES,NODES_LOADED,0),3)),"TBD")</f>
        <v>0</v>
      </c>
      <c r="N7" s="113" t="str">
        <f>IF(CONSTRAINTSu_X=0,"TBD",IF(ISNA(MATCH(NODES,NODES_LOADED,0)),0,INDEX(NODAL_APPLICATIONS,MATCH(NODES,NODES_LOADED,0),4)))</f>
        <v>TBD</v>
      </c>
      <c r="O7" s="113" t="str">
        <f>IF(CONSTRAINTSu_Y=0,"TBD",IF(ISNA(MATCH(NODES,NODES_LOADED,0)),0,INDEX(NODAL_APPLICATIONS,MATCH(NODES,NODES_LOADED,0),5)))</f>
        <v>TBD</v>
      </c>
      <c r="P7" s="119" t="str">
        <f>IF(CONSTRAINTSr_Z=0,"TBD",IF(ISNA(MATCH(NODES,NODES_LOADED,0)),0,INDEX(NODAL_APPLICATIONS,MATCH(NODES,NODES_LOADED,0),6)))</f>
        <v>TBD</v>
      </c>
    </row>
    <row r="8" spans="2:16" ht="15.75" thickBot="1" x14ac:dyDescent="0.3">
      <c r="B8" s="117"/>
      <c r="C8" s="16"/>
      <c r="D8" s="16"/>
      <c r="E8" s="16"/>
      <c r="F8" s="16"/>
      <c r="G8" s="16"/>
      <c r="H8" s="16"/>
      <c r="I8" s="16"/>
      <c r="J8" s="16"/>
      <c r="K8" s="17"/>
      <c r="L8" s="17"/>
      <c r="M8" s="17"/>
      <c r="N8" s="17"/>
      <c r="O8" s="17"/>
      <c r="P8" s="120"/>
    </row>
    <row r="9" spans="2:16" ht="15.75" thickBot="1" x14ac:dyDescent="0.3"/>
    <row r="10" spans="2:16" x14ac:dyDescent="0.25">
      <c r="B10" s="192" t="s">
        <v>22</v>
      </c>
      <c r="C10" s="162"/>
      <c r="D10" s="162"/>
      <c r="E10" s="162"/>
      <c r="F10" s="162"/>
      <c r="G10" s="162"/>
      <c r="H10" s="162"/>
      <c r="I10" s="162"/>
      <c r="J10" s="162"/>
      <c r="K10" s="193"/>
    </row>
    <row r="11" spans="2:16" x14ac:dyDescent="0.25">
      <c r="B11" s="121" t="s">
        <v>15</v>
      </c>
      <c r="C11" s="115" t="s">
        <v>43</v>
      </c>
      <c r="D11" s="115" t="s">
        <v>44</v>
      </c>
      <c r="E11" s="115" t="s">
        <v>14</v>
      </c>
      <c r="F11" s="115" t="s">
        <v>12</v>
      </c>
      <c r="G11" s="115" t="s">
        <v>34</v>
      </c>
      <c r="H11" s="115" t="s">
        <v>21</v>
      </c>
      <c r="I11" s="115" t="s">
        <v>20</v>
      </c>
      <c r="J11" s="115" t="s">
        <v>162</v>
      </c>
      <c r="K11" s="118" t="s">
        <v>163</v>
      </c>
    </row>
    <row r="12" spans="2:16" x14ac:dyDescent="0.25">
      <c r="B12" s="116" t="s">
        <v>7</v>
      </c>
      <c r="C12" s="1" t="s">
        <v>17</v>
      </c>
      <c r="D12" s="1" t="s">
        <v>19</v>
      </c>
      <c r="E12" s="1">
        <v>0</v>
      </c>
      <c r="F12" s="113">
        <f>L_m(B12,COORD_X,COORD_Y)</f>
        <v>3</v>
      </c>
      <c r="G12" s="46">
        <v>1</v>
      </c>
      <c r="H12" s="46">
        <v>210000000</v>
      </c>
      <c r="I12" s="46">
        <v>2.0000000000000001E-4</v>
      </c>
      <c r="J12" s="1">
        <v>1</v>
      </c>
      <c r="K12" s="122" t="b">
        <v>1</v>
      </c>
    </row>
    <row r="13" spans="2:16" x14ac:dyDescent="0.25">
      <c r="B13" s="116" t="s">
        <v>30</v>
      </c>
      <c r="C13" s="1" t="s">
        <v>19</v>
      </c>
      <c r="D13" s="1" t="s">
        <v>29</v>
      </c>
      <c r="E13" s="1">
        <v>0</v>
      </c>
      <c r="F13" s="113">
        <f>L_m(B13,COORD_X,COORD_Y)</f>
        <v>3</v>
      </c>
      <c r="G13" s="46">
        <v>1</v>
      </c>
      <c r="H13" s="46">
        <v>210000000</v>
      </c>
      <c r="I13" s="46">
        <v>2.0000000000000001E-4</v>
      </c>
      <c r="J13" s="1">
        <v>1</v>
      </c>
      <c r="K13" s="122" t="b">
        <v>1</v>
      </c>
    </row>
    <row r="14" spans="2:16" ht="15.75" thickBot="1" x14ac:dyDescent="0.3">
      <c r="B14" s="117"/>
      <c r="C14" s="16"/>
      <c r="D14" s="16"/>
      <c r="E14" s="16"/>
      <c r="F14" s="17"/>
      <c r="G14" s="18"/>
      <c r="H14" s="18"/>
      <c r="I14" s="18"/>
      <c r="J14" s="16"/>
      <c r="K14" s="123"/>
    </row>
    <row r="15" spans="2:16" ht="15.75" thickBot="1" x14ac:dyDescent="0.3"/>
    <row r="16" spans="2:16" x14ac:dyDescent="0.25">
      <c r="B16" s="192" t="s">
        <v>76</v>
      </c>
      <c r="C16" s="162"/>
      <c r="D16" s="162"/>
      <c r="E16" s="162"/>
      <c r="F16" s="162"/>
      <c r="G16" s="162"/>
      <c r="H16" s="162"/>
      <c r="I16" s="162"/>
      <c r="J16" s="162"/>
      <c r="K16" s="193"/>
    </row>
    <row r="17" spans="1:40" ht="18" x14ac:dyDescent="0.25">
      <c r="B17" s="121" t="s">
        <v>18</v>
      </c>
      <c r="C17" s="115" t="s">
        <v>35</v>
      </c>
      <c r="D17" s="115" t="s">
        <v>36</v>
      </c>
      <c r="E17" s="115" t="s">
        <v>37</v>
      </c>
      <c r="F17" s="115" t="s">
        <v>64</v>
      </c>
      <c r="G17" s="115" t="s">
        <v>65</v>
      </c>
      <c r="H17" s="115" t="s">
        <v>66</v>
      </c>
      <c r="I17" s="115" t="s">
        <v>75</v>
      </c>
      <c r="J17" s="115" t="s">
        <v>73</v>
      </c>
      <c r="K17" s="118" t="s">
        <v>74</v>
      </c>
    </row>
    <row r="18" spans="1:40" x14ac:dyDescent="0.25">
      <c r="B18" s="116" t="s">
        <v>29</v>
      </c>
      <c r="C18" s="1"/>
      <c r="D18" s="1">
        <v>-50</v>
      </c>
      <c r="E18" s="1"/>
      <c r="F18" s="1"/>
      <c r="G18" s="1"/>
      <c r="H18" s="1"/>
      <c r="I18" s="1"/>
      <c r="J18" s="1">
        <v>200</v>
      </c>
      <c r="K18" s="122"/>
    </row>
    <row r="19" spans="1:40" ht="15.75" thickBot="1" x14ac:dyDescent="0.3">
      <c r="B19" s="117"/>
      <c r="C19" s="16"/>
      <c r="D19" s="16"/>
      <c r="E19" s="16"/>
      <c r="F19" s="16"/>
      <c r="G19" s="16"/>
      <c r="H19" s="16"/>
      <c r="I19" s="16"/>
      <c r="J19" s="16"/>
      <c r="K19" s="123"/>
    </row>
    <row r="20" spans="1:40" ht="15.75" thickBot="1" x14ac:dyDescent="0.3"/>
    <row r="21" spans="1:40" x14ac:dyDescent="0.25">
      <c r="B21" s="192" t="s">
        <v>16</v>
      </c>
      <c r="C21" s="162"/>
      <c r="D21" s="162"/>
      <c r="E21" s="162"/>
      <c r="F21" s="162"/>
      <c r="G21" s="162"/>
      <c r="H21" s="162"/>
      <c r="I21" s="162"/>
      <c r="J21" s="162"/>
      <c r="K21" s="162"/>
      <c r="L21" s="162"/>
      <c r="M21" s="162"/>
      <c r="N21" s="162"/>
      <c r="O21" s="193"/>
    </row>
    <row r="22" spans="1:40" ht="18" x14ac:dyDescent="0.25">
      <c r="B22" s="121" t="s">
        <v>15</v>
      </c>
      <c r="C22" s="115" t="s">
        <v>14</v>
      </c>
      <c r="D22" s="115" t="s">
        <v>45</v>
      </c>
      <c r="E22" s="115" t="s">
        <v>31</v>
      </c>
      <c r="F22" s="115" t="s">
        <v>3</v>
      </c>
      <c r="G22" s="115" t="s">
        <v>13</v>
      </c>
      <c r="H22" s="115" t="s">
        <v>4</v>
      </c>
      <c r="I22" s="115" t="s">
        <v>12</v>
      </c>
      <c r="J22" s="115" t="s">
        <v>32</v>
      </c>
      <c r="K22" s="115" t="s">
        <v>11</v>
      </c>
      <c r="L22" s="115" t="s">
        <v>10</v>
      </c>
      <c r="M22" s="115" t="s">
        <v>33</v>
      </c>
      <c r="N22" s="115" t="s">
        <v>9</v>
      </c>
      <c r="O22" s="118" t="s">
        <v>8</v>
      </c>
    </row>
    <row r="23" spans="1:40" x14ac:dyDescent="0.25">
      <c r="B23" s="116" t="s">
        <v>7</v>
      </c>
      <c r="C23" s="1" t="s">
        <v>0</v>
      </c>
      <c r="D23" s="1" t="s">
        <v>77</v>
      </c>
      <c r="E23" s="1"/>
      <c r="F23" s="1"/>
      <c r="G23" s="1"/>
      <c r="H23" s="1"/>
      <c r="I23" s="113">
        <f>L_m(B23,COORD_X,COORD_Y)</f>
        <v>3</v>
      </c>
      <c r="J23" s="113">
        <f t="array" ref="J23:O23">FEF_LOCAL(B23:I23)</f>
        <v>0</v>
      </c>
      <c r="K23" s="113">
        <v>0</v>
      </c>
      <c r="L23" s="113">
        <v>0</v>
      </c>
      <c r="M23" s="113">
        <v>0</v>
      </c>
      <c r="N23" s="113">
        <v>0</v>
      </c>
      <c r="O23" s="119">
        <v>0</v>
      </c>
    </row>
    <row r="24" spans="1:40" ht="15.75" thickBot="1" x14ac:dyDescent="0.3">
      <c r="B24" s="117"/>
      <c r="C24" s="16"/>
      <c r="D24" s="16"/>
      <c r="E24" s="16"/>
      <c r="F24" s="16"/>
      <c r="G24" s="16"/>
      <c r="H24" s="16"/>
      <c r="I24" s="17"/>
      <c r="J24" s="16"/>
      <c r="K24" s="16"/>
      <c r="L24" s="16"/>
      <c r="M24" s="16"/>
      <c r="N24" s="16"/>
      <c r="O24" s="123"/>
    </row>
    <row r="26" spans="1:40" ht="18" x14ac:dyDescent="0.25">
      <c r="B26" s="115" t="s">
        <v>15</v>
      </c>
      <c r="C26" s="115" t="s">
        <v>18</v>
      </c>
      <c r="D26" s="115" t="s">
        <v>48</v>
      </c>
      <c r="E26" s="124" t="s">
        <v>2</v>
      </c>
      <c r="F26" s="124" t="s">
        <v>57</v>
      </c>
      <c r="G26" s="124" t="s">
        <v>63</v>
      </c>
      <c r="H26" s="124" t="s">
        <v>1</v>
      </c>
      <c r="I26" s="124" t="s">
        <v>71</v>
      </c>
      <c r="J26" s="190" t="s">
        <v>72</v>
      </c>
      <c r="K26" s="190"/>
      <c r="L26" s="190"/>
      <c r="M26" s="190"/>
      <c r="N26" s="190"/>
      <c r="O26" s="190"/>
      <c r="P26" s="190" t="s">
        <v>47</v>
      </c>
      <c r="Q26" s="190"/>
      <c r="R26" s="190"/>
      <c r="S26" s="190"/>
      <c r="T26" s="190"/>
      <c r="U26" s="190"/>
      <c r="V26" s="190" t="s">
        <v>49</v>
      </c>
      <c r="W26" s="190"/>
      <c r="X26" s="190"/>
      <c r="Y26" s="190"/>
      <c r="Z26" s="190"/>
      <c r="AA26" s="190"/>
      <c r="AB26" s="190" t="s">
        <v>50</v>
      </c>
      <c r="AC26" s="190"/>
      <c r="AD26" s="190"/>
      <c r="AE26" s="190"/>
      <c r="AF26" s="190"/>
      <c r="AG26" s="190"/>
      <c r="AH26" s="190"/>
      <c r="AI26" s="190"/>
      <c r="AJ26" s="190"/>
      <c r="AK26" s="190"/>
      <c r="AL26" s="190"/>
      <c r="AM26" s="190"/>
      <c r="AN26" s="190"/>
    </row>
    <row r="27" spans="1:40" x14ac:dyDescent="0.25">
      <c r="A27" s="176"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5" t="s">
        <v>48</v>
      </c>
      <c r="AC27" s="5">
        <v>1</v>
      </c>
      <c r="AD27" s="5">
        <v>2</v>
      </c>
      <c r="AE27" s="5">
        <v>3</v>
      </c>
      <c r="AF27" s="5">
        <v>4</v>
      </c>
      <c r="AG27" s="5">
        <v>5</v>
      </c>
      <c r="AH27" s="5">
        <v>6</v>
      </c>
      <c r="AI27" s="5">
        <v>7</v>
      </c>
      <c r="AJ27" s="5">
        <v>8</v>
      </c>
      <c r="AK27" s="5">
        <v>9</v>
      </c>
    </row>
    <row r="28" spans="1:40" hidden="1" x14ac:dyDescent="0.25">
      <c r="A28" s="176"/>
      <c r="B28" s="171" t="s">
        <v>7</v>
      </c>
      <c r="C28" s="174" t="str">
        <f>INDEX(mem_Nb,MATCH(B28,MEMBERS,0))</f>
        <v>N1</v>
      </c>
      <c r="D28" s="113">
        <f>INDEX(LM,MATCH(C28,NODES,0),1)</f>
        <v>6</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70000000</v>
      </c>
      <c r="K28" s="2">
        <v>0</v>
      </c>
      <c r="L28" s="2">
        <v>0</v>
      </c>
      <c r="M28" s="2">
        <v>-70000000</v>
      </c>
      <c r="N28" s="2">
        <v>0</v>
      </c>
      <c r="O28" s="13">
        <v>0</v>
      </c>
      <c r="P28" s="12">
        <f t="array" ref="P28:U33">T_m(B28)</f>
        <v>1</v>
      </c>
      <c r="Q28" s="2">
        <v>0</v>
      </c>
      <c r="R28" s="2">
        <v>0</v>
      </c>
      <c r="S28" s="2">
        <v>0</v>
      </c>
      <c r="T28" s="2">
        <v>0</v>
      </c>
      <c r="U28" s="13">
        <v>0</v>
      </c>
      <c r="V28" s="12">
        <f t="array" ref="V28:AA33">k_m(P28:U33,J28:O33)</f>
        <v>70000000</v>
      </c>
      <c r="W28" s="2">
        <v>0</v>
      </c>
      <c r="X28" s="2">
        <v>0</v>
      </c>
      <c r="Y28" s="2">
        <v>-70000000</v>
      </c>
      <c r="Z28" s="2">
        <v>0</v>
      </c>
      <c r="AA28" s="13">
        <v>0</v>
      </c>
      <c r="AB28" s="1">
        <v>1</v>
      </c>
      <c r="AC28" s="2">
        <f ca="1">IF(ISNA(OR(MATCH(AC$27,OFFSET($D28,1-$AB28,0,6),0),MATCH($AB28,OFFSET($D28,1-$AB28,0,6),0))),0,INDEX(OFFSET($D28,1-$AB28,18,6,6),MATCH(AC$27,OFFSET($D28,1-$AB28,0,6),0),MATCH($AB28,OFFSET($D28,1-$AB28,0,6),0)))</f>
        <v>70000000</v>
      </c>
      <c r="AD28" s="2">
        <f t="shared" ref="AD28:AK43" ca="1" si="0">IF(ISNA(OR(MATCH(AD$27,OFFSET($D28,1-$AB28,0,6),0),MATCH($AB28,OFFSET($D28,1-$AB28,0,6),0))),0,INDEX(OFFSET($D28,1-$AB28,18,6,6),MATCH(AD$27,OFFSET($D28,1-$AB28,0,6),0),MATCH($AB28,OFFSET($D28,1-$AB28,0,6),0)))</f>
        <v>0</v>
      </c>
      <c r="AE28" s="2">
        <f t="shared" ca="1" si="0"/>
        <v>0</v>
      </c>
      <c r="AF28" s="2">
        <f t="shared" ca="1" si="0"/>
        <v>0</v>
      </c>
      <c r="AG28" s="2">
        <f t="shared" ca="1" si="0"/>
        <v>0</v>
      </c>
      <c r="AH28" s="2">
        <f t="shared" ca="1" si="0"/>
        <v>-70000000</v>
      </c>
      <c r="AI28" s="2">
        <f t="shared" ca="1" si="0"/>
        <v>0</v>
      </c>
      <c r="AJ28" s="2">
        <f t="shared" ca="1" si="0"/>
        <v>0</v>
      </c>
      <c r="AK28" s="2">
        <f t="shared" ca="1" si="0"/>
        <v>0</v>
      </c>
    </row>
    <row r="29" spans="1:40" hidden="1" x14ac:dyDescent="0.25">
      <c r="A29" s="176"/>
      <c r="B29" s="171"/>
      <c r="C29" s="174"/>
      <c r="D29" s="113">
        <f>INDEX(LM,MATCH(C28,NODES,0),2)</f>
        <v>7</v>
      </c>
      <c r="E29" s="2">
        <f ca="1"/>
        <v>0</v>
      </c>
      <c r="F29" s="2">
        <v>0</v>
      </c>
      <c r="G29" s="2">
        <v>0</v>
      </c>
      <c r="H29" s="2">
        <f ca="1"/>
        <v>-69.76744186046507</v>
      </c>
      <c r="I29" s="2">
        <f ca="1"/>
        <v>-69.76744186046507</v>
      </c>
      <c r="J29" s="12">
        <v>0</v>
      </c>
      <c r="K29" s="2">
        <v>18666.666666666668</v>
      </c>
      <c r="L29" s="2">
        <v>28000</v>
      </c>
      <c r="M29" s="2">
        <v>0</v>
      </c>
      <c r="N29" s="2">
        <v>-18666.666666666668</v>
      </c>
      <c r="O29" s="13">
        <v>28000</v>
      </c>
      <c r="P29" s="12">
        <v>0</v>
      </c>
      <c r="Q29" s="2">
        <v>1</v>
      </c>
      <c r="R29" s="2">
        <v>0</v>
      </c>
      <c r="S29" s="2">
        <v>0</v>
      </c>
      <c r="T29" s="2">
        <v>0</v>
      </c>
      <c r="U29" s="13">
        <v>0</v>
      </c>
      <c r="V29" s="12">
        <v>0</v>
      </c>
      <c r="W29" s="2">
        <v>18666.666666666668</v>
      </c>
      <c r="X29" s="2">
        <v>28000</v>
      </c>
      <c r="Y29" s="2">
        <v>0</v>
      </c>
      <c r="Z29" s="2">
        <v>-18666.666666666668</v>
      </c>
      <c r="AA29" s="13">
        <v>28000</v>
      </c>
      <c r="AB29" s="1">
        <v>2</v>
      </c>
      <c r="AC29" s="2">
        <f t="shared" ref="AC29:AC36" ca="1" si="1">IF(ISNA(OR(MATCH(AC$27,OFFSET($D29,1-$AB29,0,6),0),MATCH($AB29,OFFSET($D29,1-$AB29,0,6),0))),0,INDEX(OFFSET($D29,1-$AB29,18,6,6),MATCH(AC$27,OFFSET($D29,1-$AB29,0,6),0),MATCH($AB29,OFFSET($D29,1-$AB29,0,6),0)))</f>
        <v>0</v>
      </c>
      <c r="AD29" s="2">
        <f t="shared" ca="1" si="0"/>
        <v>56000</v>
      </c>
      <c r="AE29" s="2">
        <f t="shared" ca="1" si="0"/>
        <v>0</v>
      </c>
      <c r="AF29" s="2">
        <f t="shared" ca="1" si="0"/>
        <v>0</v>
      </c>
      <c r="AG29" s="2">
        <f t="shared" ca="1" si="0"/>
        <v>0</v>
      </c>
      <c r="AH29" s="2">
        <f t="shared" ca="1" si="0"/>
        <v>0</v>
      </c>
      <c r="AI29" s="2">
        <f t="shared" ca="1" si="0"/>
        <v>28000</v>
      </c>
      <c r="AJ29" s="2">
        <f t="shared" ca="1" si="0"/>
        <v>28000</v>
      </c>
      <c r="AK29" s="2">
        <f t="shared" ca="1" si="0"/>
        <v>-28000</v>
      </c>
    </row>
    <row r="30" spans="1:40" hidden="1" x14ac:dyDescent="0.25">
      <c r="A30" s="176"/>
      <c r="B30" s="171"/>
      <c r="C30" s="174"/>
      <c r="D30" s="113">
        <f>INDEX(LM,MATCH(C28,NODES,0),3)</f>
        <v>8</v>
      </c>
      <c r="E30" s="2">
        <f ca="1"/>
        <v>0</v>
      </c>
      <c r="F30" s="2">
        <v>0</v>
      </c>
      <c r="G30" s="2">
        <v>0</v>
      </c>
      <c r="H30" s="2">
        <f ca="1"/>
        <v>-69.76744186046507</v>
      </c>
      <c r="I30" s="2">
        <f ca="1"/>
        <v>-69.76744186046507</v>
      </c>
      <c r="J30" s="12">
        <v>0</v>
      </c>
      <c r="K30" s="2">
        <v>28000</v>
      </c>
      <c r="L30" s="2">
        <v>56000</v>
      </c>
      <c r="M30" s="2">
        <v>0</v>
      </c>
      <c r="N30" s="2">
        <v>-28000</v>
      </c>
      <c r="O30" s="13">
        <v>28000</v>
      </c>
      <c r="P30" s="12">
        <v>0</v>
      </c>
      <c r="Q30" s="2">
        <v>0</v>
      </c>
      <c r="R30" s="2">
        <v>1</v>
      </c>
      <c r="S30" s="2">
        <v>0</v>
      </c>
      <c r="T30" s="2">
        <v>0</v>
      </c>
      <c r="U30" s="13">
        <v>0</v>
      </c>
      <c r="V30" s="12">
        <v>0</v>
      </c>
      <c r="W30" s="2">
        <v>28000</v>
      </c>
      <c r="X30" s="2">
        <v>56000</v>
      </c>
      <c r="Y30" s="2">
        <v>0</v>
      </c>
      <c r="Z30" s="2">
        <v>-28000</v>
      </c>
      <c r="AA30" s="13">
        <v>28000</v>
      </c>
      <c r="AB30" s="1">
        <v>3</v>
      </c>
      <c r="AC30" s="2">
        <f t="shared" ca="1" si="1"/>
        <v>0</v>
      </c>
      <c r="AD30" s="2">
        <f t="shared" ca="1" si="0"/>
        <v>0</v>
      </c>
      <c r="AE30" s="2">
        <f t="shared" ca="1" si="0"/>
        <v>0</v>
      </c>
      <c r="AF30" s="2">
        <f t="shared" ca="1" si="0"/>
        <v>0</v>
      </c>
      <c r="AG30" s="2">
        <f t="shared" ca="1" si="0"/>
        <v>0</v>
      </c>
      <c r="AH30" s="2">
        <f t="shared" ca="1" si="0"/>
        <v>0</v>
      </c>
      <c r="AI30" s="2">
        <f t="shared" ca="1" si="0"/>
        <v>0</v>
      </c>
      <c r="AJ30" s="2">
        <f t="shared" ca="1" si="0"/>
        <v>0</v>
      </c>
      <c r="AK30" s="2">
        <f t="shared" ca="1" si="0"/>
        <v>0</v>
      </c>
    </row>
    <row r="31" spans="1:40" hidden="1" x14ac:dyDescent="0.25">
      <c r="A31" s="176"/>
      <c r="B31" s="171"/>
      <c r="C31" s="174" t="str">
        <f>INDEX(mem_Ne,MATCH(B28,MEMBERS,0))</f>
        <v>N2</v>
      </c>
      <c r="D31" s="113">
        <f>INDEX(LM,MATCH(C31,NODES,0),1)</f>
        <v>1</v>
      </c>
      <c r="E31" s="2">
        <f ca="1"/>
        <v>0</v>
      </c>
      <c r="F31" s="2">
        <v>0</v>
      </c>
      <c r="G31" s="2">
        <v>0</v>
      </c>
      <c r="H31" s="2">
        <f ca="1"/>
        <v>0</v>
      </c>
      <c r="I31" s="2">
        <f ca="1"/>
        <v>0</v>
      </c>
      <c r="J31" s="12">
        <v>-70000000</v>
      </c>
      <c r="K31" s="2">
        <v>0</v>
      </c>
      <c r="L31" s="2">
        <v>0</v>
      </c>
      <c r="M31" s="2">
        <v>70000000</v>
      </c>
      <c r="N31" s="2">
        <v>0</v>
      </c>
      <c r="O31" s="13">
        <v>0</v>
      </c>
      <c r="P31" s="12">
        <v>0</v>
      </c>
      <c r="Q31" s="2">
        <v>0</v>
      </c>
      <c r="R31" s="2">
        <v>0</v>
      </c>
      <c r="S31" s="2">
        <v>1</v>
      </c>
      <c r="T31" s="2">
        <v>0</v>
      </c>
      <c r="U31" s="13">
        <v>0</v>
      </c>
      <c r="V31" s="12">
        <v>-70000000</v>
      </c>
      <c r="W31" s="2">
        <v>0</v>
      </c>
      <c r="X31" s="2">
        <v>0</v>
      </c>
      <c r="Y31" s="2">
        <v>70000000</v>
      </c>
      <c r="Z31" s="2">
        <v>0</v>
      </c>
      <c r="AA31" s="13">
        <v>0</v>
      </c>
      <c r="AB31" s="1">
        <v>4</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40" hidden="1" x14ac:dyDescent="0.25">
      <c r="A32" s="176"/>
      <c r="B32" s="171"/>
      <c r="C32" s="174"/>
      <c r="D32" s="113">
        <f>INDEX(LM,MATCH(C31,NODES,0),2)</f>
        <v>9</v>
      </c>
      <c r="E32" s="2">
        <f ca="1"/>
        <v>0</v>
      </c>
      <c r="F32" s="2">
        <v>0</v>
      </c>
      <c r="G32" s="2">
        <v>0</v>
      </c>
      <c r="H32" s="2">
        <f ca="1"/>
        <v>69.76744186046507</v>
      </c>
      <c r="I32" s="2">
        <f ca="1"/>
        <v>69.76744186046507</v>
      </c>
      <c r="J32" s="12">
        <v>0</v>
      </c>
      <c r="K32" s="2">
        <v>-18666.666666666668</v>
      </c>
      <c r="L32" s="2">
        <v>-28000</v>
      </c>
      <c r="M32" s="2">
        <v>0</v>
      </c>
      <c r="N32" s="2">
        <v>18666.666666666668</v>
      </c>
      <c r="O32" s="13">
        <v>-28000</v>
      </c>
      <c r="P32" s="12">
        <v>0</v>
      </c>
      <c r="Q32" s="2">
        <v>0</v>
      </c>
      <c r="R32" s="2">
        <v>0</v>
      </c>
      <c r="S32" s="2">
        <v>0</v>
      </c>
      <c r="T32" s="2">
        <v>1</v>
      </c>
      <c r="U32" s="13">
        <v>0</v>
      </c>
      <c r="V32" s="12">
        <v>0</v>
      </c>
      <c r="W32" s="2">
        <v>-18666.666666666668</v>
      </c>
      <c r="X32" s="2">
        <v>-28000</v>
      </c>
      <c r="Y32" s="2">
        <v>0</v>
      </c>
      <c r="Z32" s="2">
        <v>18666.666666666668</v>
      </c>
      <c r="AA32" s="13">
        <v>-28000</v>
      </c>
      <c r="AB32" s="1">
        <v>5</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hidden="1" x14ac:dyDescent="0.25">
      <c r="A33" s="176"/>
      <c r="B33" s="171"/>
      <c r="C33" s="174"/>
      <c r="D33" s="113">
        <f>INDEX(LM,MATCH(C31,NODES,0),3)</f>
        <v>2</v>
      </c>
      <c r="E33" s="2">
        <f ca="1"/>
        <v>-2.4916943521594665E-3</v>
      </c>
      <c r="F33" s="2">
        <v>0</v>
      </c>
      <c r="G33" s="2">
        <v>0</v>
      </c>
      <c r="H33" s="2">
        <f ca="1"/>
        <v>-139.53488372093014</v>
      </c>
      <c r="I33" s="2">
        <f ca="1"/>
        <v>-139.53488372093014</v>
      </c>
      <c r="J33" s="12">
        <v>0</v>
      </c>
      <c r="K33" s="2">
        <v>28000</v>
      </c>
      <c r="L33" s="2">
        <v>28000</v>
      </c>
      <c r="M33" s="2">
        <v>0</v>
      </c>
      <c r="N33" s="2">
        <v>-28000</v>
      </c>
      <c r="O33" s="13">
        <v>56000</v>
      </c>
      <c r="P33" s="12">
        <v>0</v>
      </c>
      <c r="Q33" s="2">
        <v>0</v>
      </c>
      <c r="R33" s="2">
        <v>0</v>
      </c>
      <c r="S33" s="2">
        <v>0</v>
      </c>
      <c r="T33" s="2">
        <v>0</v>
      </c>
      <c r="U33" s="13">
        <v>1</v>
      </c>
      <c r="V33" s="12">
        <v>0</v>
      </c>
      <c r="W33" s="2">
        <v>28000</v>
      </c>
      <c r="X33" s="2">
        <v>28000</v>
      </c>
      <c r="Y33" s="2">
        <v>0</v>
      </c>
      <c r="Z33" s="2">
        <v>-28000</v>
      </c>
      <c r="AA33" s="13">
        <v>56000</v>
      </c>
      <c r="AB33" s="1">
        <v>6</v>
      </c>
      <c r="AC33" s="2">
        <f t="shared" ca="1" si="1"/>
        <v>-70000000</v>
      </c>
      <c r="AD33" s="2">
        <f t="shared" ca="1" si="0"/>
        <v>0</v>
      </c>
      <c r="AE33" s="2">
        <f t="shared" ca="1" si="0"/>
        <v>0</v>
      </c>
      <c r="AF33" s="2">
        <f t="shared" ca="1" si="0"/>
        <v>0</v>
      </c>
      <c r="AG33" s="2">
        <f t="shared" ca="1" si="0"/>
        <v>0</v>
      </c>
      <c r="AH33" s="2">
        <f t="shared" ca="1" si="0"/>
        <v>70000000</v>
      </c>
      <c r="AI33" s="2">
        <f t="shared" ca="1" si="0"/>
        <v>0</v>
      </c>
      <c r="AJ33" s="2">
        <f t="shared" ca="1" si="0"/>
        <v>0</v>
      </c>
      <c r="AK33" s="2">
        <f t="shared" ca="1" si="0"/>
        <v>0</v>
      </c>
    </row>
    <row r="34" spans="1:37" hidden="1" x14ac:dyDescent="0.25">
      <c r="A34" s="176"/>
      <c r="B34" s="17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28000</v>
      </c>
      <c r="AE34" s="2">
        <f t="shared" ca="1" si="0"/>
        <v>0</v>
      </c>
      <c r="AF34" s="2">
        <f t="shared" ca="1" si="0"/>
        <v>0</v>
      </c>
      <c r="AG34" s="2">
        <f t="shared" ca="1" si="0"/>
        <v>0</v>
      </c>
      <c r="AH34" s="2">
        <f t="shared" ca="1" si="0"/>
        <v>0</v>
      </c>
      <c r="AI34" s="2">
        <f t="shared" ca="1" si="0"/>
        <v>18666.666666666668</v>
      </c>
      <c r="AJ34" s="2">
        <f t="shared" ca="1" si="0"/>
        <v>28000</v>
      </c>
      <c r="AK34" s="2">
        <f t="shared" ca="1" si="0"/>
        <v>-18666.666666666668</v>
      </c>
    </row>
    <row r="35" spans="1:37" hidden="1" x14ac:dyDescent="0.25">
      <c r="A35" s="176"/>
      <c r="B35" s="17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28000</v>
      </c>
      <c r="AE35" s="2">
        <f t="shared" ca="1" si="0"/>
        <v>0</v>
      </c>
      <c r="AF35" s="2">
        <f t="shared" ca="1" si="0"/>
        <v>0</v>
      </c>
      <c r="AG35" s="2">
        <f t="shared" ca="1" si="0"/>
        <v>0</v>
      </c>
      <c r="AH35" s="2">
        <f t="shared" ca="1" si="0"/>
        <v>0</v>
      </c>
      <c r="AI35" s="2">
        <f t="shared" ca="1" si="0"/>
        <v>28000</v>
      </c>
      <c r="AJ35" s="2">
        <f t="shared" ca="1" si="0"/>
        <v>56000</v>
      </c>
      <c r="AK35" s="2">
        <f t="shared" ca="1" si="0"/>
        <v>-28000</v>
      </c>
    </row>
    <row r="36" spans="1:37" hidden="1" x14ac:dyDescent="0.25">
      <c r="A36" s="176"/>
      <c r="B36" s="17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c r="AB36" s="106">
        <v>9</v>
      </c>
      <c r="AC36" s="108">
        <f t="shared" ca="1" si="1"/>
        <v>0</v>
      </c>
      <c r="AD36" s="108">
        <f t="shared" ca="1" si="0"/>
        <v>-28000</v>
      </c>
      <c r="AE36" s="108">
        <f t="shared" ca="1" si="0"/>
        <v>0</v>
      </c>
      <c r="AF36" s="108">
        <f t="shared" ca="1" si="0"/>
        <v>0</v>
      </c>
      <c r="AG36" s="108">
        <f t="shared" ca="1" si="0"/>
        <v>0</v>
      </c>
      <c r="AH36" s="108">
        <f t="shared" ca="1" si="0"/>
        <v>0</v>
      </c>
      <c r="AI36" s="108">
        <f t="shared" ca="1" si="0"/>
        <v>-18666.666666666668</v>
      </c>
      <c r="AJ36" s="108">
        <f t="shared" ca="1" si="0"/>
        <v>-28000</v>
      </c>
      <c r="AK36" s="108">
        <f t="shared" ca="1" si="0"/>
        <v>18666.666666666668</v>
      </c>
    </row>
    <row r="37" spans="1:37" hidden="1" x14ac:dyDescent="0.25">
      <c r="A37" s="176"/>
      <c r="B37" s="170" t="s">
        <v>30</v>
      </c>
      <c r="C37" s="173" t="str">
        <f>INDEX(mem_Nb,MATCH(B37,MEMBERS,0))</f>
        <v>N2</v>
      </c>
      <c r="D37" s="114">
        <f>INDEX(LM,MATCH(C37,NODES,0),1)</f>
        <v>1</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70000000</v>
      </c>
      <c r="K37" s="4">
        <v>0</v>
      </c>
      <c r="L37" s="4">
        <v>0</v>
      </c>
      <c r="M37" s="4">
        <v>-70000000</v>
      </c>
      <c r="N37" s="4">
        <v>0</v>
      </c>
      <c r="O37" s="15">
        <v>0</v>
      </c>
      <c r="P37" s="14">
        <f t="array" ref="P37:U42">T_m(B37)</f>
        <v>1</v>
      </c>
      <c r="Q37" s="4">
        <v>0</v>
      </c>
      <c r="R37" s="4">
        <v>0</v>
      </c>
      <c r="S37" s="4">
        <v>0</v>
      </c>
      <c r="T37" s="4">
        <v>0</v>
      </c>
      <c r="U37" s="15">
        <v>0</v>
      </c>
      <c r="V37" s="14">
        <f t="array" ref="V37:AA42">k_m(P37:U42,J37:O42)</f>
        <v>70000000</v>
      </c>
      <c r="W37" s="4">
        <v>0</v>
      </c>
      <c r="X37" s="4">
        <v>0</v>
      </c>
      <c r="Y37" s="4">
        <v>-70000000</v>
      </c>
      <c r="Z37" s="4">
        <v>0</v>
      </c>
      <c r="AA37" s="15">
        <v>0</v>
      </c>
      <c r="AB37" s="5">
        <v>1</v>
      </c>
      <c r="AC37" s="4">
        <f ca="1">IF(ISNA(OR(MATCH(AC$27,OFFSET($D37,1-$AB37,0,6),0),MATCH($AB37,OFFSET($D37,1-$AB37,0,6),0))),0,INDEX(OFFSET($D37,1-$AB37,18,6,6),MATCH(AC$27,OFFSET($D37,1-$AB37,0,6),0),MATCH($AB37,OFFSET($D37,1-$AB37,0,6),0)))</f>
        <v>70000000</v>
      </c>
      <c r="AD37" s="4">
        <f t="shared" ca="1" si="0"/>
        <v>0</v>
      </c>
      <c r="AE37" s="4">
        <f t="shared" ca="1" si="0"/>
        <v>-70000000</v>
      </c>
      <c r="AF37" s="4">
        <f t="shared" ca="1" si="0"/>
        <v>0</v>
      </c>
      <c r="AG37" s="4">
        <f t="shared" ca="1" si="0"/>
        <v>0</v>
      </c>
      <c r="AH37" s="4">
        <f t="shared" ca="1" si="0"/>
        <v>0</v>
      </c>
      <c r="AI37" s="4">
        <f t="shared" ca="1" si="0"/>
        <v>0</v>
      </c>
      <c r="AJ37" s="4">
        <f t="shared" ca="1" si="0"/>
        <v>0</v>
      </c>
      <c r="AK37" s="4">
        <f t="shared" ca="1" si="0"/>
        <v>0</v>
      </c>
    </row>
    <row r="38" spans="1:37" hidden="1" x14ac:dyDescent="0.25">
      <c r="A38" s="176"/>
      <c r="B38" s="171"/>
      <c r="C38" s="174"/>
      <c r="D38" s="113">
        <f>INDEX(LM,MATCH(C37,NODES,0),2)</f>
        <v>9</v>
      </c>
      <c r="E38" s="2">
        <f ca="1"/>
        <v>0</v>
      </c>
      <c r="F38" s="2">
        <v>0</v>
      </c>
      <c r="G38" s="2">
        <v>0</v>
      </c>
      <c r="H38" s="2">
        <f ca="1"/>
        <v>46.511627906976713</v>
      </c>
      <c r="I38" s="2">
        <f ca="1"/>
        <v>46.511627906976713</v>
      </c>
      <c r="J38" s="12">
        <v>0</v>
      </c>
      <c r="K38" s="2">
        <v>18666.666666666668</v>
      </c>
      <c r="L38" s="2">
        <v>28000</v>
      </c>
      <c r="M38" s="2">
        <v>0</v>
      </c>
      <c r="N38" s="2">
        <v>-18666.666666666668</v>
      </c>
      <c r="O38" s="13">
        <v>28000</v>
      </c>
      <c r="P38" s="12">
        <v>0</v>
      </c>
      <c r="Q38" s="2">
        <v>1</v>
      </c>
      <c r="R38" s="2">
        <v>0</v>
      </c>
      <c r="S38" s="2">
        <v>0</v>
      </c>
      <c r="T38" s="2">
        <v>0</v>
      </c>
      <c r="U38" s="13">
        <v>0</v>
      </c>
      <c r="V38" s="12">
        <v>0</v>
      </c>
      <c r="W38" s="2">
        <v>18666.666666666668</v>
      </c>
      <c r="X38" s="2">
        <v>28000</v>
      </c>
      <c r="Y38" s="2">
        <v>0</v>
      </c>
      <c r="Z38" s="2">
        <v>-18666.666666666668</v>
      </c>
      <c r="AA38" s="13">
        <v>28000</v>
      </c>
      <c r="AB38" s="1">
        <v>2</v>
      </c>
      <c r="AC38" s="2">
        <f t="shared" ref="AC38:AK45" ca="1" si="2">IF(ISNA(OR(MATCH(AC$27,OFFSET($D38,1-$AB38,0,6),0),MATCH($AB38,OFFSET($D38,1-$AB38,0,6),0))),0,INDEX(OFFSET($D38,1-$AB38,18,6,6),MATCH(AC$27,OFFSET($D38,1-$AB38,0,6),0),MATCH($AB38,OFFSET($D38,1-$AB38,0,6),0)))</f>
        <v>0</v>
      </c>
      <c r="AD38" s="2">
        <f t="shared" ca="1" si="0"/>
        <v>56000</v>
      </c>
      <c r="AE38" s="2">
        <f t="shared" ca="1" si="0"/>
        <v>0</v>
      </c>
      <c r="AF38" s="2">
        <f t="shared" ca="1" si="0"/>
        <v>-28000</v>
      </c>
      <c r="AG38" s="2">
        <f t="shared" ca="1" si="0"/>
        <v>28000</v>
      </c>
      <c r="AH38" s="2">
        <f t="shared" ca="1" si="0"/>
        <v>0</v>
      </c>
      <c r="AI38" s="2">
        <f t="shared" ca="1" si="0"/>
        <v>0</v>
      </c>
      <c r="AJ38" s="2">
        <f t="shared" ca="1" si="0"/>
        <v>0</v>
      </c>
      <c r="AK38" s="2">
        <f t="shared" ca="1" si="0"/>
        <v>28000</v>
      </c>
    </row>
    <row r="39" spans="1:37" hidden="1" x14ac:dyDescent="0.25">
      <c r="A39" s="176"/>
      <c r="B39" s="171"/>
      <c r="C39" s="174"/>
      <c r="D39" s="113">
        <f>INDEX(LM,MATCH(C37,NODES,0),3)</f>
        <v>2</v>
      </c>
      <c r="E39" s="2">
        <f ca="1"/>
        <v>-2.4916943521594665E-3</v>
      </c>
      <c r="F39" s="2">
        <v>0</v>
      </c>
      <c r="G39" s="2">
        <v>0</v>
      </c>
      <c r="H39" s="2">
        <f ca="1"/>
        <v>139.53488372093008</v>
      </c>
      <c r="I39" s="2">
        <f ca="1"/>
        <v>139.53488372093008</v>
      </c>
      <c r="J39" s="12">
        <v>0</v>
      </c>
      <c r="K39" s="2">
        <v>28000</v>
      </c>
      <c r="L39" s="2">
        <v>56000</v>
      </c>
      <c r="M39" s="2">
        <v>0</v>
      </c>
      <c r="N39" s="2">
        <v>-28000</v>
      </c>
      <c r="O39" s="13">
        <v>28000</v>
      </c>
      <c r="P39" s="12">
        <v>0</v>
      </c>
      <c r="Q39" s="2">
        <v>0</v>
      </c>
      <c r="R39" s="2">
        <v>1</v>
      </c>
      <c r="S39" s="2">
        <v>0</v>
      </c>
      <c r="T39" s="2">
        <v>0</v>
      </c>
      <c r="U39" s="13">
        <v>0</v>
      </c>
      <c r="V39" s="12">
        <v>0</v>
      </c>
      <c r="W39" s="2">
        <v>28000</v>
      </c>
      <c r="X39" s="2">
        <v>56000</v>
      </c>
      <c r="Y39" s="2">
        <v>0</v>
      </c>
      <c r="Z39" s="2">
        <v>-28000</v>
      </c>
      <c r="AA39" s="13">
        <v>28000</v>
      </c>
      <c r="AB39" s="1">
        <v>3</v>
      </c>
      <c r="AC39" s="2">
        <f t="shared" ca="1" si="2"/>
        <v>-70000000</v>
      </c>
      <c r="AD39" s="2">
        <f t="shared" ca="1" si="0"/>
        <v>0</v>
      </c>
      <c r="AE39" s="2">
        <f t="shared" ca="1" si="0"/>
        <v>70000000</v>
      </c>
      <c r="AF39" s="2">
        <f t="shared" ca="1" si="0"/>
        <v>0</v>
      </c>
      <c r="AG39" s="2">
        <f t="shared" ca="1" si="0"/>
        <v>0</v>
      </c>
      <c r="AH39" s="2">
        <f t="shared" ca="1" si="0"/>
        <v>0</v>
      </c>
      <c r="AI39" s="2">
        <f t="shared" ca="1" si="0"/>
        <v>0</v>
      </c>
      <c r="AJ39" s="2">
        <f t="shared" ca="1" si="0"/>
        <v>0</v>
      </c>
      <c r="AK39" s="2">
        <f t="shared" ca="1" si="0"/>
        <v>0</v>
      </c>
    </row>
    <row r="40" spans="1:37" hidden="1" x14ac:dyDescent="0.25">
      <c r="A40" s="176"/>
      <c r="B40" s="171"/>
      <c r="C40" s="174" t="str">
        <f>INDEX(mem_Ne,MATCH(B37,MEMBERS,0))</f>
        <v>N3</v>
      </c>
      <c r="D40" s="113">
        <f>INDEX(LM,MATCH(C40,NODES,0),1)</f>
        <v>3</v>
      </c>
      <c r="E40" s="2">
        <f ca="1"/>
        <v>0</v>
      </c>
      <c r="F40" s="2">
        <v>0</v>
      </c>
      <c r="G40" s="2">
        <v>0</v>
      </c>
      <c r="H40" s="2">
        <f ca="1"/>
        <v>0</v>
      </c>
      <c r="I40" s="2">
        <f ca="1"/>
        <v>0</v>
      </c>
      <c r="J40" s="12">
        <v>-70000000</v>
      </c>
      <c r="K40" s="2">
        <v>0</v>
      </c>
      <c r="L40" s="2">
        <v>0</v>
      </c>
      <c r="M40" s="2">
        <v>70000000</v>
      </c>
      <c r="N40" s="2">
        <v>0</v>
      </c>
      <c r="O40" s="13">
        <v>0</v>
      </c>
      <c r="P40" s="12">
        <v>0</v>
      </c>
      <c r="Q40" s="2">
        <v>0</v>
      </c>
      <c r="R40" s="2">
        <v>0</v>
      </c>
      <c r="S40" s="2">
        <v>1</v>
      </c>
      <c r="T40" s="2">
        <v>0</v>
      </c>
      <c r="U40" s="13">
        <v>0</v>
      </c>
      <c r="V40" s="12">
        <v>-70000000</v>
      </c>
      <c r="W40" s="2">
        <v>0</v>
      </c>
      <c r="X40" s="2">
        <v>0</v>
      </c>
      <c r="Y40" s="2">
        <v>70000000</v>
      </c>
      <c r="Z40" s="2">
        <v>0</v>
      </c>
      <c r="AA40" s="13">
        <v>0</v>
      </c>
      <c r="AB40" s="1">
        <v>4</v>
      </c>
      <c r="AC40" s="2">
        <f t="shared" ca="1" si="2"/>
        <v>0</v>
      </c>
      <c r="AD40" s="2">
        <f t="shared" ca="1" si="0"/>
        <v>-28000</v>
      </c>
      <c r="AE40" s="2">
        <f t="shared" ca="1" si="0"/>
        <v>0</v>
      </c>
      <c r="AF40" s="2">
        <f t="shared" ca="1" si="0"/>
        <v>18666.666666666668</v>
      </c>
      <c r="AG40" s="2">
        <f t="shared" ca="1" si="0"/>
        <v>-28000</v>
      </c>
      <c r="AH40" s="2">
        <f t="shared" ca="1" si="0"/>
        <v>0</v>
      </c>
      <c r="AI40" s="2">
        <f t="shared" ca="1" si="0"/>
        <v>0</v>
      </c>
      <c r="AJ40" s="2">
        <f t="shared" ca="1" si="0"/>
        <v>0</v>
      </c>
      <c r="AK40" s="2">
        <f t="shared" ca="1" si="0"/>
        <v>-18666.666666666668</v>
      </c>
    </row>
    <row r="41" spans="1:37" hidden="1" x14ac:dyDescent="0.25">
      <c r="A41" s="176"/>
      <c r="B41" s="171"/>
      <c r="C41" s="174"/>
      <c r="D41" s="113">
        <f>INDEX(LM,MATCH(C40,NODES,0),2)</f>
        <v>4</v>
      </c>
      <c r="E41" s="2">
        <f ca="1"/>
        <v>-1.7441860465116265E-2</v>
      </c>
      <c r="F41" s="2">
        <v>0</v>
      </c>
      <c r="G41" s="2">
        <v>0</v>
      </c>
      <c r="H41" s="2">
        <f ca="1"/>
        <v>-46.511627906976713</v>
      </c>
      <c r="I41" s="2">
        <f ca="1"/>
        <v>-46.511627906976713</v>
      </c>
      <c r="J41" s="12">
        <v>0</v>
      </c>
      <c r="K41" s="2">
        <v>-18666.666666666668</v>
      </c>
      <c r="L41" s="2">
        <v>-28000</v>
      </c>
      <c r="M41" s="2">
        <v>0</v>
      </c>
      <c r="N41" s="2">
        <v>18666.666666666668</v>
      </c>
      <c r="O41" s="13">
        <v>-28000</v>
      </c>
      <c r="P41" s="12">
        <v>0</v>
      </c>
      <c r="Q41" s="2">
        <v>0</v>
      </c>
      <c r="R41" s="2">
        <v>0</v>
      </c>
      <c r="S41" s="2">
        <v>0</v>
      </c>
      <c r="T41" s="2">
        <v>1</v>
      </c>
      <c r="U41" s="13">
        <v>0</v>
      </c>
      <c r="V41" s="12">
        <v>0</v>
      </c>
      <c r="W41" s="2">
        <v>-18666.666666666668</v>
      </c>
      <c r="X41" s="2">
        <v>-28000</v>
      </c>
      <c r="Y41" s="2">
        <v>0</v>
      </c>
      <c r="Z41" s="2">
        <v>18666.666666666668</v>
      </c>
      <c r="AA41" s="13">
        <v>-28000</v>
      </c>
      <c r="AB41" s="1">
        <v>5</v>
      </c>
      <c r="AC41" s="2">
        <f t="shared" ca="1" si="2"/>
        <v>0</v>
      </c>
      <c r="AD41" s="2">
        <f t="shared" ca="1" si="0"/>
        <v>28000</v>
      </c>
      <c r="AE41" s="2">
        <f t="shared" ca="1" si="0"/>
        <v>0</v>
      </c>
      <c r="AF41" s="2">
        <f t="shared" ca="1" si="0"/>
        <v>-28000</v>
      </c>
      <c r="AG41" s="2">
        <f t="shared" ca="1" si="0"/>
        <v>56000</v>
      </c>
      <c r="AH41" s="2">
        <f t="shared" ca="1" si="0"/>
        <v>0</v>
      </c>
      <c r="AI41" s="2">
        <f t="shared" ca="1" si="0"/>
        <v>0</v>
      </c>
      <c r="AJ41" s="2">
        <f t="shared" ca="1" si="0"/>
        <v>0</v>
      </c>
      <c r="AK41" s="2">
        <f t="shared" ca="1" si="0"/>
        <v>28000</v>
      </c>
    </row>
    <row r="42" spans="1:37" hidden="1" x14ac:dyDescent="0.25">
      <c r="A42" s="176"/>
      <c r="B42" s="171"/>
      <c r="C42" s="174"/>
      <c r="D42" s="113">
        <f>INDEX(LM,MATCH(C40,NODES,0),3)</f>
        <v>5</v>
      </c>
      <c r="E42" s="2">
        <f ca="1"/>
        <v>-7.4750830564783996E-3</v>
      </c>
      <c r="F42" s="2">
        <v>0</v>
      </c>
      <c r="G42" s="2">
        <v>0</v>
      </c>
      <c r="H42" s="2">
        <f ca="1"/>
        <v>0</v>
      </c>
      <c r="I42" s="2">
        <f ca="1"/>
        <v>0</v>
      </c>
      <c r="J42" s="12">
        <v>0</v>
      </c>
      <c r="K42" s="2">
        <v>28000</v>
      </c>
      <c r="L42" s="2">
        <v>28000</v>
      </c>
      <c r="M42" s="2">
        <v>0</v>
      </c>
      <c r="N42" s="2">
        <v>-28000</v>
      </c>
      <c r="O42" s="13">
        <v>56000</v>
      </c>
      <c r="P42" s="12">
        <v>0</v>
      </c>
      <c r="Q42" s="2">
        <v>0</v>
      </c>
      <c r="R42" s="2">
        <v>0</v>
      </c>
      <c r="S42" s="2">
        <v>0</v>
      </c>
      <c r="T42" s="2">
        <v>0</v>
      </c>
      <c r="U42" s="13">
        <v>1</v>
      </c>
      <c r="V42" s="12">
        <v>0</v>
      </c>
      <c r="W42" s="2">
        <v>28000</v>
      </c>
      <c r="X42" s="2">
        <v>28000</v>
      </c>
      <c r="Y42" s="2">
        <v>0</v>
      </c>
      <c r="Z42" s="2">
        <v>-28000</v>
      </c>
      <c r="AA42" s="13">
        <v>56000</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hidden="1" x14ac:dyDescent="0.25">
      <c r="A43" s="176"/>
      <c r="B43" s="17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hidden="1" x14ac:dyDescent="0.25">
      <c r="A44" s="176"/>
      <c r="B44" s="17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0</v>
      </c>
      <c r="AG44" s="2">
        <f t="shared" ca="1" si="2"/>
        <v>0</v>
      </c>
      <c r="AH44" s="2">
        <f t="shared" ca="1" si="2"/>
        <v>0</v>
      </c>
      <c r="AI44" s="2">
        <f t="shared" ca="1" si="2"/>
        <v>0</v>
      </c>
      <c r="AJ44" s="2">
        <f t="shared" ca="1" si="2"/>
        <v>0</v>
      </c>
      <c r="AK44" s="2">
        <f t="shared" ca="1" si="2"/>
        <v>0</v>
      </c>
    </row>
    <row r="45" spans="1:37" hidden="1" x14ac:dyDescent="0.25">
      <c r="A45" s="176"/>
      <c r="B45" s="17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6">
        <v>9</v>
      </c>
      <c r="AC45" s="108">
        <f t="shared" ca="1" si="2"/>
        <v>0</v>
      </c>
      <c r="AD45" s="108">
        <f t="shared" ca="1" si="2"/>
        <v>28000</v>
      </c>
      <c r="AE45" s="108">
        <f t="shared" ca="1" si="2"/>
        <v>0</v>
      </c>
      <c r="AF45" s="108">
        <f t="shared" ca="1" si="2"/>
        <v>-18666.666666666668</v>
      </c>
      <c r="AG45" s="108">
        <f t="shared" ca="1" si="2"/>
        <v>28000</v>
      </c>
      <c r="AH45" s="108">
        <f t="shared" ca="1" si="2"/>
        <v>0</v>
      </c>
      <c r="AI45" s="108">
        <f t="shared" ca="1" si="2"/>
        <v>0</v>
      </c>
      <c r="AJ45" s="108">
        <f t="shared" ca="1" si="2"/>
        <v>0</v>
      </c>
      <c r="AK45" s="108">
        <f t="shared" ca="1" si="2"/>
        <v>18666.666666666668</v>
      </c>
    </row>
    <row r="46" spans="1:37" hidden="1" x14ac:dyDescent="0.25">
      <c r="A46" s="176"/>
      <c r="B46" s="179" t="s">
        <v>157</v>
      </c>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5">
        <v>4</v>
      </c>
      <c r="AC46" s="4">
        <f>IF($AB46=AC$27,MATCH_2D_XREF($AB46,LM,NODES,NODES_LOADED,$I$18:$K$19),0)</f>
        <v>0</v>
      </c>
      <c r="AD46" s="4">
        <f>IF($AB46=AD$27,MATCH_2D_XREF($AB46,LM,NODES,NODES_LOADED,$I$18:$K$19),0)</f>
        <v>0</v>
      </c>
      <c r="AE46" s="4">
        <f>IF($AB46=AE$27,MATCH_2D_XREF($AB46,LM,NODES,NODES_LOADED,$I$18:$K$19),0)</f>
        <v>0</v>
      </c>
      <c r="AF46" s="4">
        <f>IF($AB46=AF$27,MATCH_2D_XREF($AB46,LM,NODES,NODES_LOADED,$I$18:$K$19),0)</f>
        <v>200</v>
      </c>
      <c r="AG46" s="4">
        <f>IF($AB46=AG$27,MATCH_2D_XREF($AB46,LM,NODES,NODES_LOADED,$I$18:$K$19),0)</f>
        <v>0</v>
      </c>
      <c r="AH46" s="4">
        <f>IF($AB46=AH$27,MATCH_2D_XREF($AB46,LM,NODES,NODES_LOADED,$I$18:$K$19),0)</f>
        <v>0</v>
      </c>
      <c r="AI46" s="4">
        <f>IF($AB46=AI$27,MATCH_2D_XREF($AB46,LM,NODES,NODES_LOADED,$I$18:$K$19),0)</f>
        <v>0</v>
      </c>
      <c r="AJ46" s="4">
        <f>IF($AB46=AJ$27,MATCH_2D_XREF($AB46,LM,NODES,NODES_LOADED,$I$18:$K$19),0)</f>
        <v>0</v>
      </c>
      <c r="AK46" s="4">
        <f>IF($AB46=AK$27,MATCH_2D_XREF($AB46,LM,NODES,NODES_LOADED,$I$18:$K$19),0)</f>
        <v>0</v>
      </c>
    </row>
    <row r="47" spans="1:37" hidden="1" x14ac:dyDescent="0.25">
      <c r="A47" s="176"/>
      <c r="B47" s="181"/>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row>
    <row r="48" spans="1:37" ht="18" x14ac:dyDescent="0.25">
      <c r="A48" s="176"/>
      <c r="B48" s="115" t="s">
        <v>48</v>
      </c>
      <c r="C48" s="124" t="s">
        <v>52</v>
      </c>
      <c r="D48" s="124" t="s">
        <v>55</v>
      </c>
      <c r="E48" s="124" t="s">
        <v>53</v>
      </c>
      <c r="F48" s="124" t="s">
        <v>54</v>
      </c>
      <c r="G48" s="124" t="s">
        <v>56</v>
      </c>
      <c r="H48" s="3"/>
      <c r="I48" s="190" t="s">
        <v>165</v>
      </c>
      <c r="J48" s="190"/>
      <c r="K48" s="190"/>
      <c r="L48" s="190"/>
      <c r="M48" s="190"/>
      <c r="N48" s="190"/>
      <c r="O48" s="190"/>
      <c r="P48" s="3"/>
      <c r="Q48" s="3"/>
      <c r="R48" s="3"/>
      <c r="S48" s="3"/>
      <c r="T48" s="3"/>
      <c r="U48" s="3"/>
      <c r="V48" s="3"/>
      <c r="W48" s="3"/>
      <c r="X48" s="3"/>
      <c r="Y48" s="3"/>
      <c r="Z48" s="3"/>
      <c r="AA48" s="3"/>
      <c r="AB48" s="190" t="s">
        <v>51</v>
      </c>
      <c r="AC48" s="190"/>
      <c r="AD48" s="190"/>
      <c r="AE48" s="190"/>
      <c r="AF48" s="190"/>
      <c r="AG48" s="190"/>
      <c r="AH48" s="190"/>
      <c r="AI48" s="190"/>
      <c r="AJ48" s="190"/>
      <c r="AK48" s="190"/>
    </row>
    <row r="49" spans="1:37" ht="18" x14ac:dyDescent="0.25">
      <c r="A49" s="176"/>
      <c r="B49" s="3"/>
      <c r="C49" s="3"/>
      <c r="D49" s="3"/>
      <c r="E49" s="3"/>
      <c r="F49" s="3"/>
      <c r="G49" s="3"/>
      <c r="H49" s="3"/>
      <c r="I49" s="115" t="s">
        <v>18</v>
      </c>
      <c r="J49" s="115" t="s">
        <v>60</v>
      </c>
      <c r="K49" s="115" t="s">
        <v>58</v>
      </c>
      <c r="L49" s="115" t="s">
        <v>59</v>
      </c>
      <c r="M49" s="115" t="s">
        <v>64</v>
      </c>
      <c r="N49" s="115" t="s">
        <v>65</v>
      </c>
      <c r="O49" s="115" t="s">
        <v>66</v>
      </c>
      <c r="P49" s="3"/>
      <c r="Q49" s="115" t="s">
        <v>60</v>
      </c>
      <c r="R49" s="115" t="s">
        <v>58</v>
      </c>
      <c r="S49" s="115" t="s">
        <v>59</v>
      </c>
      <c r="T49" s="3"/>
      <c r="U49" s="3"/>
      <c r="V49" s="3"/>
      <c r="W49" s="3"/>
      <c r="X49" s="3"/>
      <c r="Y49" s="3"/>
      <c r="Z49" s="3"/>
      <c r="AA49" s="3"/>
      <c r="AB49" s="115" t="s">
        <v>48</v>
      </c>
      <c r="AC49" s="1">
        <v>1</v>
      </c>
      <c r="AD49" s="1">
        <v>2</v>
      </c>
      <c r="AE49" s="1">
        <v>3</v>
      </c>
      <c r="AF49" s="1">
        <v>4</v>
      </c>
      <c r="AG49" s="1">
        <v>5</v>
      </c>
      <c r="AH49" s="1">
        <v>6</v>
      </c>
      <c r="AI49" s="1">
        <v>7</v>
      </c>
      <c r="AJ49" s="1">
        <v>8</v>
      </c>
      <c r="AK49" s="1">
        <v>9</v>
      </c>
    </row>
    <row r="50" spans="1:37" x14ac:dyDescent="0.25">
      <c r="A50" s="176"/>
      <c r="B50" s="1">
        <v>1</v>
      </c>
      <c r="C50" s="2">
        <f t="shared" ref="C50:C58" si="3">IFERROR(INDEX_MATCH_2D($B50,LM,LOADS_KNOWN)-SUMIF(mem_DOF,$B50,Qf),"TBD")</f>
        <v>0</v>
      </c>
      <c r="D50" s="3"/>
      <c r="E50" s="113" t="str">
        <f t="shared" ref="E50:E58" si="4">INDEX_MATCH_2D($B50,LM,DISPLACEMENTS_KNOWN)</f>
        <v>TBD</v>
      </c>
      <c r="F50" s="81">
        <f t="array" aca="1" ref="F50:F54" ca="1">MMULT(MINVERSE(K_11),(Qk-MMULT(K_12,Dk)))</f>
        <v>0</v>
      </c>
      <c r="G50" s="132">
        <f ca="1">_xlfn.IFNA(_xlfn.IFNA(_xlfn.IFNA(INDEX(NODAL_APPLICATIONS,MATCH(INDEX(NODES,MATCH(B50,u_X,0)),NODES_LOADED,0),COLUMN(u_X)-1),INDEX(NODAL_APPLICATIONS,MATCH(INDEX(NODES,MATCH(B50,u_Y,0)),NODES_LOADED,0),COLUMN(u_Y)-1)),INDEX(NODAL_APPLICATIONS,MATCH(INDEX(NODES,MATCH(B50,r_Z,0)),NODES_LOADED,0),COLUMN(r_Z)-1)),0)*F50</f>
        <v>0</v>
      </c>
      <c r="H50" s="3"/>
      <c r="I50" s="1" t="s">
        <v>17</v>
      </c>
      <c r="J50" s="133">
        <f ca="1">_xlfn.IFNA(INDEX(Rxn,MATCH(INDEX((u_X,u_Y,r_Z),MATCH($I50,NODES,0),,COLUMN()-9),OFFSET(Rxn,0,-5),0)),_xlfn.IFNA(INDEX(NODAL_APPLICATIONS,MATCH($I50,NODES_LOADED,0),COLUMN()-3)*M50,0))</f>
        <v>0</v>
      </c>
      <c r="K50" s="133">
        <f ca="1">_xlfn.IFNA(INDEX(Rxn,MATCH(INDEX((u_X,u_Y,r_Z),MATCH($I50,NODES,0),,COLUMN()-9),OFFSET(Rxn,0,-5),0)),_xlfn.IFNA(INDEX(NODAL_APPLICATIONS,MATCH($I50,NODES_LOADED,0),COLUMN()-3)*N50,0))</f>
        <v>-69.76744186046507</v>
      </c>
      <c r="L50" s="133">
        <f ca="1">_xlfn.IFNA(INDEX(Rxn,MATCH(INDEX((u_X,u_Y,r_Z),MATCH($I50,NODES,0),,COLUMN()-9),OFFSET(Rxn,0,-5),0)),_xlfn.IFNA(INDEX(NODAL_APPLICATIONS,MATCH($I50,NODES_LOADED,0),COLUMN()-3)*O50,0))</f>
        <v>-69.76744186046507</v>
      </c>
      <c r="M50" s="81">
        <f ca="1">_xlfn.IFNA(INDEX(Dk,MATCH(INDEX((u_X,u_Y,r_Z),MATCH($I50,NODES,0),,COLUMN()-12),OFFSET(Dk,0,-3),0)),INDEX(Du,MATCH(INDEX((u_X,u_Y,r_Z),MATCH($I50,NODES,0),,COLUMN()-12),OFFSET(Du,0,-4),0)))</f>
        <v>0</v>
      </c>
      <c r="N50" s="81">
        <f ca="1">_xlfn.IFNA(INDEX(Dk,MATCH(INDEX((u_X,u_Y,r_Z),MATCH($I50,NODES,0),,COLUMN()-12),OFFSET(Dk,0,-3),0)),INDEX(Du,MATCH(INDEX((u_X,u_Y,r_Z),MATCH($I50,NODES,0),,COLUMN()-12),OFFSET(Du,0,-4),0)))</f>
        <v>0</v>
      </c>
      <c r="O50" s="81">
        <f ca="1">_xlfn.IFNA(INDEX(Dk,MATCH(INDEX((u_X,u_Y,r_Z),MATCH($I50,NODES,0),,COLUMN()-12),OFFSET(Dk,0,-3),0)),INDEX(Du,MATCH(INDEX((u_X,u_Y,r_Z),MATCH($I50,NODES,0),,COLUMN()-12),OFFSET(Du,0,-4),0)))</f>
        <v>0</v>
      </c>
      <c r="P50" s="3"/>
      <c r="Q50" s="131">
        <f t="shared" ref="Q50:S52" ca="1" si="5">_xlfn.IFNA(INDEX(NODAL_APPLICATIONS,MATCH($I50,NODES_LOADED,0),COLUMN()-10)*M50,0)</f>
        <v>0</v>
      </c>
      <c r="R50" s="131">
        <f t="shared" ca="1" si="5"/>
        <v>0</v>
      </c>
      <c r="S50" s="131">
        <f t="shared" ca="1" si="5"/>
        <v>0</v>
      </c>
      <c r="T50" s="3"/>
      <c r="U50" s="3"/>
      <c r="V50" s="3"/>
      <c r="W50" s="3"/>
      <c r="X50" s="3"/>
      <c r="Y50" s="3"/>
      <c r="Z50" s="3"/>
      <c r="AA50" s="3"/>
      <c r="AB50" s="1">
        <v>1</v>
      </c>
      <c r="AC50" s="2">
        <f t="shared" ref="AC50:AK58" ca="1" si="6">SUMIF($AB$28:$AB$47,$AB50,AC$28:AC$47)</f>
        <v>140000000</v>
      </c>
      <c r="AD50" s="2">
        <f t="shared" ca="1" si="6"/>
        <v>0</v>
      </c>
      <c r="AE50" s="2">
        <f t="shared" ca="1" si="6"/>
        <v>-70000000</v>
      </c>
      <c r="AF50" s="2">
        <f t="shared" ca="1" si="6"/>
        <v>0</v>
      </c>
      <c r="AG50" s="7">
        <f t="shared" ca="1" si="6"/>
        <v>0</v>
      </c>
      <c r="AH50" s="8">
        <f t="shared" ca="1" si="6"/>
        <v>-70000000</v>
      </c>
      <c r="AI50" s="2">
        <f t="shared" ca="1" si="6"/>
        <v>0</v>
      </c>
      <c r="AJ50" s="2">
        <f t="shared" ca="1" si="6"/>
        <v>0</v>
      </c>
      <c r="AK50" s="2">
        <f t="shared" ca="1" si="6"/>
        <v>0</v>
      </c>
    </row>
    <row r="51" spans="1:37" x14ac:dyDescent="0.25">
      <c r="A51" s="176"/>
      <c r="B51" s="1">
        <v>2</v>
      </c>
      <c r="C51" s="2">
        <f t="shared" si="3"/>
        <v>0</v>
      </c>
      <c r="D51" s="3"/>
      <c r="E51" s="113" t="str">
        <f t="shared" si="4"/>
        <v>TBD</v>
      </c>
      <c r="F51" s="81">
        <f ca="1"/>
        <v>-2.4916943521594665E-3</v>
      </c>
      <c r="G51" s="132">
        <f ca="1">_xlfn.IFNA(_xlfn.IFNA(_xlfn.IFNA(INDEX(NODAL_APPLICATIONS,MATCH(INDEX(NODES,MATCH(B51,u_X,0)),NODES_LOADED,0),COLUMN(u_X)-1),INDEX(NODAL_APPLICATIONS,MATCH(INDEX(NODES,MATCH(B51,u_Y,0)),NODES_LOADED,0),COLUMN(u_Y)-1)),INDEX(NODAL_APPLICATIONS,MATCH(INDEX(NODES,MATCH(B51,r_Z,0)),NODES_LOADED,0),COLUMN(r_Z)-1)),0)*F51</f>
        <v>0</v>
      </c>
      <c r="H51" s="3"/>
      <c r="I51" s="1" t="s">
        <v>19</v>
      </c>
      <c r="J51" s="133">
        <f ca="1">_xlfn.IFNA(INDEX(Rxn,MATCH(INDEX((u_X,u_Y,r_Z),MATCH($I51,NODES,0),,COLUMN()-9),OFFSET(Rxn,0,-5),0)),_xlfn.IFNA(INDEX(NODAL_APPLICATIONS,MATCH($I51,NODES_LOADED,0),COLUMN()-3)*M51,0))</f>
        <v>0</v>
      </c>
      <c r="K51" s="133">
        <f ca="1">_xlfn.IFNA(INDEX(Rxn,MATCH(INDEX((u_X,u_Y,r_Z),MATCH($I51,NODES,0),,COLUMN()-9),OFFSET(Rxn,0,-5),0)),_xlfn.IFNA(INDEX(NODAL_APPLICATIONS,MATCH($I51,NODES_LOADED,0),COLUMN()-3)*N51,0))</f>
        <v>116.27906976744177</v>
      </c>
      <c r="L51" s="133">
        <f ca="1">_xlfn.IFNA(INDEX(Rxn,MATCH(INDEX((u_X,u_Y,r_Z),MATCH($I51,NODES,0),,COLUMN()-9),OFFSET(Rxn,0,-5),0)),_xlfn.IFNA(INDEX(NODAL_APPLICATIONS,MATCH($I51,NODES_LOADED,0),COLUMN()-3)*O51,0))</f>
        <v>0</v>
      </c>
      <c r="M51" s="81">
        <f ca="1">_xlfn.IFNA(INDEX(Dk,MATCH(INDEX((u_X,u_Y,r_Z),MATCH($I51,NODES,0),,COLUMN()-12),OFFSET(Dk,0,-3),0)),INDEX(Du,MATCH(INDEX((u_X,u_Y,r_Z),MATCH($I51,NODES,0),,COLUMN()-12),OFFSET(Du,0,-4),0)))</f>
        <v>0</v>
      </c>
      <c r="N51" s="81">
        <f ca="1">_xlfn.IFNA(INDEX(Dk,MATCH(INDEX((u_X,u_Y,r_Z),MATCH($I51,NODES,0),,COLUMN()-12),OFFSET(Dk,0,-3),0)),INDEX(Du,MATCH(INDEX((u_X,u_Y,r_Z),MATCH($I51,NODES,0),,COLUMN()-12),OFFSET(Du,0,-4),0)))</f>
        <v>0</v>
      </c>
      <c r="O51" s="81">
        <f ca="1">_xlfn.IFNA(INDEX(Dk,MATCH(INDEX((u_X,u_Y,r_Z),MATCH($I51,NODES,0),,COLUMN()-12),OFFSET(Dk,0,-3),0)),INDEX(Du,MATCH(INDEX((u_X,u_Y,r_Z),MATCH($I51,NODES,0),,COLUMN()-12),OFFSET(Du,0,-4),0)))</f>
        <v>-2.4916943521594665E-3</v>
      </c>
      <c r="P51" s="3"/>
      <c r="Q51" s="131">
        <f t="shared" ca="1" si="5"/>
        <v>0</v>
      </c>
      <c r="R51" s="131">
        <f t="shared" ca="1" si="5"/>
        <v>0</v>
      </c>
      <c r="S51" s="131">
        <f t="shared" ca="1" si="5"/>
        <v>0</v>
      </c>
      <c r="T51" s="3"/>
      <c r="U51" s="3"/>
      <c r="V51" s="3"/>
      <c r="W51" s="3"/>
      <c r="X51" s="3"/>
      <c r="Y51" s="3"/>
      <c r="Z51" s="3"/>
      <c r="AA51" s="3"/>
      <c r="AB51" s="1">
        <v>2</v>
      </c>
      <c r="AC51" s="2">
        <f t="shared" ca="1" si="6"/>
        <v>0</v>
      </c>
      <c r="AD51" s="2">
        <f t="shared" ca="1" si="6"/>
        <v>112000</v>
      </c>
      <c r="AE51" s="2">
        <f t="shared" ca="1" si="6"/>
        <v>0</v>
      </c>
      <c r="AF51" s="2">
        <f t="shared" ca="1" si="6"/>
        <v>-28000</v>
      </c>
      <c r="AG51" s="7">
        <f t="shared" ca="1" si="6"/>
        <v>28000</v>
      </c>
      <c r="AH51" s="8">
        <f t="shared" ca="1" si="6"/>
        <v>0</v>
      </c>
      <c r="AI51" s="2">
        <f t="shared" ca="1" si="6"/>
        <v>28000</v>
      </c>
      <c r="AJ51" s="2">
        <f t="shared" ca="1" si="6"/>
        <v>28000</v>
      </c>
      <c r="AK51" s="2">
        <f t="shared" ca="1" si="6"/>
        <v>0</v>
      </c>
    </row>
    <row r="52" spans="1:37" x14ac:dyDescent="0.25">
      <c r="A52" s="176"/>
      <c r="B52" s="1">
        <v>3</v>
      </c>
      <c r="C52" s="2">
        <f t="shared" si="3"/>
        <v>0</v>
      </c>
      <c r="D52" s="3"/>
      <c r="E52" s="113" t="str">
        <f t="shared" si="4"/>
        <v>TBD</v>
      </c>
      <c r="F52" s="81">
        <f ca="1"/>
        <v>0</v>
      </c>
      <c r="G52" s="132">
        <f ca="1">_xlfn.IFNA(_xlfn.IFNA(_xlfn.IFNA(INDEX(NODAL_APPLICATIONS,MATCH(INDEX(NODES,MATCH(B52,u_X,0)),NODES_LOADED,0),COLUMN(u_X)-1),INDEX(NODAL_APPLICATIONS,MATCH(INDEX(NODES,MATCH(B52,u_Y,0)),NODES_LOADED,0),COLUMN(u_Y)-1)),INDEX(NODAL_APPLICATIONS,MATCH(INDEX(NODES,MATCH(B52,r_Z,0)),NODES_LOADED,0),COLUMN(r_Z)-1)),0)*F52</f>
        <v>0</v>
      </c>
      <c r="H52" s="3"/>
      <c r="I52" s="1" t="s">
        <v>29</v>
      </c>
      <c r="J52" s="133">
        <f ca="1">_xlfn.IFNA(INDEX(Rxn,MATCH(INDEX((u_X,u_Y,r_Z),MATCH($I52,NODES,0),,COLUMN()-9),OFFSET(Rxn,0,-5),0)),_xlfn.IFNA(INDEX(NODAL_APPLICATIONS,MATCH($I52,NODES_LOADED,0),COLUMN()-3)*M52,0))</f>
        <v>0</v>
      </c>
      <c r="K52" s="133">
        <f ca="1">_xlfn.IFNA(INDEX(Rxn,MATCH(INDEX((u_X,u_Y,r_Z),MATCH($I52,NODES,0),,COLUMN()-9),OFFSET(Rxn,0,-5),0)),_xlfn.IFNA(INDEX(NODAL_APPLICATIONS,MATCH($I52,NODES_LOADED,0),COLUMN()-3)*N52,0))</f>
        <v>-3.4883720930232531</v>
      </c>
      <c r="L52" s="133">
        <f ca="1">_xlfn.IFNA(INDEX(Rxn,MATCH(INDEX((u_X,u_Y,r_Z),MATCH($I52,NODES,0),,COLUMN()-9),OFFSET(Rxn,0,-5),0)),_xlfn.IFNA(INDEX(NODAL_APPLICATIONS,MATCH($I52,NODES_LOADED,0),COLUMN()-3)*O52,0))</f>
        <v>0</v>
      </c>
      <c r="M52" s="81">
        <f ca="1">_xlfn.IFNA(INDEX(Dk,MATCH(INDEX((u_X,u_Y,r_Z),MATCH($I52,NODES,0),,COLUMN()-12),OFFSET(Dk,0,-3),0)),INDEX(Du,MATCH(INDEX((u_X,u_Y,r_Z),MATCH($I52,NODES,0),,COLUMN()-12),OFFSET(Du,0,-4),0)))</f>
        <v>0</v>
      </c>
      <c r="N52" s="81">
        <f ca="1">_xlfn.IFNA(INDEX(Dk,MATCH(INDEX((u_X,u_Y,r_Z),MATCH($I52,NODES,0),,COLUMN()-12),OFFSET(Dk,0,-3),0)),INDEX(Du,MATCH(INDEX((u_X,u_Y,r_Z),MATCH($I52,NODES,0),,COLUMN()-12),OFFSET(Du,0,-4),0)))</f>
        <v>-1.7441860465116265E-2</v>
      </c>
      <c r="O52" s="81">
        <f ca="1">_xlfn.IFNA(INDEX(Dk,MATCH(INDEX((u_X,u_Y,r_Z),MATCH($I52,NODES,0),,COLUMN()-12),OFFSET(Dk,0,-3),0)),INDEX(Du,MATCH(INDEX((u_X,u_Y,r_Z),MATCH($I52,NODES,0),,COLUMN()-12),OFFSET(Du,0,-4),0)))</f>
        <v>-7.4750830564783996E-3</v>
      </c>
      <c r="P52" s="3"/>
      <c r="Q52" s="131">
        <f t="shared" ca="1" si="5"/>
        <v>0</v>
      </c>
      <c r="R52" s="131">
        <f t="shared" ca="1" si="5"/>
        <v>-3.4883720930232531</v>
      </c>
      <c r="S52" s="131">
        <f t="shared" ca="1" si="5"/>
        <v>0</v>
      </c>
      <c r="T52" s="3"/>
      <c r="U52" s="3"/>
      <c r="V52" s="3"/>
      <c r="W52" s="3"/>
      <c r="X52" s="3"/>
      <c r="Y52" s="3"/>
      <c r="Z52" s="3"/>
      <c r="AA52" s="3"/>
      <c r="AB52" s="1">
        <v>3</v>
      </c>
      <c r="AC52" s="2">
        <f t="shared" ca="1" si="6"/>
        <v>-70000000</v>
      </c>
      <c r="AD52" s="2">
        <f t="shared" ca="1" si="6"/>
        <v>0</v>
      </c>
      <c r="AE52" s="2">
        <f t="shared" ca="1" si="6"/>
        <v>70000000</v>
      </c>
      <c r="AF52" s="2">
        <f t="shared" ca="1" si="6"/>
        <v>0</v>
      </c>
      <c r="AG52" s="7">
        <f t="shared" ca="1" si="6"/>
        <v>0</v>
      </c>
      <c r="AH52" s="8">
        <f t="shared" ca="1" si="6"/>
        <v>0</v>
      </c>
      <c r="AI52" s="2">
        <f t="shared" ca="1" si="6"/>
        <v>0</v>
      </c>
      <c r="AJ52" s="2">
        <f t="shared" ca="1" si="6"/>
        <v>0</v>
      </c>
      <c r="AK52" s="2">
        <f t="shared" ca="1" si="6"/>
        <v>0</v>
      </c>
    </row>
    <row r="53" spans="1:37" x14ac:dyDescent="0.25">
      <c r="A53" s="176"/>
      <c r="B53" s="1">
        <v>4</v>
      </c>
      <c r="C53" s="2">
        <f t="shared" si="3"/>
        <v>-50</v>
      </c>
      <c r="D53" s="3"/>
      <c r="E53" s="113" t="str">
        <f t="shared" si="4"/>
        <v>TBD</v>
      </c>
      <c r="F53" s="81">
        <f ca="1"/>
        <v>-1.7441860465116265E-2</v>
      </c>
      <c r="G53" s="132">
        <f ca="1">_xlfn.IFNA(_xlfn.IFNA(_xlfn.IFNA(INDEX(NODAL_APPLICATIONS,MATCH(INDEX(NODES,MATCH(B53,u_X,0)),NODES_LOADED,0),COLUMN(u_X)-1),INDEX(NODAL_APPLICATIONS,MATCH(INDEX(NODES,MATCH(B53,u_Y,0)),NODES_LOADED,0),COLUMN(u_Y)-1)),INDEX(NODAL_APPLICATIONS,MATCH(INDEX(NODES,MATCH(B53,r_Z,0)),NODES_LOADED,0),COLUMN(r_Z)-1)),0)*F53</f>
        <v>-3.4883720930232531</v>
      </c>
      <c r="H53" s="3"/>
      <c r="I53" s="3"/>
      <c r="J53" s="3"/>
      <c r="K53" s="3"/>
      <c r="L53" s="3"/>
      <c r="M53" s="3"/>
      <c r="N53" s="3"/>
      <c r="O53" s="3"/>
      <c r="P53" s="3"/>
      <c r="Q53" s="3"/>
      <c r="R53" s="3"/>
      <c r="S53" s="3"/>
      <c r="T53" s="3"/>
      <c r="U53" s="3"/>
      <c r="V53" s="3"/>
      <c r="W53" s="3"/>
      <c r="X53" s="3"/>
      <c r="Y53" s="3"/>
      <c r="Z53" s="3"/>
      <c r="AA53" s="3"/>
      <c r="AB53" s="1">
        <v>4</v>
      </c>
      <c r="AC53" s="2">
        <f t="shared" ca="1" si="6"/>
        <v>0</v>
      </c>
      <c r="AD53" s="2">
        <f t="shared" ca="1" si="6"/>
        <v>-28000</v>
      </c>
      <c r="AE53" s="2">
        <f t="shared" ca="1" si="6"/>
        <v>0</v>
      </c>
      <c r="AF53" s="2">
        <f t="shared" ca="1" si="6"/>
        <v>18866.666666666668</v>
      </c>
      <c r="AG53" s="7">
        <f t="shared" ca="1" si="6"/>
        <v>-28000</v>
      </c>
      <c r="AH53" s="8">
        <f t="shared" ca="1" si="6"/>
        <v>0</v>
      </c>
      <c r="AI53" s="2">
        <f t="shared" ca="1" si="6"/>
        <v>0</v>
      </c>
      <c r="AJ53" s="2">
        <f t="shared" ca="1" si="6"/>
        <v>0</v>
      </c>
      <c r="AK53" s="2">
        <f t="shared" ca="1" si="6"/>
        <v>-18666.666666666668</v>
      </c>
    </row>
    <row r="54" spans="1:37" x14ac:dyDescent="0.25">
      <c r="A54" s="176"/>
      <c r="B54" s="1">
        <v>5</v>
      </c>
      <c r="C54" s="2">
        <f t="shared" si="3"/>
        <v>0</v>
      </c>
      <c r="D54" s="3"/>
      <c r="E54" s="113" t="str">
        <f t="shared" si="4"/>
        <v>TBD</v>
      </c>
      <c r="F54" s="81">
        <f ca="1"/>
        <v>-7.4750830564783996E-3</v>
      </c>
      <c r="G54" s="132">
        <f ca="1">_xlfn.IFNA(_xlfn.IFNA(_xlfn.IFNA(INDEX(NODAL_APPLICATIONS,MATCH(INDEX(NODES,MATCH(B54,u_X,0)),NODES_LOADED,0),COLUMN(u_X)-1),INDEX(NODAL_APPLICATIONS,MATCH(INDEX(NODES,MATCH(B54,u_Y,0)),NODES_LOADED,0),COLUMN(u_Y)-1)),INDEX(NODAL_APPLICATIONS,MATCH(INDEX(NODES,MATCH(B54,r_Z,0)),NODES_LOADED,0),COLUMN(r_Z)-1)),0)*F54</f>
        <v>0</v>
      </c>
      <c r="H54" s="3"/>
      <c r="I54" s="3"/>
      <c r="J54" s="3"/>
      <c r="K54" s="3"/>
      <c r="L54" s="3"/>
      <c r="M54" s="3"/>
      <c r="N54" s="3"/>
      <c r="O54" s="3"/>
      <c r="P54" s="3"/>
      <c r="Q54" s="3"/>
      <c r="R54" s="3"/>
      <c r="S54" s="3"/>
      <c r="T54" s="3"/>
      <c r="U54" s="3"/>
      <c r="V54" s="3"/>
      <c r="W54" s="3"/>
      <c r="X54" s="3"/>
      <c r="Y54" s="3"/>
      <c r="Z54" s="3"/>
      <c r="AA54" s="3"/>
      <c r="AB54" s="1">
        <v>5</v>
      </c>
      <c r="AC54" s="6">
        <f t="shared" ca="1" si="6"/>
        <v>0</v>
      </c>
      <c r="AD54" s="6">
        <f t="shared" ca="1" si="6"/>
        <v>28000</v>
      </c>
      <c r="AE54" s="6">
        <f t="shared" ca="1" si="6"/>
        <v>0</v>
      </c>
      <c r="AF54" s="6">
        <f t="shared" ca="1" si="6"/>
        <v>-28000</v>
      </c>
      <c r="AG54" s="9">
        <f t="shared" ca="1" si="6"/>
        <v>56000</v>
      </c>
      <c r="AH54" s="10">
        <f t="shared" ca="1" si="6"/>
        <v>0</v>
      </c>
      <c r="AI54" s="6">
        <f t="shared" ca="1" si="6"/>
        <v>0</v>
      </c>
      <c r="AJ54" s="6">
        <f t="shared" ca="1" si="6"/>
        <v>0</v>
      </c>
      <c r="AK54" s="6">
        <f t="shared" ca="1" si="6"/>
        <v>28000</v>
      </c>
    </row>
    <row r="55" spans="1:37" x14ac:dyDescent="0.25">
      <c r="A55" s="176"/>
      <c r="B55" s="1">
        <v>6</v>
      </c>
      <c r="C55" s="113" t="str">
        <f t="shared" si="3"/>
        <v>TBD</v>
      </c>
      <c r="D55" s="2">
        <f t="array" aca="1" ref="D55:D58" ca="1">MMULT(K_21,Du)+MMULT(K_22,Dk)</f>
        <v>0</v>
      </c>
      <c r="E55" s="2">
        <f t="shared" si="4"/>
        <v>0</v>
      </c>
      <c r="F55" s="3"/>
      <c r="G55" s="2">
        <f t="array" aca="1" ref="G55:G58" ca="1">Qu+SUMIF(mem_DOF,$B$55:$B$58,Qf)</f>
        <v>0</v>
      </c>
      <c r="H55" s="3"/>
      <c r="I55" s="3"/>
      <c r="J55" s="3"/>
      <c r="K55" s="3"/>
      <c r="L55" s="3"/>
      <c r="M55" s="3"/>
      <c r="N55" s="3"/>
      <c r="O55" s="3"/>
      <c r="P55" s="3"/>
      <c r="Q55" s="3"/>
      <c r="R55" s="3"/>
      <c r="S55" s="3"/>
      <c r="T55" s="3"/>
      <c r="U55" s="3"/>
      <c r="V55" s="3"/>
      <c r="W55" s="3"/>
      <c r="X55" s="3"/>
      <c r="Y55" s="3"/>
      <c r="Z55" s="3"/>
      <c r="AA55" s="3"/>
      <c r="AB55" s="1">
        <v>6</v>
      </c>
      <c r="AC55" s="20">
        <f t="shared" ca="1" si="6"/>
        <v>-70000000</v>
      </c>
      <c r="AD55" s="20">
        <f t="shared" ca="1" si="6"/>
        <v>0</v>
      </c>
      <c r="AE55" s="20">
        <f t="shared" ca="1" si="6"/>
        <v>0</v>
      </c>
      <c r="AF55" s="20">
        <f t="shared" ca="1" si="6"/>
        <v>0</v>
      </c>
      <c r="AG55" s="21">
        <f t="shared" ca="1" si="6"/>
        <v>0</v>
      </c>
      <c r="AH55" s="22">
        <f t="shared" ca="1" si="6"/>
        <v>70000000</v>
      </c>
      <c r="AI55" s="20">
        <f t="shared" ca="1" si="6"/>
        <v>0</v>
      </c>
      <c r="AJ55" s="20">
        <f t="shared" ca="1" si="6"/>
        <v>0</v>
      </c>
      <c r="AK55" s="20">
        <f t="shared" ca="1" si="6"/>
        <v>0</v>
      </c>
    </row>
    <row r="56" spans="1:37" x14ac:dyDescent="0.25">
      <c r="A56" s="176"/>
      <c r="B56" s="1">
        <v>7</v>
      </c>
      <c r="C56" s="113" t="str">
        <f t="shared" si="3"/>
        <v>TBD</v>
      </c>
      <c r="D56" s="2">
        <f ca="1"/>
        <v>-69.76744186046507</v>
      </c>
      <c r="E56" s="2">
        <f t="shared" si="4"/>
        <v>0</v>
      </c>
      <c r="F56" s="3"/>
      <c r="G56" s="2">
        <f ca="1"/>
        <v>-69.76744186046507</v>
      </c>
      <c r="H56" s="3"/>
      <c r="I56" s="3"/>
      <c r="J56" s="3"/>
      <c r="K56" s="3"/>
      <c r="L56" s="3"/>
      <c r="M56" s="3"/>
      <c r="N56" s="3"/>
      <c r="O56" s="3"/>
      <c r="P56" s="3"/>
      <c r="Q56" s="3"/>
      <c r="R56" s="3"/>
      <c r="S56" s="3"/>
      <c r="T56" s="3"/>
      <c r="U56" s="3"/>
      <c r="V56" s="3"/>
      <c r="W56" s="3"/>
      <c r="X56" s="3"/>
      <c r="Y56" s="3"/>
      <c r="Z56" s="3"/>
      <c r="AA56" s="3"/>
      <c r="AB56" s="1">
        <v>7</v>
      </c>
      <c r="AC56" s="2">
        <f t="shared" ca="1" si="6"/>
        <v>0</v>
      </c>
      <c r="AD56" s="2">
        <f t="shared" ca="1" si="6"/>
        <v>28000</v>
      </c>
      <c r="AE56" s="2">
        <f t="shared" ca="1" si="6"/>
        <v>0</v>
      </c>
      <c r="AF56" s="2">
        <f t="shared" ca="1" si="6"/>
        <v>0</v>
      </c>
      <c r="AG56" s="7">
        <f t="shared" ca="1" si="6"/>
        <v>0</v>
      </c>
      <c r="AH56" s="8">
        <f t="shared" ca="1" si="6"/>
        <v>0</v>
      </c>
      <c r="AI56" s="2">
        <f t="shared" ca="1" si="6"/>
        <v>18666.666666666668</v>
      </c>
      <c r="AJ56" s="2">
        <f t="shared" ca="1" si="6"/>
        <v>28000</v>
      </c>
      <c r="AK56" s="2">
        <f t="shared" ca="1" si="6"/>
        <v>-18666.666666666668</v>
      </c>
    </row>
    <row r="57" spans="1:37" x14ac:dyDescent="0.25">
      <c r="A57" s="176"/>
      <c r="B57" s="1">
        <v>8</v>
      </c>
      <c r="C57" s="113" t="str">
        <f t="shared" si="3"/>
        <v>TBD</v>
      </c>
      <c r="D57" s="2">
        <f ca="1"/>
        <v>-69.76744186046507</v>
      </c>
      <c r="E57" s="2">
        <f t="shared" si="4"/>
        <v>0</v>
      </c>
      <c r="F57" s="3"/>
      <c r="G57" s="2">
        <f ca="1"/>
        <v>-69.76744186046507</v>
      </c>
      <c r="H57" s="3"/>
      <c r="I57" s="3"/>
      <c r="J57" s="3"/>
      <c r="K57" s="3"/>
      <c r="L57" s="3"/>
      <c r="M57" s="3"/>
      <c r="N57" s="3"/>
      <c r="O57" s="3"/>
      <c r="P57" s="3"/>
      <c r="Q57" s="3"/>
      <c r="R57" s="3"/>
      <c r="S57" s="3"/>
      <c r="T57" s="3"/>
      <c r="U57" s="3"/>
      <c r="V57" s="3"/>
      <c r="W57" s="3"/>
      <c r="X57" s="3"/>
      <c r="Y57" s="3"/>
      <c r="Z57" s="3"/>
      <c r="AA57" s="3"/>
      <c r="AB57" s="1">
        <v>8</v>
      </c>
      <c r="AC57" s="2">
        <f t="shared" ca="1" si="6"/>
        <v>0</v>
      </c>
      <c r="AD57" s="2">
        <f t="shared" ca="1" si="6"/>
        <v>28000</v>
      </c>
      <c r="AE57" s="2">
        <f t="shared" ca="1" si="6"/>
        <v>0</v>
      </c>
      <c r="AF57" s="2">
        <f t="shared" ca="1" si="6"/>
        <v>0</v>
      </c>
      <c r="AG57" s="7">
        <f t="shared" ca="1" si="6"/>
        <v>0</v>
      </c>
      <c r="AH57" s="8">
        <f t="shared" ca="1" si="6"/>
        <v>0</v>
      </c>
      <c r="AI57" s="2">
        <f t="shared" ca="1" si="6"/>
        <v>28000</v>
      </c>
      <c r="AJ57" s="2">
        <f t="shared" ca="1" si="6"/>
        <v>56000</v>
      </c>
      <c r="AK57" s="2">
        <f t="shared" ca="1" si="6"/>
        <v>-28000</v>
      </c>
    </row>
    <row r="58" spans="1:37" x14ac:dyDescent="0.25">
      <c r="A58" s="191"/>
      <c r="B58" s="125">
        <v>9</v>
      </c>
      <c r="C58" s="126" t="str">
        <f t="shared" si="3"/>
        <v>TBD</v>
      </c>
      <c r="D58" s="127">
        <f ca="1"/>
        <v>116.27906976744177</v>
      </c>
      <c r="E58" s="127">
        <f t="shared" si="4"/>
        <v>0</v>
      </c>
      <c r="F58" s="128"/>
      <c r="G58" s="127">
        <f ca="1"/>
        <v>116.27906976744177</v>
      </c>
      <c r="H58" s="128"/>
      <c r="I58" s="128"/>
      <c r="J58" s="128"/>
      <c r="K58" s="128"/>
      <c r="L58" s="128"/>
      <c r="M58" s="128"/>
      <c r="N58" s="128"/>
      <c r="O58" s="128"/>
      <c r="P58" s="128"/>
      <c r="Q58" s="128"/>
      <c r="R58" s="128"/>
      <c r="S58" s="128"/>
      <c r="T58" s="128"/>
      <c r="U58" s="128"/>
      <c r="V58" s="128"/>
      <c r="W58" s="128"/>
      <c r="X58" s="128"/>
      <c r="Y58" s="128"/>
      <c r="Z58" s="128"/>
      <c r="AA58" s="128"/>
      <c r="AB58" s="125">
        <v>9</v>
      </c>
      <c r="AC58" s="127">
        <f t="shared" ca="1" si="6"/>
        <v>0</v>
      </c>
      <c r="AD58" s="127">
        <f t="shared" ca="1" si="6"/>
        <v>0</v>
      </c>
      <c r="AE58" s="127">
        <f t="shared" ca="1" si="6"/>
        <v>0</v>
      </c>
      <c r="AF58" s="127">
        <f t="shared" ca="1" si="6"/>
        <v>-18666.666666666668</v>
      </c>
      <c r="AG58" s="129">
        <f t="shared" ca="1" si="6"/>
        <v>28000</v>
      </c>
      <c r="AH58" s="130">
        <f t="shared" ca="1" si="6"/>
        <v>0</v>
      </c>
      <c r="AI58" s="127">
        <f t="shared" ca="1" si="6"/>
        <v>-18666.666666666668</v>
      </c>
      <c r="AJ58" s="127">
        <f t="shared" ca="1" si="6"/>
        <v>-28000</v>
      </c>
      <c r="AK58" s="127">
        <f t="shared" ca="1" si="6"/>
        <v>37333.333333333336</v>
      </c>
    </row>
    <row r="59" spans="1:37" x14ac:dyDescent="0.25">
      <c r="A59" s="163" t="s">
        <v>79</v>
      </c>
    </row>
    <row r="60" spans="1:37" x14ac:dyDescent="0.25">
      <c r="A60" s="163"/>
    </row>
    <row r="61" spans="1:37" x14ac:dyDescent="0.25">
      <c r="A61" s="163"/>
    </row>
    <row r="62" spans="1:37" x14ac:dyDescent="0.25">
      <c r="A62" s="163"/>
    </row>
    <row r="63" spans="1:37" x14ac:dyDescent="0.25">
      <c r="A63" s="163"/>
    </row>
    <row r="64" spans="1:37" x14ac:dyDescent="0.25">
      <c r="A64" s="163"/>
    </row>
    <row r="65" spans="1:12" x14ac:dyDescent="0.25">
      <c r="A65" s="163"/>
    </row>
    <row r="66" spans="1:12" x14ac:dyDescent="0.25">
      <c r="A66" s="163"/>
    </row>
    <row r="67" spans="1:12" x14ac:dyDescent="0.25">
      <c r="A67" s="163"/>
    </row>
    <row r="68" spans="1:12" x14ac:dyDescent="0.25">
      <c r="A68" s="163"/>
    </row>
    <row r="69" spans="1:12" x14ac:dyDescent="0.25">
      <c r="A69" s="163"/>
    </row>
    <row r="70" spans="1:12" x14ac:dyDescent="0.25">
      <c r="A70" s="163"/>
      <c r="B70" s="27" t="s">
        <v>80</v>
      </c>
      <c r="C70" s="27">
        <v>0</v>
      </c>
      <c r="E70" s="27" t="s">
        <v>81</v>
      </c>
      <c r="F70" s="28">
        <f>0</f>
        <v>0</v>
      </c>
      <c r="H70" s="27" t="s">
        <v>80</v>
      </c>
      <c r="I70" s="27">
        <v>0</v>
      </c>
      <c r="K70" s="27" t="s">
        <v>81</v>
      </c>
      <c r="L70" s="28">
        <f>0</f>
        <v>0</v>
      </c>
    </row>
    <row r="71" spans="1:12" x14ac:dyDescent="0.25">
      <c r="A71" s="163"/>
    </row>
    <row r="72" spans="1:12" x14ac:dyDescent="0.25">
      <c r="A72" s="163"/>
    </row>
    <row r="73" spans="1:12" x14ac:dyDescent="0.25">
      <c r="A73" s="163"/>
    </row>
    <row r="74" spans="1:12" x14ac:dyDescent="0.25">
      <c r="A74" s="163"/>
    </row>
    <row r="75" spans="1:12" x14ac:dyDescent="0.25">
      <c r="A75" s="163"/>
    </row>
    <row r="76" spans="1:12" x14ac:dyDescent="0.25">
      <c r="A76" s="163"/>
    </row>
    <row r="77" spans="1:12" x14ac:dyDescent="0.25">
      <c r="A77" s="163"/>
    </row>
    <row r="78" spans="1:12" x14ac:dyDescent="0.25">
      <c r="A78" s="163"/>
    </row>
    <row r="79" spans="1:12" x14ac:dyDescent="0.25">
      <c r="A79" s="163"/>
    </row>
    <row r="80" spans="1:12" x14ac:dyDescent="0.25">
      <c r="A80" s="163"/>
    </row>
    <row r="81" spans="1:12" x14ac:dyDescent="0.25">
      <c r="A81" s="163"/>
    </row>
    <row r="82" spans="1:12" x14ac:dyDescent="0.25">
      <c r="A82" s="163"/>
      <c r="B82" s="27" t="s">
        <v>80</v>
      </c>
      <c r="C82" s="27">
        <v>0</v>
      </c>
      <c r="E82" s="27" t="s">
        <v>82</v>
      </c>
      <c r="F82" s="28">
        <f>-69.7674*GESTEP(C82)+69.7674*GESTEP(C82,3)</f>
        <v>-69.767399999999995</v>
      </c>
      <c r="H82" s="27" t="s">
        <v>80</v>
      </c>
      <c r="I82" s="27">
        <v>0</v>
      </c>
      <c r="K82" s="27" t="s">
        <v>82</v>
      </c>
      <c r="L82" s="28">
        <f>46.5116*GESTEP(I82)-46.5116*GESTEP(I82,3)</f>
        <v>46.511600000000001</v>
      </c>
    </row>
    <row r="83" spans="1:12" x14ac:dyDescent="0.25">
      <c r="A83" s="163"/>
    </row>
    <row r="84" spans="1:12" x14ac:dyDescent="0.25">
      <c r="A84" s="163"/>
    </row>
    <row r="85" spans="1:12" x14ac:dyDescent="0.25">
      <c r="A85" s="163"/>
    </row>
    <row r="86" spans="1:12" x14ac:dyDescent="0.25">
      <c r="A86" s="163"/>
    </row>
    <row r="87" spans="1:12" x14ac:dyDescent="0.25">
      <c r="A87" s="163"/>
    </row>
    <row r="88" spans="1:12" x14ac:dyDescent="0.25">
      <c r="A88" s="163"/>
    </row>
    <row r="89" spans="1:12" x14ac:dyDescent="0.25">
      <c r="A89" s="163"/>
    </row>
    <row r="90" spans="1:12" x14ac:dyDescent="0.25">
      <c r="A90" s="163"/>
    </row>
    <row r="91" spans="1:12" x14ac:dyDescent="0.25">
      <c r="A91" s="163"/>
    </row>
    <row r="92" spans="1:12" x14ac:dyDescent="0.25">
      <c r="A92" s="163"/>
    </row>
    <row r="93" spans="1:12" x14ac:dyDescent="0.25">
      <c r="A93" s="163"/>
    </row>
    <row r="94" spans="1:12" x14ac:dyDescent="0.25">
      <c r="A94" s="163"/>
      <c r="B94" s="27" t="s">
        <v>80</v>
      </c>
      <c r="C94" s="27">
        <v>0</v>
      </c>
      <c r="E94" s="27" t="s">
        <v>83</v>
      </c>
      <c r="F94" s="28">
        <f>-69.7674*GESTEP(C94)*C94+69.7674*GESTEP(C94)+69.7674*GESTEP(C94,3)*(C94-3)+139.5349*GESTEP(C94,3)</f>
        <v>69.767399999999995</v>
      </c>
      <c r="H94" s="27" t="s">
        <v>80</v>
      </c>
      <c r="I94" s="27">
        <v>0</v>
      </c>
      <c r="K94" s="27" t="s">
        <v>83</v>
      </c>
      <c r="L94" s="28">
        <f>46.5116*GESTEP(I94)*I94-139.5349*GESTEP(I94)-46.5116*GESTEP(I94,3)*(I94-3)</f>
        <v>-139.53489999999999</v>
      </c>
    </row>
    <row r="95" spans="1:12" x14ac:dyDescent="0.25">
      <c r="A95" s="163"/>
    </row>
    <row r="96" spans="1:12" x14ac:dyDescent="0.25">
      <c r="A96" s="163"/>
    </row>
    <row r="97" spans="1:12" x14ac:dyDescent="0.25">
      <c r="A97" s="163"/>
    </row>
    <row r="98" spans="1:12" x14ac:dyDescent="0.25">
      <c r="A98" s="163"/>
    </row>
    <row r="99" spans="1:12" x14ac:dyDescent="0.25">
      <c r="A99" s="163"/>
    </row>
    <row r="100" spans="1:12" x14ac:dyDescent="0.25">
      <c r="A100" s="163"/>
    </row>
    <row r="101" spans="1:12" x14ac:dyDescent="0.25">
      <c r="A101" s="163"/>
    </row>
    <row r="102" spans="1:12" x14ac:dyDescent="0.25">
      <c r="A102" s="163"/>
    </row>
    <row r="103" spans="1:12" x14ac:dyDescent="0.25">
      <c r="A103" s="163"/>
    </row>
    <row r="104" spans="1:12" x14ac:dyDescent="0.25">
      <c r="A104" s="163"/>
    </row>
    <row r="105" spans="1:12" x14ac:dyDescent="0.25">
      <c r="A105" s="163"/>
    </row>
    <row r="106" spans="1:12" x14ac:dyDescent="0.25">
      <c r="A106" s="163"/>
      <c r="B106" s="27" t="s">
        <v>80</v>
      </c>
      <c r="C106" s="27">
        <v>0</v>
      </c>
      <c r="E106" s="27" t="s">
        <v>84</v>
      </c>
      <c r="F106" s="28">
        <f>-69.7674/2*GESTEP(C106)*C106^2+69.7674*GESTEP(C106)*C106+69.7674/2*GESTEP(C106,3)*(C106-3)^2+139.5349*GESTEP(C106,3)*(C106-3)</f>
        <v>0</v>
      </c>
      <c r="H106" s="27" t="s">
        <v>80</v>
      </c>
      <c r="I106" s="27">
        <v>0</v>
      </c>
      <c r="K106" s="27" t="s">
        <v>84</v>
      </c>
      <c r="L106" s="28">
        <f>46.5116/2*GESTEP(I106)*I106^2-139.5349*GESTEP(I106)*I106-46.5116/2*GESTEP(I106,3)*(I106-3)^2-0.00249169435215947</f>
        <v>-2.49169435215947E-3</v>
      </c>
    </row>
    <row r="107" spans="1:12" x14ac:dyDescent="0.25">
      <c r="A107" s="163"/>
    </row>
    <row r="108" spans="1:12" x14ac:dyDescent="0.25">
      <c r="A108" s="163"/>
    </row>
    <row r="109" spans="1:12" x14ac:dyDescent="0.25">
      <c r="A109" s="163"/>
    </row>
    <row r="110" spans="1:12" x14ac:dyDescent="0.25">
      <c r="A110" s="163"/>
    </row>
    <row r="111" spans="1:12" x14ac:dyDescent="0.25">
      <c r="A111" s="163"/>
    </row>
    <row r="112" spans="1:12" x14ac:dyDescent="0.25">
      <c r="A112" s="163"/>
    </row>
    <row r="113" spans="1:12" x14ac:dyDescent="0.25">
      <c r="A113" s="163"/>
    </row>
    <row r="114" spans="1:12" x14ac:dyDescent="0.25">
      <c r="A114" s="163"/>
    </row>
    <row r="115" spans="1:12" x14ac:dyDescent="0.25">
      <c r="A115" s="163"/>
    </row>
    <row r="116" spans="1:12" x14ac:dyDescent="0.25">
      <c r="A116" s="163"/>
    </row>
    <row r="117" spans="1:12" x14ac:dyDescent="0.25">
      <c r="A117" s="163"/>
    </row>
    <row r="118" spans="1:12" x14ac:dyDescent="0.25">
      <c r="A118" s="163"/>
      <c r="B118" s="27" t="s">
        <v>80</v>
      </c>
      <c r="C118" s="27">
        <v>0</v>
      </c>
      <c r="E118" s="27" t="s">
        <v>84</v>
      </c>
      <c r="F118" s="28">
        <f>-69.7674/6*GESTEP(C118)*C118^3+69.7674/2*GESTEP(C118)*C118^2+69.7674/6*GESTEP(C118,3)*(C118-3)^3+139.5349/2*GESTEP(C118,3)*(C118-3)^2</f>
        <v>0</v>
      </c>
      <c r="H118" s="27" t="s">
        <v>80</v>
      </c>
      <c r="I118" s="27">
        <v>0</v>
      </c>
      <c r="K118" s="27" t="s">
        <v>84</v>
      </c>
      <c r="L118" s="28">
        <f>46.5116/6*GESTEP(I118)*I118^3-139.5349/2*GESTEP(I118)*I118^2-46.5116/6*GESTEP(I118,3)*(I118-3)^3-0.00249169435215947*I118</f>
        <v>0</v>
      </c>
    </row>
  </sheetData>
  <mergeCells count="25">
    <mergeCell ref="A59:A118"/>
    <mergeCell ref="B2:P2"/>
    <mergeCell ref="B3:B4"/>
    <mergeCell ref="C3:D3"/>
    <mergeCell ref="E3:G3"/>
    <mergeCell ref="H3:J3"/>
    <mergeCell ref="K3:M3"/>
    <mergeCell ref="N3:P3"/>
    <mergeCell ref="V26:AA26"/>
    <mergeCell ref="AB26:AN26"/>
    <mergeCell ref="B10:K10"/>
    <mergeCell ref="B16:K16"/>
    <mergeCell ref="B21:O21"/>
    <mergeCell ref="J26:O26"/>
    <mergeCell ref="P26:U26"/>
    <mergeCell ref="AB48:AK48"/>
    <mergeCell ref="I48:O48"/>
    <mergeCell ref="A27:A58"/>
    <mergeCell ref="B28:B36"/>
    <mergeCell ref="B37:B45"/>
    <mergeCell ref="C37:C39"/>
    <mergeCell ref="B46:B47"/>
    <mergeCell ref="C28:C30"/>
    <mergeCell ref="C31:C33"/>
    <mergeCell ref="C40:C42"/>
  </mergeCells>
  <conditionalFormatting sqref="E28:E33">
    <cfRule type="expression" dxfId="69" priority="1">
      <formula>AND(E28&lt;1,E28&gt;-1,E28&lt;&gt;0)</formula>
    </cfRule>
  </conditionalFormatting>
  <conditionalFormatting sqref="E37:E42">
    <cfRule type="expression" dxfId="68" priority="2">
      <formula>AND(E37&lt;1,E37&gt;-1,E37&lt;&gt;0)</formula>
    </cfRule>
  </conditionalFormatting>
  <conditionalFormatting sqref="E50:E58">
    <cfRule type="expression" dxfId="67" priority="3">
      <formula>AND(E50&lt;1,E50&gt;-1,E50&lt;&gt;0)</formula>
    </cfRule>
  </conditionalFormatting>
  <dataValidations disablePrompts="1" count="7">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K12:K13">
      <formula1>"TRUE,FALSE"</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65" r:id="rId3" name="Button 45">
              <controlPr defaultSize="0" print="0" autoFill="0" autoPict="0" macro="[0]!SETUP_SHEET">
                <anchor moveWithCells="1" sizeWithCells="1">
                  <from>
                    <xdr:col>1</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84366" r:id="rId4" name="Button 46">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84367" r:id="rId5" name="Button 47">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84368" r:id="rId6" name="Button 48">
              <controlPr defaultSize="0" print="0" autoFill="0" autoPict="0" macro="[0]!FIX_FORMULAS">
                <anchor moveWithCells="1" sizeWithCells="1">
                  <from>
                    <xdr:col>5</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84369" r:id="rId7" name="Button 49">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84370" r:id="rId8" name="Button 50">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84371" r:id="rId9" name="Button 51">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84372" r:id="rId10" name="Button 52">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84373" r:id="rId11" name="Button 53">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84374" r:id="rId12" name="Button 54">
              <controlPr defaultSize="0" print="0" autoFill="0" autoPict="0" macro="[0]!DIAGRAMS">
                <anchor moveWithCells="1" sizeWithCells="1">
                  <from>
                    <xdr:col>3</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84375" r:id="rId13" name="Button 55">
              <controlPr defaultSize="0" print="0" autoFill="0" autoPict="0" macro="[0]!ROWS_HIDE">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84376" r:id="rId14" name="Button 56">
              <controlPr defaultSize="0" print="0" autoFill="0" autoPict="0" macro="[0]!CLEAR_OUTPUT">
                <anchor moveWithCells="1" sizeWithCells="1">
                  <from>
                    <xdr:col>7</xdr:col>
                    <xdr:colOff>0</xdr:colOff>
                    <xdr:row>24</xdr:row>
                    <xdr:rowOff>0</xdr:rowOff>
                  </from>
                  <to>
                    <xdr:col>9</xdr:col>
                    <xdr:colOff>0</xdr:colOff>
                    <xdr:row>25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sheetPr>
  <dimension ref="A1:AK117"/>
  <sheetViews>
    <sheetView tabSelected="1" topLeftCell="A55" zoomScale="55" zoomScaleNormal="55" workbookViewId="0">
      <selection activeCell="D26" sqref="D26"/>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0</v>
      </c>
      <c r="H5" s="1">
        <v>7</v>
      </c>
      <c r="I5" s="1">
        <v>8</v>
      </c>
      <c r="J5" s="1">
        <v>1</v>
      </c>
      <c r="K5" s="26" t="str">
        <f>IF(CONSTRAINTSu_X=0,IF(ISNA(MATCH(NODES,NODES_LOADED,0)),0,INDEX(NODAL_APPLICATIONS,MATCH(NODES,NODES_LOADED,0),1)),"TBD")</f>
        <v>TBD</v>
      </c>
      <c r="L5" s="26" t="str">
        <f>IF(CONSTRAINTSu_Y=0,IF(ISNA(MATCH(NODES,NODES_LOADED,0)),0,INDEX(NODAL_APPLICATIONS,MATCH(NODES,NODES_LOADED,0),2)),"TBD")</f>
        <v>TBD</v>
      </c>
      <c r="M5" s="26">
        <f>IF(CONSTRAINTSr_Z=0,IF(ISNA(MATCH(NODES,NODES_LOADED,0)),0,INDEX(NODAL_APPLICATIONS,MATCH(NODES,NODES_LOADED,0),3)),"TBD")</f>
        <v>0</v>
      </c>
      <c r="N5" s="26">
        <f>IF(CONSTRAINTSu_X=0,"TBD",IF(ISNA(MATCH(NODES,NODES_LOADED,0)),0,INDEX(NODAL_APPLICATIONS,MATCH(NODES,NODES_LOADED,0),4)))</f>
        <v>0</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4</v>
      </c>
      <c r="D6" s="1">
        <v>3</v>
      </c>
      <c r="E6" s="1">
        <v>0</v>
      </c>
      <c r="F6" s="1">
        <v>0</v>
      </c>
      <c r="G6" s="1">
        <v>0</v>
      </c>
      <c r="H6" s="1">
        <v>2</v>
      </c>
      <c r="I6" s="1">
        <v>3</v>
      </c>
      <c r="J6" s="1">
        <v>4</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8</v>
      </c>
      <c r="D7" s="1">
        <v>3</v>
      </c>
      <c r="E7" s="1">
        <v>0</v>
      </c>
      <c r="F7" s="1">
        <v>1</v>
      </c>
      <c r="G7" s="1">
        <v>0</v>
      </c>
      <c r="H7" s="1">
        <v>5</v>
      </c>
      <c r="I7" s="1">
        <v>9</v>
      </c>
      <c r="J7" s="1">
        <v>6</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0</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c r="L10" t="s">
        <v>129</v>
      </c>
    </row>
    <row r="11" spans="2:16" x14ac:dyDescent="0.25">
      <c r="B11" s="47" t="s">
        <v>15</v>
      </c>
      <c r="C11" s="40" t="s">
        <v>43</v>
      </c>
      <c r="D11" s="40" t="s">
        <v>44</v>
      </c>
      <c r="E11" s="40" t="s">
        <v>14</v>
      </c>
      <c r="F11" s="40" t="s">
        <v>12</v>
      </c>
      <c r="G11" s="40" t="s">
        <v>34</v>
      </c>
      <c r="H11" s="40" t="s">
        <v>21</v>
      </c>
      <c r="I11" s="43" t="s">
        <v>20</v>
      </c>
      <c r="L11" t="s">
        <v>130</v>
      </c>
    </row>
    <row r="12" spans="2:16" x14ac:dyDescent="0.25">
      <c r="B12" s="23" t="s">
        <v>7</v>
      </c>
      <c r="C12" s="1" t="s">
        <v>17</v>
      </c>
      <c r="D12" s="1" t="s">
        <v>19</v>
      </c>
      <c r="E12" s="1">
        <v>0</v>
      </c>
      <c r="F12" s="26">
        <f>L_m(B12,COORD_X,COORD_Y)</f>
        <v>5</v>
      </c>
      <c r="G12" s="1">
        <v>1</v>
      </c>
      <c r="H12" s="1">
        <v>1</v>
      </c>
      <c r="I12" s="24">
        <v>1</v>
      </c>
    </row>
    <row r="13" spans="2:16" x14ac:dyDescent="0.25">
      <c r="B13" s="23" t="s">
        <v>30</v>
      </c>
      <c r="C13" s="1" t="s">
        <v>19</v>
      </c>
      <c r="D13" s="1" t="s">
        <v>29</v>
      </c>
      <c r="E13" s="1">
        <v>0</v>
      </c>
      <c r="F13" s="26">
        <f>L_m(B13,COORD_X,COORD_Y)</f>
        <v>4</v>
      </c>
      <c r="G13" s="1">
        <v>1</v>
      </c>
      <c r="H13" s="1">
        <v>1</v>
      </c>
      <c r="I13" s="24">
        <v>1</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86" t="s">
        <v>16</v>
      </c>
      <c r="C21" s="162"/>
      <c r="D21" s="162"/>
      <c r="E21" s="162"/>
      <c r="F21" s="162"/>
      <c r="G21" s="162"/>
      <c r="H21" s="162"/>
      <c r="I21" s="162"/>
      <c r="J21" s="162"/>
      <c r="K21" s="162"/>
      <c r="L21" s="162"/>
      <c r="M21" s="162"/>
      <c r="N21" s="162"/>
      <c r="O21" s="187"/>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78</v>
      </c>
      <c r="D23" s="1" t="s">
        <v>5</v>
      </c>
      <c r="E23" s="1">
        <v>24</v>
      </c>
      <c r="F23" s="1"/>
      <c r="G23" s="1"/>
      <c r="H23" s="1"/>
      <c r="I23" s="26">
        <f>L_m(B23,COORD_X,COORD_Y)</f>
        <v>5</v>
      </c>
      <c r="J23" s="26">
        <f t="array" ref="J23:O23">FEF_LOCAL(B23:I23)</f>
        <v>-60</v>
      </c>
      <c r="K23" s="26">
        <v>0</v>
      </c>
      <c r="L23" s="26">
        <v>0</v>
      </c>
      <c r="M23" s="26">
        <v>-60</v>
      </c>
      <c r="N23" s="26">
        <v>0</v>
      </c>
      <c r="O23" s="44">
        <v>0</v>
      </c>
    </row>
    <row r="24" spans="1:37" x14ac:dyDescent="0.25">
      <c r="B24" s="23" t="s">
        <v>30</v>
      </c>
      <c r="C24" s="1" t="s">
        <v>0</v>
      </c>
      <c r="D24" s="1" t="s">
        <v>6</v>
      </c>
      <c r="E24" s="1">
        <v>-80</v>
      </c>
      <c r="F24" s="1">
        <v>2</v>
      </c>
      <c r="G24" s="1"/>
      <c r="H24" s="1"/>
      <c r="I24" s="26">
        <f>L_m(B24,COORD_X,COORD_Y)</f>
        <v>4</v>
      </c>
      <c r="J24" s="26">
        <f t="array" ref="J24:O24">FEF_LOCAL(B24:I24)</f>
        <v>0</v>
      </c>
      <c r="K24" s="26">
        <v>40</v>
      </c>
      <c r="L24" s="26">
        <v>40</v>
      </c>
      <c r="M24" s="26">
        <v>0</v>
      </c>
      <c r="N24" s="26">
        <v>40</v>
      </c>
      <c r="O24" s="44">
        <v>-40</v>
      </c>
    </row>
    <row r="25" spans="1:37" ht="15.75" thickBot="1" x14ac:dyDescent="0.3">
      <c r="B25" s="42"/>
      <c r="C25" s="16"/>
      <c r="D25" s="16"/>
      <c r="E25" s="16"/>
      <c r="F25" s="16"/>
      <c r="G25" s="16"/>
      <c r="H25" s="16"/>
      <c r="I25" s="17"/>
      <c r="J25" s="16"/>
      <c r="K25" s="16"/>
      <c r="L25" s="16"/>
      <c r="M25" s="16"/>
      <c r="N25" s="16"/>
      <c r="O25" s="51"/>
    </row>
    <row r="27" spans="1:37" ht="18" x14ac:dyDescent="0.25">
      <c r="B27" s="40" t="s">
        <v>15</v>
      </c>
      <c r="C27" s="40" t="s">
        <v>18</v>
      </c>
      <c r="D27" s="40" t="s">
        <v>48</v>
      </c>
      <c r="E27" s="52" t="s">
        <v>2</v>
      </c>
      <c r="F27" s="52" t="s">
        <v>126</v>
      </c>
      <c r="G27" s="52" t="s">
        <v>127</v>
      </c>
      <c r="H27" s="52" t="s">
        <v>1</v>
      </c>
      <c r="I27" s="52" t="s">
        <v>128</v>
      </c>
      <c r="J27" s="196" t="s">
        <v>72</v>
      </c>
      <c r="K27" s="196"/>
      <c r="L27" s="196"/>
      <c r="M27" s="196"/>
      <c r="N27" s="196"/>
      <c r="O27" s="196"/>
      <c r="P27" s="196" t="s">
        <v>47</v>
      </c>
      <c r="Q27" s="196"/>
      <c r="R27" s="196"/>
      <c r="S27" s="196"/>
      <c r="T27" s="196"/>
      <c r="U27" s="196"/>
      <c r="V27" s="196" t="s">
        <v>49</v>
      </c>
      <c r="W27" s="196"/>
      <c r="X27" s="196"/>
      <c r="Y27" s="196"/>
      <c r="Z27" s="196"/>
      <c r="AA27" s="196"/>
      <c r="AB27" s="196" t="s">
        <v>50</v>
      </c>
      <c r="AC27" s="196"/>
      <c r="AD27" s="196"/>
      <c r="AE27" s="196"/>
      <c r="AF27" s="196"/>
      <c r="AG27" s="196"/>
      <c r="AH27" s="196"/>
      <c r="AI27" s="196"/>
      <c r="AJ27" s="196"/>
      <c r="AK27" s="196"/>
    </row>
    <row r="28" spans="1:37" x14ac:dyDescent="0.25">
      <c r="A28" s="197"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40" t="s">
        <v>48</v>
      </c>
      <c r="AC28" s="5">
        <v>1</v>
      </c>
      <c r="AD28" s="5">
        <v>2</v>
      </c>
      <c r="AE28" s="5">
        <v>3</v>
      </c>
      <c r="AF28" s="5">
        <v>4</v>
      </c>
      <c r="AG28" s="5">
        <v>5</v>
      </c>
      <c r="AH28" s="5">
        <v>6</v>
      </c>
      <c r="AI28" s="5">
        <v>7</v>
      </c>
      <c r="AJ28" s="5">
        <v>8</v>
      </c>
      <c r="AK28" s="5">
        <v>9</v>
      </c>
    </row>
    <row r="29" spans="1:37" x14ac:dyDescent="0.25">
      <c r="A29" s="197"/>
      <c r="B29" s="171" t="s">
        <v>7</v>
      </c>
      <c r="C29" s="174" t="str">
        <f>INDEX(mem_Nb,MATCH(B29,MEMBERS,0))</f>
        <v>N1</v>
      </c>
      <c r="D29" s="26">
        <f>INDEX(LM,MATCH(C29,NODES,0),1)</f>
        <v>7</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70000000</v>
      </c>
      <c r="K29" s="2">
        <v>0</v>
      </c>
      <c r="L29" s="2">
        <v>0</v>
      </c>
      <c r="M29" s="2">
        <v>-70000000</v>
      </c>
      <c r="N29" s="2">
        <v>0</v>
      </c>
      <c r="O29" s="13">
        <v>0</v>
      </c>
      <c r="P29" s="12">
        <f t="array" ref="P29:U34">T_m(B29)</f>
        <v>1</v>
      </c>
      <c r="Q29" s="2">
        <v>0</v>
      </c>
      <c r="R29" s="2">
        <v>0</v>
      </c>
      <c r="S29" s="2">
        <v>0</v>
      </c>
      <c r="T29" s="2">
        <v>0</v>
      </c>
      <c r="U29" s="13">
        <v>0</v>
      </c>
      <c r="V29" s="12">
        <f t="array" ref="V29:AA34">k_m(P29:U34,J29:O34)</f>
        <v>70000000</v>
      </c>
      <c r="W29" s="2">
        <v>0</v>
      </c>
      <c r="X29" s="2">
        <v>0</v>
      </c>
      <c r="Y29" s="2">
        <v>-70000000</v>
      </c>
      <c r="Z29" s="2">
        <v>0</v>
      </c>
      <c r="AA29" s="13">
        <v>0</v>
      </c>
      <c r="AB29" s="1">
        <v>1</v>
      </c>
      <c r="AC29" s="2">
        <f ca="1">IF(ISNA(OR(MATCH(AC$28,OFFSET($D29,1-$AB29,0,6),0),MATCH($AB29,OFFSET($D29,1-$AB29,0,6),0))),0,INDEX(OFFSET($D29,1-$AB29,18,6,6),MATCH(AC$28,OFFSET($D29,1-$AB29,0,6),0),MATCH($AB29,OFFSET($D29,1-$AB29,0,6),0)))</f>
        <v>56000</v>
      </c>
      <c r="AD29" s="2">
        <f t="shared" ref="AD29:AK44" ca="1" si="0">IF(ISNA(OR(MATCH(AD$28,OFFSET($D29,1-$AB29,0,6),0),MATCH($AB29,OFFSET($D29,1-$AB29,0,6),0))),0,INDEX(OFFSET($D29,1-$AB29,18,6,6),MATCH(AD$28,OFFSET($D29,1-$AB29,0,6),0),MATCH($AB29,OFFSET($D29,1-$AB29,0,6),0)))</f>
        <v>0</v>
      </c>
      <c r="AE29" s="2">
        <f t="shared" ca="1" si="0"/>
        <v>-28000</v>
      </c>
      <c r="AF29" s="2">
        <f t="shared" ca="1" si="0"/>
        <v>28000</v>
      </c>
      <c r="AG29" s="2">
        <f t="shared" ca="1" si="0"/>
        <v>0</v>
      </c>
      <c r="AH29" s="2">
        <f t="shared" ca="1" si="0"/>
        <v>0</v>
      </c>
      <c r="AI29" s="2">
        <f t="shared" ca="1" si="0"/>
        <v>0</v>
      </c>
      <c r="AJ29" s="2">
        <f t="shared" ca="1" si="0"/>
        <v>28000</v>
      </c>
      <c r="AK29" s="2">
        <f t="shared" ca="1" si="0"/>
        <v>0</v>
      </c>
    </row>
    <row r="30" spans="1:37" x14ac:dyDescent="0.25">
      <c r="A30" s="197"/>
      <c r="B30" s="171"/>
      <c r="C30" s="174"/>
      <c r="D30" s="26">
        <f>INDEX(LM,MATCH(C29,NODES,0),2)</f>
        <v>8</v>
      </c>
      <c r="E30" s="2">
        <f ca="1"/>
        <v>0</v>
      </c>
      <c r="F30" s="2">
        <v>0</v>
      </c>
      <c r="G30" s="2">
        <v>0</v>
      </c>
      <c r="H30" s="2">
        <f ca="1"/>
        <v>0</v>
      </c>
      <c r="I30" s="2">
        <f ca="1"/>
        <v>0</v>
      </c>
      <c r="J30" s="12">
        <v>0</v>
      </c>
      <c r="K30" s="2">
        <v>18666.666666666668</v>
      </c>
      <c r="L30" s="2">
        <v>28000</v>
      </c>
      <c r="M30" s="2">
        <v>0</v>
      </c>
      <c r="N30" s="2">
        <v>-18666.666666666668</v>
      </c>
      <c r="O30" s="13">
        <v>28000</v>
      </c>
      <c r="P30" s="12">
        <v>0</v>
      </c>
      <c r="Q30" s="2">
        <v>1</v>
      </c>
      <c r="R30" s="2">
        <v>0</v>
      </c>
      <c r="S30" s="2">
        <v>0</v>
      </c>
      <c r="T30" s="2">
        <v>0</v>
      </c>
      <c r="U30" s="13">
        <v>0</v>
      </c>
      <c r="V30" s="12">
        <v>0</v>
      </c>
      <c r="W30" s="2">
        <v>18666.666666666668</v>
      </c>
      <c r="X30" s="2">
        <v>28000</v>
      </c>
      <c r="Y30" s="2">
        <v>0</v>
      </c>
      <c r="Z30" s="2">
        <v>-18666.666666666668</v>
      </c>
      <c r="AA30" s="13">
        <v>28000</v>
      </c>
      <c r="AB30" s="1">
        <v>2</v>
      </c>
      <c r="AC30" s="2">
        <f t="shared" ref="AC30:AC37" ca="1" si="1">IF(ISNA(OR(MATCH(AC$28,OFFSET($D30,1-$AB30,0,6),0),MATCH($AB30,OFFSET($D30,1-$AB30,0,6),0))),0,INDEX(OFFSET($D30,1-$AB30,18,6,6),MATCH(AC$28,OFFSET($D30,1-$AB30,0,6),0),MATCH($AB30,OFFSET($D30,1-$AB30,0,6),0)))</f>
        <v>0</v>
      </c>
      <c r="AD30" s="2">
        <f t="shared" ca="1" si="0"/>
        <v>70000000</v>
      </c>
      <c r="AE30" s="2">
        <f t="shared" ca="1" si="0"/>
        <v>0</v>
      </c>
      <c r="AF30" s="2">
        <f t="shared" ca="1" si="0"/>
        <v>0</v>
      </c>
      <c r="AG30" s="2">
        <f t="shared" ca="1" si="0"/>
        <v>0</v>
      </c>
      <c r="AH30" s="2">
        <f t="shared" ca="1" si="0"/>
        <v>0</v>
      </c>
      <c r="AI30" s="2">
        <f t="shared" ca="1" si="0"/>
        <v>-70000000</v>
      </c>
      <c r="AJ30" s="2">
        <f t="shared" ca="1" si="0"/>
        <v>0</v>
      </c>
      <c r="AK30" s="2">
        <f t="shared" ca="1" si="0"/>
        <v>0</v>
      </c>
    </row>
    <row r="31" spans="1:37" x14ac:dyDescent="0.25">
      <c r="A31" s="197"/>
      <c r="B31" s="171"/>
      <c r="C31" s="174"/>
      <c r="D31" s="26">
        <f>INDEX(LM,MATCH(C29,NODES,0),3)</f>
        <v>1</v>
      </c>
      <c r="E31" s="2">
        <f ca="1"/>
        <v>0</v>
      </c>
      <c r="F31" s="2">
        <v>0</v>
      </c>
      <c r="G31" s="2">
        <v>0</v>
      </c>
      <c r="H31" s="2">
        <f ca="1"/>
        <v>0</v>
      </c>
      <c r="I31" s="2">
        <f ca="1"/>
        <v>0</v>
      </c>
      <c r="J31" s="12">
        <v>0</v>
      </c>
      <c r="K31" s="2">
        <v>28000</v>
      </c>
      <c r="L31" s="2">
        <v>56000</v>
      </c>
      <c r="M31" s="2">
        <v>0</v>
      </c>
      <c r="N31" s="2">
        <v>-28000</v>
      </c>
      <c r="O31" s="13">
        <v>28000</v>
      </c>
      <c r="P31" s="12">
        <v>0</v>
      </c>
      <c r="Q31" s="2">
        <v>0</v>
      </c>
      <c r="R31" s="2">
        <v>1</v>
      </c>
      <c r="S31" s="2">
        <v>0</v>
      </c>
      <c r="T31" s="2">
        <v>0</v>
      </c>
      <c r="U31" s="13">
        <v>0</v>
      </c>
      <c r="V31" s="12">
        <v>0</v>
      </c>
      <c r="W31" s="2">
        <v>28000</v>
      </c>
      <c r="X31" s="2">
        <v>56000</v>
      </c>
      <c r="Y31" s="2">
        <v>0</v>
      </c>
      <c r="Z31" s="2">
        <v>-28000</v>
      </c>
      <c r="AA31" s="13">
        <v>28000</v>
      </c>
      <c r="AB31" s="1">
        <v>3</v>
      </c>
      <c r="AC31" s="2">
        <f t="shared" ca="1" si="1"/>
        <v>-28000</v>
      </c>
      <c r="AD31" s="2">
        <f t="shared" ca="1" si="0"/>
        <v>0</v>
      </c>
      <c r="AE31" s="2">
        <f t="shared" ca="1" si="0"/>
        <v>18666.666666666668</v>
      </c>
      <c r="AF31" s="2">
        <f t="shared" ca="1" si="0"/>
        <v>-28000</v>
      </c>
      <c r="AG31" s="2">
        <f t="shared" ca="1" si="0"/>
        <v>0</v>
      </c>
      <c r="AH31" s="2">
        <f t="shared" ca="1" si="0"/>
        <v>0</v>
      </c>
      <c r="AI31" s="2">
        <f t="shared" ca="1" si="0"/>
        <v>0</v>
      </c>
      <c r="AJ31" s="2">
        <f t="shared" ca="1" si="0"/>
        <v>-18666.666666666668</v>
      </c>
      <c r="AK31" s="2">
        <f t="shared" ca="1" si="0"/>
        <v>0</v>
      </c>
    </row>
    <row r="32" spans="1:37" x14ac:dyDescent="0.25">
      <c r="A32" s="197"/>
      <c r="B32" s="171"/>
      <c r="C32" s="174" t="str">
        <f>INDEX(mem_Ne,MATCH(B29,MEMBERS,0))</f>
        <v>N2</v>
      </c>
      <c r="D32" s="26">
        <f>INDEX(LM,MATCH(C32,NODES,0),1)</f>
        <v>2</v>
      </c>
      <c r="E32" s="2">
        <f ca="1"/>
        <v>0</v>
      </c>
      <c r="F32" s="2">
        <v>0</v>
      </c>
      <c r="G32" s="2">
        <v>0</v>
      </c>
      <c r="H32" s="2">
        <f ca="1"/>
        <v>0</v>
      </c>
      <c r="I32" s="2">
        <f ca="1"/>
        <v>0</v>
      </c>
      <c r="J32" s="12">
        <v>-70000000</v>
      </c>
      <c r="K32" s="2">
        <v>0</v>
      </c>
      <c r="L32" s="2">
        <v>0</v>
      </c>
      <c r="M32" s="2">
        <v>70000000</v>
      </c>
      <c r="N32" s="2">
        <v>0</v>
      </c>
      <c r="O32" s="13">
        <v>0</v>
      </c>
      <c r="P32" s="12">
        <v>0</v>
      </c>
      <c r="Q32" s="2">
        <v>0</v>
      </c>
      <c r="R32" s="2">
        <v>0</v>
      </c>
      <c r="S32" s="2">
        <v>1</v>
      </c>
      <c r="T32" s="2">
        <v>0</v>
      </c>
      <c r="U32" s="13">
        <v>0</v>
      </c>
      <c r="V32" s="12">
        <v>-70000000</v>
      </c>
      <c r="W32" s="2">
        <v>0</v>
      </c>
      <c r="X32" s="2">
        <v>0</v>
      </c>
      <c r="Y32" s="2">
        <v>70000000</v>
      </c>
      <c r="Z32" s="2">
        <v>0</v>
      </c>
      <c r="AA32" s="13">
        <v>0</v>
      </c>
      <c r="AB32" s="1">
        <v>4</v>
      </c>
      <c r="AC32" s="2">
        <f t="shared" ca="1" si="1"/>
        <v>28000</v>
      </c>
      <c r="AD32" s="2">
        <f t="shared" ca="1" si="0"/>
        <v>0</v>
      </c>
      <c r="AE32" s="2">
        <f t="shared" ca="1" si="0"/>
        <v>-28000</v>
      </c>
      <c r="AF32" s="2">
        <f t="shared" ca="1" si="0"/>
        <v>56000</v>
      </c>
      <c r="AG32" s="2">
        <f t="shared" ca="1" si="0"/>
        <v>0</v>
      </c>
      <c r="AH32" s="2">
        <f t="shared" ca="1" si="0"/>
        <v>0</v>
      </c>
      <c r="AI32" s="2">
        <f t="shared" ca="1" si="0"/>
        <v>0</v>
      </c>
      <c r="AJ32" s="2">
        <f t="shared" ca="1" si="0"/>
        <v>28000</v>
      </c>
      <c r="AK32" s="2">
        <f t="shared" ca="1" si="0"/>
        <v>0</v>
      </c>
    </row>
    <row r="33" spans="1:37" x14ac:dyDescent="0.25">
      <c r="A33" s="197"/>
      <c r="B33" s="171"/>
      <c r="C33" s="174"/>
      <c r="D33" s="26">
        <f>INDEX(LM,MATCH(C32,NODES,0),2)</f>
        <v>3</v>
      </c>
      <c r="E33" s="2">
        <f ca="1"/>
        <v>0</v>
      </c>
      <c r="F33" s="2">
        <v>0</v>
      </c>
      <c r="G33" s="2">
        <v>0</v>
      </c>
      <c r="H33" s="2">
        <f ca="1"/>
        <v>0</v>
      </c>
      <c r="I33" s="2">
        <f ca="1"/>
        <v>0</v>
      </c>
      <c r="J33" s="12">
        <v>0</v>
      </c>
      <c r="K33" s="2">
        <v>-18666.666666666668</v>
      </c>
      <c r="L33" s="2">
        <v>-28000</v>
      </c>
      <c r="M33" s="2">
        <v>0</v>
      </c>
      <c r="N33" s="2">
        <v>18666.666666666668</v>
      </c>
      <c r="O33" s="13">
        <v>-28000</v>
      </c>
      <c r="P33" s="12">
        <v>0</v>
      </c>
      <c r="Q33" s="2">
        <v>0</v>
      </c>
      <c r="R33" s="2">
        <v>0</v>
      </c>
      <c r="S33" s="2">
        <v>0</v>
      </c>
      <c r="T33" s="2">
        <v>1</v>
      </c>
      <c r="U33" s="13">
        <v>0</v>
      </c>
      <c r="V33" s="12">
        <v>0</v>
      </c>
      <c r="W33" s="2">
        <v>-18666.666666666668</v>
      </c>
      <c r="X33" s="2">
        <v>-28000</v>
      </c>
      <c r="Y33" s="2">
        <v>0</v>
      </c>
      <c r="Z33" s="2">
        <v>18666.666666666668</v>
      </c>
      <c r="AA33" s="13">
        <v>-28000</v>
      </c>
      <c r="AB33" s="1">
        <v>5</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row>
    <row r="34" spans="1:37" x14ac:dyDescent="0.25">
      <c r="A34" s="197"/>
      <c r="B34" s="171"/>
      <c r="C34" s="174"/>
      <c r="D34" s="26">
        <f>INDEX(LM,MATCH(C32,NODES,0),3)</f>
        <v>4</v>
      </c>
      <c r="E34" s="2">
        <f ca="1"/>
        <v>0</v>
      </c>
      <c r="F34" s="2">
        <v>0</v>
      </c>
      <c r="G34" s="2">
        <v>0</v>
      </c>
      <c r="H34" s="2">
        <f ca="1"/>
        <v>0</v>
      </c>
      <c r="I34" s="2">
        <f ca="1"/>
        <v>0</v>
      </c>
      <c r="J34" s="12">
        <v>0</v>
      </c>
      <c r="K34" s="2">
        <v>28000</v>
      </c>
      <c r="L34" s="2">
        <v>28000</v>
      </c>
      <c r="M34" s="2">
        <v>0</v>
      </c>
      <c r="N34" s="2">
        <v>-28000</v>
      </c>
      <c r="O34" s="13">
        <v>56000</v>
      </c>
      <c r="P34" s="12">
        <v>0</v>
      </c>
      <c r="Q34" s="2">
        <v>0</v>
      </c>
      <c r="R34" s="2">
        <v>0</v>
      </c>
      <c r="S34" s="2">
        <v>0</v>
      </c>
      <c r="T34" s="2">
        <v>0</v>
      </c>
      <c r="U34" s="13">
        <v>1</v>
      </c>
      <c r="V34" s="12">
        <v>0</v>
      </c>
      <c r="W34" s="2">
        <v>28000</v>
      </c>
      <c r="X34" s="2">
        <v>28000</v>
      </c>
      <c r="Y34" s="2">
        <v>0</v>
      </c>
      <c r="Z34" s="2">
        <v>-28000</v>
      </c>
      <c r="AA34" s="13">
        <v>56000</v>
      </c>
      <c r="AB34" s="1">
        <v>6</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7"/>
      <c r="B35" s="17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-70000000</v>
      </c>
      <c r="AE35" s="2">
        <f t="shared" ca="1" si="0"/>
        <v>0</v>
      </c>
      <c r="AF35" s="2">
        <f t="shared" ca="1" si="0"/>
        <v>0</v>
      </c>
      <c r="AG35" s="2">
        <f t="shared" ca="1" si="0"/>
        <v>0</v>
      </c>
      <c r="AH35" s="2">
        <f t="shared" ca="1" si="0"/>
        <v>0</v>
      </c>
      <c r="AI35" s="2">
        <f t="shared" ca="1" si="0"/>
        <v>70000000</v>
      </c>
      <c r="AJ35" s="2">
        <f t="shared" ca="1" si="0"/>
        <v>0</v>
      </c>
      <c r="AK35" s="2">
        <f t="shared" ca="1" si="0"/>
        <v>0</v>
      </c>
    </row>
    <row r="36" spans="1:37" x14ac:dyDescent="0.25">
      <c r="A36" s="197"/>
      <c r="B36" s="17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28000</v>
      </c>
      <c r="AD36" s="2">
        <f t="shared" ca="1" si="0"/>
        <v>0</v>
      </c>
      <c r="AE36" s="2">
        <f t="shared" ca="1" si="0"/>
        <v>-18666.666666666668</v>
      </c>
      <c r="AF36" s="2">
        <f t="shared" ca="1" si="0"/>
        <v>28000</v>
      </c>
      <c r="AG36" s="2">
        <f t="shared" ca="1" si="0"/>
        <v>0</v>
      </c>
      <c r="AH36" s="2">
        <f t="shared" ca="1" si="0"/>
        <v>0</v>
      </c>
      <c r="AI36" s="2">
        <f t="shared" ca="1" si="0"/>
        <v>0</v>
      </c>
      <c r="AJ36" s="2">
        <f t="shared" ca="1" si="0"/>
        <v>18666.666666666668</v>
      </c>
      <c r="AK36" s="2">
        <f t="shared" ca="1" si="0"/>
        <v>0</v>
      </c>
    </row>
    <row r="37" spans="1:37" x14ac:dyDescent="0.25">
      <c r="A37" s="197"/>
      <c r="B37" s="172"/>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29">
        <v>9</v>
      </c>
      <c r="AC37" s="30">
        <f t="shared" ca="1" si="1"/>
        <v>0</v>
      </c>
      <c r="AD37" s="30">
        <f t="shared" ca="1" si="0"/>
        <v>0</v>
      </c>
      <c r="AE37" s="30">
        <f t="shared" ca="1" si="0"/>
        <v>0</v>
      </c>
      <c r="AF37" s="30">
        <f t="shared" ca="1" si="0"/>
        <v>0</v>
      </c>
      <c r="AG37" s="30">
        <f t="shared" ca="1" si="0"/>
        <v>0</v>
      </c>
      <c r="AH37" s="30">
        <f t="shared" ca="1" si="0"/>
        <v>0</v>
      </c>
      <c r="AI37" s="30">
        <f t="shared" ca="1" si="0"/>
        <v>0</v>
      </c>
      <c r="AJ37" s="30">
        <f t="shared" ca="1" si="0"/>
        <v>0</v>
      </c>
      <c r="AK37" s="30">
        <f t="shared" ca="1" si="0"/>
        <v>0</v>
      </c>
    </row>
    <row r="38" spans="1:37" x14ac:dyDescent="0.25">
      <c r="A38" s="197"/>
      <c r="B38" s="170" t="s">
        <v>30</v>
      </c>
      <c r="C38" s="173" t="str">
        <f>INDEX(mem_Nb,MATCH(B38,MEMBERS,0))</f>
        <v>N2</v>
      </c>
      <c r="D38" s="25">
        <f>INDEX(LM,MATCH(C38,NODES,0),1)</f>
        <v>2</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70000000</v>
      </c>
      <c r="K38" s="4">
        <v>0</v>
      </c>
      <c r="L38" s="4">
        <v>0</v>
      </c>
      <c r="M38" s="4">
        <v>-70000000</v>
      </c>
      <c r="N38" s="4">
        <v>0</v>
      </c>
      <c r="O38" s="15">
        <v>0</v>
      </c>
      <c r="P38" s="14">
        <f t="array" ref="P38:U43">T_m(B38)</f>
        <v>1</v>
      </c>
      <c r="Q38" s="4">
        <v>0</v>
      </c>
      <c r="R38" s="4">
        <v>0</v>
      </c>
      <c r="S38" s="4">
        <v>0</v>
      </c>
      <c r="T38" s="4">
        <v>0</v>
      </c>
      <c r="U38" s="15">
        <v>0</v>
      </c>
      <c r="V38" s="14">
        <f t="array" ref="V38:AA43">k_m(P38:U43,J38:O43)</f>
        <v>70000000</v>
      </c>
      <c r="W38" s="4">
        <v>0</v>
      </c>
      <c r="X38" s="4">
        <v>0</v>
      </c>
      <c r="Y38" s="4">
        <v>-70000000</v>
      </c>
      <c r="Z38" s="4">
        <v>0</v>
      </c>
      <c r="AA38" s="15">
        <v>0</v>
      </c>
      <c r="AB38" s="5">
        <v>1</v>
      </c>
      <c r="AC38" s="4">
        <f ca="1">IF(ISNA(OR(MATCH(AC$28,OFFSET($D38,1-$AB38,0,6),0),MATCH($AB38,OFFSET($D38,1-$AB38,0,6),0))),0,INDEX(OFFSET($D38,1-$AB38,18,6,6),MATCH(AC$28,OFFSET($D38,1-$AB38,0,6),0),MATCH($AB38,OFFSET($D38,1-$AB38,0,6),0)))</f>
        <v>0</v>
      </c>
      <c r="AD38" s="4">
        <f t="shared" ca="1" si="0"/>
        <v>0</v>
      </c>
      <c r="AE38" s="4">
        <f t="shared" ca="1" si="0"/>
        <v>0</v>
      </c>
      <c r="AF38" s="4">
        <f t="shared" ca="1" si="0"/>
        <v>0</v>
      </c>
      <c r="AG38" s="4">
        <f t="shared" ca="1" si="0"/>
        <v>0</v>
      </c>
      <c r="AH38" s="4">
        <f t="shared" ca="1" si="0"/>
        <v>0</v>
      </c>
      <c r="AI38" s="4">
        <f t="shared" ca="1" si="0"/>
        <v>0</v>
      </c>
      <c r="AJ38" s="4">
        <f t="shared" ca="1" si="0"/>
        <v>0</v>
      </c>
      <c r="AK38" s="4">
        <f t="shared" ca="1" si="0"/>
        <v>0</v>
      </c>
    </row>
    <row r="39" spans="1:37" x14ac:dyDescent="0.25">
      <c r="A39" s="197"/>
      <c r="B39" s="171"/>
      <c r="C39" s="174"/>
      <c r="D39" s="26">
        <f>INDEX(LM,MATCH(C38,NODES,0),2)</f>
        <v>3</v>
      </c>
      <c r="E39" s="2">
        <f ca="1"/>
        <v>0</v>
      </c>
      <c r="F39" s="2">
        <v>0</v>
      </c>
      <c r="G39" s="2">
        <v>0</v>
      </c>
      <c r="H39" s="2">
        <f ca="1"/>
        <v>0</v>
      </c>
      <c r="I39" s="2">
        <f ca="1"/>
        <v>0</v>
      </c>
      <c r="J39" s="12">
        <v>0</v>
      </c>
      <c r="K39" s="2">
        <v>18666.666666666668</v>
      </c>
      <c r="L39" s="2">
        <v>28000</v>
      </c>
      <c r="M39" s="2">
        <v>0</v>
      </c>
      <c r="N39" s="2">
        <v>-18666.666666666668</v>
      </c>
      <c r="O39" s="13">
        <v>28000</v>
      </c>
      <c r="P39" s="12">
        <v>0</v>
      </c>
      <c r="Q39" s="2">
        <v>1</v>
      </c>
      <c r="R39" s="2">
        <v>0</v>
      </c>
      <c r="S39" s="2">
        <v>0</v>
      </c>
      <c r="T39" s="2">
        <v>0</v>
      </c>
      <c r="U39" s="13">
        <v>0</v>
      </c>
      <c r="V39" s="12">
        <v>0</v>
      </c>
      <c r="W39" s="2">
        <v>18666.666666666668</v>
      </c>
      <c r="X39" s="2">
        <v>28000</v>
      </c>
      <c r="Y39" s="2">
        <v>0</v>
      </c>
      <c r="Z39" s="2">
        <v>-18666.666666666668</v>
      </c>
      <c r="AA39" s="13">
        <v>28000</v>
      </c>
      <c r="AB39" s="1">
        <v>2</v>
      </c>
      <c r="AC39" s="2">
        <f t="shared" ref="AC39:AK46" ca="1" si="2">IF(ISNA(OR(MATCH(AC$28,OFFSET($D39,1-$AB39,0,6),0),MATCH($AB39,OFFSET($D39,1-$AB39,0,6),0))),0,INDEX(OFFSET($D39,1-$AB39,18,6,6),MATCH(AC$28,OFFSET($D39,1-$AB39,0,6),0),MATCH($AB39,OFFSET($D39,1-$AB39,0,6),0)))</f>
        <v>0</v>
      </c>
      <c r="AD39" s="2">
        <f t="shared" ca="1" si="0"/>
        <v>70000000</v>
      </c>
      <c r="AE39" s="2">
        <f t="shared" ca="1" si="0"/>
        <v>0</v>
      </c>
      <c r="AF39" s="2">
        <f t="shared" ca="1" si="0"/>
        <v>0</v>
      </c>
      <c r="AG39" s="2">
        <f t="shared" ca="1" si="0"/>
        <v>-70000000</v>
      </c>
      <c r="AH39" s="2">
        <f t="shared" ca="1" si="0"/>
        <v>0</v>
      </c>
      <c r="AI39" s="2">
        <f t="shared" ca="1" si="0"/>
        <v>0</v>
      </c>
      <c r="AJ39" s="2">
        <f t="shared" ca="1" si="0"/>
        <v>0</v>
      </c>
      <c r="AK39" s="2">
        <f t="shared" ca="1" si="0"/>
        <v>0</v>
      </c>
    </row>
    <row r="40" spans="1:37" x14ac:dyDescent="0.25">
      <c r="A40" s="197"/>
      <c r="B40" s="171"/>
      <c r="C40" s="174"/>
      <c r="D40" s="26">
        <f>INDEX(LM,MATCH(C38,NODES,0),3)</f>
        <v>4</v>
      </c>
      <c r="E40" s="2">
        <f ca="1"/>
        <v>0</v>
      </c>
      <c r="F40" s="2">
        <v>0</v>
      </c>
      <c r="G40" s="2">
        <v>0</v>
      </c>
      <c r="H40" s="2">
        <f ca="1"/>
        <v>0</v>
      </c>
      <c r="I40" s="2">
        <f ca="1"/>
        <v>0</v>
      </c>
      <c r="J40" s="12">
        <v>0</v>
      </c>
      <c r="K40" s="2">
        <v>28000</v>
      </c>
      <c r="L40" s="2">
        <v>56000</v>
      </c>
      <c r="M40" s="2">
        <v>0</v>
      </c>
      <c r="N40" s="2">
        <v>-28000</v>
      </c>
      <c r="O40" s="13">
        <v>28000</v>
      </c>
      <c r="P40" s="12">
        <v>0</v>
      </c>
      <c r="Q40" s="2">
        <v>0</v>
      </c>
      <c r="R40" s="2">
        <v>1</v>
      </c>
      <c r="S40" s="2">
        <v>0</v>
      </c>
      <c r="T40" s="2">
        <v>0</v>
      </c>
      <c r="U40" s="13">
        <v>0</v>
      </c>
      <c r="V40" s="12">
        <v>0</v>
      </c>
      <c r="W40" s="2">
        <v>28000</v>
      </c>
      <c r="X40" s="2">
        <v>56000</v>
      </c>
      <c r="Y40" s="2">
        <v>0</v>
      </c>
      <c r="Z40" s="2">
        <v>-28000</v>
      </c>
      <c r="AA40" s="13">
        <v>28000</v>
      </c>
      <c r="AB40" s="1">
        <v>3</v>
      </c>
      <c r="AC40" s="2">
        <f t="shared" ca="1" si="2"/>
        <v>0</v>
      </c>
      <c r="AD40" s="2">
        <f t="shared" ca="1" si="0"/>
        <v>0</v>
      </c>
      <c r="AE40" s="2">
        <f t="shared" ca="1" si="0"/>
        <v>18666.666666666668</v>
      </c>
      <c r="AF40" s="2">
        <f t="shared" ca="1" si="0"/>
        <v>28000</v>
      </c>
      <c r="AG40" s="2">
        <f t="shared" ca="1" si="0"/>
        <v>0</v>
      </c>
      <c r="AH40" s="2">
        <f t="shared" ca="1" si="0"/>
        <v>28000</v>
      </c>
      <c r="AI40" s="2">
        <f t="shared" ca="1" si="0"/>
        <v>0</v>
      </c>
      <c r="AJ40" s="2">
        <f t="shared" ca="1" si="0"/>
        <v>0</v>
      </c>
      <c r="AK40" s="2">
        <f t="shared" ca="1" si="0"/>
        <v>-18666.666666666668</v>
      </c>
    </row>
    <row r="41" spans="1:37" x14ac:dyDescent="0.25">
      <c r="A41" s="197"/>
      <c r="B41" s="171"/>
      <c r="C41" s="174" t="str">
        <f>INDEX(mem_Ne,MATCH(B38,MEMBERS,0))</f>
        <v>N3</v>
      </c>
      <c r="D41" s="26">
        <f>INDEX(LM,MATCH(C41,NODES,0),1)</f>
        <v>5</v>
      </c>
      <c r="E41" s="2">
        <f ca="1"/>
        <v>0</v>
      </c>
      <c r="F41" s="2">
        <v>0</v>
      </c>
      <c r="G41" s="2">
        <v>0</v>
      </c>
      <c r="H41" s="2">
        <f ca="1"/>
        <v>0</v>
      </c>
      <c r="I41" s="2">
        <f ca="1"/>
        <v>0</v>
      </c>
      <c r="J41" s="12">
        <v>-70000000</v>
      </c>
      <c r="K41" s="2">
        <v>0</v>
      </c>
      <c r="L41" s="2">
        <v>0</v>
      </c>
      <c r="M41" s="2">
        <v>70000000</v>
      </c>
      <c r="N41" s="2">
        <v>0</v>
      </c>
      <c r="O41" s="13">
        <v>0</v>
      </c>
      <c r="P41" s="12">
        <v>0</v>
      </c>
      <c r="Q41" s="2">
        <v>0</v>
      </c>
      <c r="R41" s="2">
        <v>0</v>
      </c>
      <c r="S41" s="2">
        <v>1</v>
      </c>
      <c r="T41" s="2">
        <v>0</v>
      </c>
      <c r="U41" s="13">
        <v>0</v>
      </c>
      <c r="V41" s="12">
        <v>-70000000</v>
      </c>
      <c r="W41" s="2">
        <v>0</v>
      </c>
      <c r="X41" s="2">
        <v>0</v>
      </c>
      <c r="Y41" s="2">
        <v>70000000</v>
      </c>
      <c r="Z41" s="2">
        <v>0</v>
      </c>
      <c r="AA41" s="13">
        <v>0</v>
      </c>
      <c r="AB41" s="1">
        <v>4</v>
      </c>
      <c r="AC41" s="2">
        <f t="shared" ca="1" si="2"/>
        <v>0</v>
      </c>
      <c r="AD41" s="2">
        <f t="shared" ca="1" si="0"/>
        <v>0</v>
      </c>
      <c r="AE41" s="2">
        <f t="shared" ca="1" si="0"/>
        <v>28000</v>
      </c>
      <c r="AF41" s="2">
        <f t="shared" ca="1" si="0"/>
        <v>56000</v>
      </c>
      <c r="AG41" s="2">
        <f t="shared" ca="1" si="0"/>
        <v>0</v>
      </c>
      <c r="AH41" s="2">
        <f t="shared" ca="1" si="0"/>
        <v>28000</v>
      </c>
      <c r="AI41" s="2">
        <f t="shared" ca="1" si="0"/>
        <v>0</v>
      </c>
      <c r="AJ41" s="2">
        <f t="shared" ca="1" si="0"/>
        <v>0</v>
      </c>
      <c r="AK41" s="2">
        <f t="shared" ca="1" si="0"/>
        <v>-28000</v>
      </c>
    </row>
    <row r="42" spans="1:37" x14ac:dyDescent="0.25">
      <c r="A42" s="197"/>
      <c r="B42" s="171"/>
      <c r="C42" s="174"/>
      <c r="D42" s="26">
        <f>INDEX(LM,MATCH(C41,NODES,0),2)</f>
        <v>9</v>
      </c>
      <c r="E42" s="2">
        <f ca="1"/>
        <v>0</v>
      </c>
      <c r="F42" s="2">
        <v>0</v>
      </c>
      <c r="G42" s="2">
        <v>0</v>
      </c>
      <c r="H42" s="2">
        <f ca="1"/>
        <v>0</v>
      </c>
      <c r="I42" s="2">
        <f ca="1"/>
        <v>0</v>
      </c>
      <c r="J42" s="12">
        <v>0</v>
      </c>
      <c r="K42" s="2">
        <v>-18666.666666666668</v>
      </c>
      <c r="L42" s="2">
        <v>-28000</v>
      </c>
      <c r="M42" s="2">
        <v>0</v>
      </c>
      <c r="N42" s="2">
        <v>18666.666666666668</v>
      </c>
      <c r="O42" s="13">
        <v>-28000</v>
      </c>
      <c r="P42" s="12">
        <v>0</v>
      </c>
      <c r="Q42" s="2">
        <v>0</v>
      </c>
      <c r="R42" s="2">
        <v>0</v>
      </c>
      <c r="S42" s="2">
        <v>0</v>
      </c>
      <c r="T42" s="2">
        <v>1</v>
      </c>
      <c r="U42" s="13">
        <v>0</v>
      </c>
      <c r="V42" s="12">
        <v>0</v>
      </c>
      <c r="W42" s="2">
        <v>-18666.666666666668</v>
      </c>
      <c r="X42" s="2">
        <v>-28000</v>
      </c>
      <c r="Y42" s="2">
        <v>0</v>
      </c>
      <c r="Z42" s="2">
        <v>18666.666666666668</v>
      </c>
      <c r="AA42" s="13">
        <v>-28000</v>
      </c>
      <c r="AB42" s="1">
        <v>5</v>
      </c>
      <c r="AC42" s="2">
        <f t="shared" ca="1" si="2"/>
        <v>0</v>
      </c>
      <c r="AD42" s="2">
        <f t="shared" ca="1" si="0"/>
        <v>-70000000</v>
      </c>
      <c r="AE42" s="2">
        <f t="shared" ca="1" si="0"/>
        <v>0</v>
      </c>
      <c r="AF42" s="2">
        <f t="shared" ca="1" si="0"/>
        <v>0</v>
      </c>
      <c r="AG42" s="2">
        <f t="shared" ca="1" si="0"/>
        <v>70000000</v>
      </c>
      <c r="AH42" s="2">
        <f t="shared" ca="1" si="0"/>
        <v>0</v>
      </c>
      <c r="AI42" s="2">
        <f t="shared" ca="1" si="0"/>
        <v>0</v>
      </c>
      <c r="AJ42" s="2">
        <f t="shared" ca="1" si="0"/>
        <v>0</v>
      </c>
      <c r="AK42" s="2">
        <f t="shared" ca="1" si="0"/>
        <v>0</v>
      </c>
    </row>
    <row r="43" spans="1:37" x14ac:dyDescent="0.25">
      <c r="A43" s="197"/>
      <c r="B43" s="171"/>
      <c r="C43" s="174"/>
      <c r="D43" s="26">
        <f>INDEX(LM,MATCH(C41,NODES,0),3)</f>
        <v>6</v>
      </c>
      <c r="E43" s="2">
        <f ca="1"/>
        <v>0</v>
      </c>
      <c r="F43" s="2">
        <v>0</v>
      </c>
      <c r="G43" s="2">
        <v>0</v>
      </c>
      <c r="H43" s="2">
        <f ca="1"/>
        <v>0</v>
      </c>
      <c r="I43" s="2">
        <f ca="1"/>
        <v>0</v>
      </c>
      <c r="J43" s="12">
        <v>0</v>
      </c>
      <c r="K43" s="2">
        <v>28000</v>
      </c>
      <c r="L43" s="2">
        <v>28000</v>
      </c>
      <c r="M43" s="2">
        <v>0</v>
      </c>
      <c r="N43" s="2">
        <v>-28000</v>
      </c>
      <c r="O43" s="13">
        <v>56000</v>
      </c>
      <c r="P43" s="12">
        <v>0</v>
      </c>
      <c r="Q43" s="2">
        <v>0</v>
      </c>
      <c r="R43" s="2">
        <v>0</v>
      </c>
      <c r="S43" s="2">
        <v>0</v>
      </c>
      <c r="T43" s="2">
        <v>0</v>
      </c>
      <c r="U43" s="13">
        <v>1</v>
      </c>
      <c r="V43" s="12">
        <v>0</v>
      </c>
      <c r="W43" s="2">
        <v>28000</v>
      </c>
      <c r="X43" s="2">
        <v>28000</v>
      </c>
      <c r="Y43" s="2">
        <v>0</v>
      </c>
      <c r="Z43" s="2">
        <v>-28000</v>
      </c>
      <c r="AA43" s="13">
        <v>56000</v>
      </c>
      <c r="AB43" s="1">
        <v>6</v>
      </c>
      <c r="AC43" s="2">
        <f t="shared" ca="1" si="2"/>
        <v>0</v>
      </c>
      <c r="AD43" s="2">
        <f t="shared" ca="1" si="0"/>
        <v>0</v>
      </c>
      <c r="AE43" s="2">
        <f t="shared" ca="1" si="0"/>
        <v>28000</v>
      </c>
      <c r="AF43" s="2">
        <f t="shared" ca="1" si="0"/>
        <v>28000</v>
      </c>
      <c r="AG43" s="2">
        <f t="shared" ca="1" si="0"/>
        <v>0</v>
      </c>
      <c r="AH43" s="2">
        <f t="shared" ca="1" si="0"/>
        <v>56000</v>
      </c>
      <c r="AI43" s="2">
        <f t="shared" ca="1" si="0"/>
        <v>0</v>
      </c>
      <c r="AJ43" s="2">
        <f t="shared" ca="1" si="0"/>
        <v>0</v>
      </c>
      <c r="AK43" s="2">
        <f t="shared" ca="1" si="0"/>
        <v>-28000</v>
      </c>
    </row>
    <row r="44" spans="1:37" x14ac:dyDescent="0.25">
      <c r="A44" s="197"/>
      <c r="B44" s="17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7"/>
      <c r="B45" s="17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0</v>
      </c>
      <c r="AE45" s="2">
        <f t="shared" ca="1" si="2"/>
        <v>0</v>
      </c>
      <c r="AF45" s="2">
        <f t="shared" ca="1" si="2"/>
        <v>0</v>
      </c>
      <c r="AG45" s="2">
        <f t="shared" ca="1" si="2"/>
        <v>0</v>
      </c>
      <c r="AH45" s="2">
        <f t="shared" ca="1" si="2"/>
        <v>0</v>
      </c>
      <c r="AI45" s="2">
        <f t="shared" ca="1" si="2"/>
        <v>0</v>
      </c>
      <c r="AJ45" s="2">
        <f t="shared" ca="1" si="2"/>
        <v>0</v>
      </c>
      <c r="AK45" s="2">
        <f t="shared" ca="1" si="2"/>
        <v>0</v>
      </c>
    </row>
    <row r="46" spans="1:37" x14ac:dyDescent="0.25">
      <c r="A46" s="197"/>
      <c r="B46" s="172"/>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29">
        <v>9</v>
      </c>
      <c r="AC46" s="30">
        <f t="shared" ca="1" si="2"/>
        <v>0</v>
      </c>
      <c r="AD46" s="30">
        <f t="shared" ca="1" si="2"/>
        <v>0</v>
      </c>
      <c r="AE46" s="30">
        <f t="shared" ca="1" si="2"/>
        <v>-18666.666666666668</v>
      </c>
      <c r="AF46" s="30">
        <f t="shared" ca="1" si="2"/>
        <v>-28000</v>
      </c>
      <c r="AG46" s="30">
        <f t="shared" ca="1" si="2"/>
        <v>0</v>
      </c>
      <c r="AH46" s="30">
        <f t="shared" ca="1" si="2"/>
        <v>-28000</v>
      </c>
      <c r="AI46" s="30">
        <f t="shared" ca="1" si="2"/>
        <v>0</v>
      </c>
      <c r="AJ46" s="30">
        <f t="shared" ca="1" si="2"/>
        <v>0</v>
      </c>
      <c r="AK46" s="30">
        <f t="shared" ca="1" si="2"/>
        <v>18666.666666666668</v>
      </c>
    </row>
    <row r="47" spans="1:37" ht="18" x14ac:dyDescent="0.25">
      <c r="A47" s="197"/>
      <c r="B47" s="40" t="s">
        <v>48</v>
      </c>
      <c r="C47" s="52" t="s">
        <v>52</v>
      </c>
      <c r="D47" s="52" t="s">
        <v>55</v>
      </c>
      <c r="E47" s="52" t="s">
        <v>53</v>
      </c>
      <c r="F47" s="52" t="s">
        <v>54</v>
      </c>
      <c r="G47" s="52" t="s">
        <v>56</v>
      </c>
      <c r="H47" s="3"/>
      <c r="I47" s="196" t="s">
        <v>70</v>
      </c>
      <c r="J47" s="196"/>
      <c r="K47" s="196"/>
      <c r="L47" s="196"/>
      <c r="M47" s="196"/>
      <c r="N47" s="196"/>
      <c r="O47" s="196"/>
      <c r="P47" s="3"/>
      <c r="Q47" s="3"/>
      <c r="R47" s="3"/>
      <c r="S47" s="3"/>
      <c r="T47" s="3"/>
      <c r="U47" s="3"/>
      <c r="V47" s="3"/>
      <c r="W47" s="3"/>
      <c r="X47" s="3"/>
      <c r="Y47" s="3"/>
      <c r="Z47" s="3"/>
      <c r="AA47" s="3"/>
      <c r="AB47" s="196" t="s">
        <v>51</v>
      </c>
      <c r="AC47" s="196"/>
      <c r="AD47" s="196"/>
      <c r="AE47" s="196"/>
      <c r="AF47" s="196"/>
      <c r="AG47" s="196"/>
      <c r="AH47" s="196"/>
      <c r="AI47" s="196"/>
      <c r="AJ47" s="196"/>
      <c r="AK47" s="196"/>
    </row>
    <row r="48" spans="1:37" ht="18" x14ac:dyDescent="0.25">
      <c r="A48" s="197"/>
      <c r="B48" s="3"/>
      <c r="C48" s="3"/>
      <c r="D48" s="3"/>
      <c r="E48" s="3"/>
      <c r="F48" s="3"/>
      <c r="G48" s="3"/>
      <c r="H48" s="3"/>
      <c r="I48" s="40" t="s">
        <v>18</v>
      </c>
      <c r="J48" s="40" t="s">
        <v>60</v>
      </c>
      <c r="K48" s="40" t="s">
        <v>58</v>
      </c>
      <c r="L48" s="40" t="s">
        <v>59</v>
      </c>
      <c r="M48" s="40" t="s">
        <v>64</v>
      </c>
      <c r="N48" s="40" t="s">
        <v>65</v>
      </c>
      <c r="O48" s="40" t="s">
        <v>66</v>
      </c>
      <c r="P48" s="3"/>
      <c r="Q48" s="3"/>
      <c r="R48" s="3"/>
      <c r="S48" s="3"/>
      <c r="T48" s="3"/>
      <c r="U48" s="3"/>
      <c r="V48" s="3"/>
      <c r="W48" s="3"/>
      <c r="X48" s="3"/>
      <c r="Y48" s="3"/>
      <c r="Z48" s="3"/>
      <c r="AA48" s="3"/>
      <c r="AB48" s="40" t="s">
        <v>48</v>
      </c>
      <c r="AC48" s="1">
        <v>1</v>
      </c>
      <c r="AD48" s="1">
        <v>2</v>
      </c>
      <c r="AE48" s="1">
        <v>3</v>
      </c>
      <c r="AF48" s="1">
        <v>4</v>
      </c>
      <c r="AG48" s="1">
        <v>5</v>
      </c>
      <c r="AH48" s="1">
        <v>6</v>
      </c>
      <c r="AI48" s="1">
        <v>7</v>
      </c>
      <c r="AJ48" s="1">
        <v>8</v>
      </c>
      <c r="AK48" s="1">
        <v>9</v>
      </c>
    </row>
    <row r="49" spans="1:37" x14ac:dyDescent="0.25">
      <c r="A49" s="197"/>
      <c r="B49" s="1">
        <v>1</v>
      </c>
      <c r="C49" s="2">
        <f t="shared" ref="C49:C57" si="3">IFERROR(INDEX_MATCH_2D($B49,LM,LOADS_KNOWN)-SUMIF(mem_DOF,$B49,Qf),"TBD")</f>
        <v>0</v>
      </c>
      <c r="D49" s="3"/>
      <c r="E49" s="26" t="str">
        <f t="shared" ref="E49:E57" si="4">INDEX_MATCH_2D($B49,LM,DISPLACEMENTS_KNOWN)</f>
        <v>TBD</v>
      </c>
      <c r="F49" s="2">
        <f t="array" aca="1" ref="F49:F54" ca="1">MMULT(MINVERSE(K_11),(Qk-MMULT(K_12,Dk)))</f>
        <v>0</v>
      </c>
      <c r="G49" s="3"/>
      <c r="H49" s="3"/>
      <c r="I49" s="1" t="s">
        <v>17</v>
      </c>
      <c r="J49" s="26">
        <f ca="1">_xlfn.IFNA(INDEX(Rxn,MATCH(INDEX((u_X,u_Y,r_Z),MATCH($I49,NODES,0),,COLUMN()-9),OFFSET(Rxn,0,-5),0)),0)</f>
        <v>0</v>
      </c>
      <c r="K49" s="26">
        <f ca="1">_xlfn.IFNA(INDEX(Rxn,MATCH(INDEX((u_X,u_Y,r_Z),MATCH($I49,NODES,0),,COLUMN()-9),OFFSET(Rxn,0,-5),0)),0)</f>
        <v>0</v>
      </c>
      <c r="L49" s="26">
        <f ca="1">_xlfn.IFNA(INDEX(Rxn,MATCH(INDEX((u_X,u_Y,r_Z),MATCH($I49,NODES,0),,COLUMN()-9),OFFSET(Rxn,0,-5),0)),0)</f>
        <v>0</v>
      </c>
      <c r="M49" s="26">
        <f ca="1">_xlfn.IFNA(INDEX(Dk,MATCH(INDEX((u_X,u_Y,r_Z),MATCH($I49,NODES,0),,COLUMN()-12),OFFSET(Dk,0,-3),0)),INDEX(Du,MATCH(INDEX((u_X,u_Y,r_Z),MATCH($I49,NODES,0),,COLUMN()-12),OFFSET(Du,0,-4),0)))</f>
        <v>0</v>
      </c>
      <c r="N49" s="26">
        <f ca="1">_xlfn.IFNA(INDEX(Dk,MATCH(INDEX((u_X,u_Y,r_Z),MATCH($I49,NODES,0),,COLUMN()-12),OFFSET(Dk,0,-3),0)),INDEX(Du,MATCH(INDEX((u_X,u_Y,r_Z),MATCH($I49,NODES,0),,COLUMN()-12),OFFSET(Du,0,-4),0)))</f>
        <v>0</v>
      </c>
      <c r="O49" s="26">
        <f ca="1">_xlfn.IFNA(INDEX(Dk,MATCH(INDEX((u_X,u_Y,r_Z),MATCH($I49,NODES,0),,COLUMN()-12),OFFSET(Dk,0,-3),0)),INDEX(Du,MATCH(INDEX((u_X,u_Y,r_Z),MATCH($I49,NODES,0),,COLUMN()-12),OFFSET(Du,0,-4),0)))</f>
        <v>0</v>
      </c>
      <c r="P49" s="3"/>
      <c r="Q49" s="3"/>
      <c r="R49" s="3"/>
      <c r="S49" s="3"/>
      <c r="T49" s="3"/>
      <c r="U49" s="3"/>
      <c r="V49" s="3"/>
      <c r="W49" s="3"/>
      <c r="X49" s="3"/>
      <c r="Y49" s="3"/>
      <c r="Z49" s="3"/>
      <c r="AA49" s="3"/>
      <c r="AB49" s="1">
        <v>1</v>
      </c>
      <c r="AC49" s="2">
        <f t="shared" ref="AC49:AK57" ca="1" si="5">SUMIF($AB$29:$AB$46,$AB49,AC$29:AC$46)</f>
        <v>56000</v>
      </c>
      <c r="AD49" s="2">
        <f t="shared" ca="1" si="5"/>
        <v>0</v>
      </c>
      <c r="AE49" s="2">
        <f t="shared" ca="1" si="5"/>
        <v>-28000</v>
      </c>
      <c r="AF49" s="2">
        <f t="shared" ca="1" si="5"/>
        <v>28000</v>
      </c>
      <c r="AG49" s="2">
        <f t="shared" ca="1" si="5"/>
        <v>0</v>
      </c>
      <c r="AH49" s="7">
        <f t="shared" ca="1" si="5"/>
        <v>0</v>
      </c>
      <c r="AI49" s="8">
        <f t="shared" ca="1" si="5"/>
        <v>0</v>
      </c>
      <c r="AJ49" s="2">
        <f t="shared" ca="1" si="5"/>
        <v>28000</v>
      </c>
      <c r="AK49" s="2">
        <f t="shared" ca="1" si="5"/>
        <v>0</v>
      </c>
    </row>
    <row r="50" spans="1:37" x14ac:dyDescent="0.25">
      <c r="A50" s="197"/>
      <c r="B50" s="1">
        <v>2</v>
      </c>
      <c r="C50" s="2">
        <f t="shared" si="3"/>
        <v>0</v>
      </c>
      <c r="D50" s="3"/>
      <c r="E50" s="26" t="str">
        <f t="shared" si="4"/>
        <v>TBD</v>
      </c>
      <c r="F50" s="2">
        <f ca="1"/>
        <v>0</v>
      </c>
      <c r="G50" s="3"/>
      <c r="H50" s="3"/>
      <c r="I50" s="1" t="s">
        <v>19</v>
      </c>
      <c r="J50" s="26">
        <f ca="1">_xlfn.IFNA(INDEX(Rxn,MATCH(INDEX((u_X,u_Y,r_Z),MATCH($I50,NODES,0),,COLUMN()-9),OFFSET(Rxn,0,-5),0)),0)</f>
        <v>0</v>
      </c>
      <c r="K50" s="26">
        <f ca="1">_xlfn.IFNA(INDEX(Rxn,MATCH(INDEX((u_X,u_Y,r_Z),MATCH($I50,NODES,0),,COLUMN()-9),OFFSET(Rxn,0,-5),0)),0)</f>
        <v>0</v>
      </c>
      <c r="L50" s="26">
        <f ca="1">_xlfn.IFNA(INDEX(Rxn,MATCH(INDEX((u_X,u_Y,r_Z),MATCH($I50,NODES,0),,COLUMN()-9),OFFSET(Rxn,0,-5),0)),0)</f>
        <v>0</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0</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2</v>
      </c>
      <c r="AC50" s="2">
        <f t="shared" ca="1" si="5"/>
        <v>0</v>
      </c>
      <c r="AD50" s="2">
        <f t="shared" ca="1" si="5"/>
        <v>140000000</v>
      </c>
      <c r="AE50" s="2">
        <f t="shared" ca="1" si="5"/>
        <v>0</v>
      </c>
      <c r="AF50" s="2">
        <f t="shared" ca="1" si="5"/>
        <v>0</v>
      </c>
      <c r="AG50" s="2">
        <f t="shared" ca="1" si="5"/>
        <v>-70000000</v>
      </c>
      <c r="AH50" s="7">
        <f t="shared" ca="1" si="5"/>
        <v>0</v>
      </c>
      <c r="AI50" s="8">
        <f t="shared" ca="1" si="5"/>
        <v>-70000000</v>
      </c>
      <c r="AJ50" s="2">
        <f t="shared" ca="1" si="5"/>
        <v>0</v>
      </c>
      <c r="AK50" s="2">
        <f t="shared" ca="1" si="5"/>
        <v>0</v>
      </c>
    </row>
    <row r="51" spans="1:37" x14ac:dyDescent="0.25">
      <c r="A51" s="197"/>
      <c r="B51" s="1">
        <v>3</v>
      </c>
      <c r="C51" s="2">
        <f t="shared" si="3"/>
        <v>0</v>
      </c>
      <c r="D51" s="3"/>
      <c r="E51" s="26" t="str">
        <f t="shared" si="4"/>
        <v>TBD</v>
      </c>
      <c r="F51" s="2">
        <f ca="1"/>
        <v>0</v>
      </c>
      <c r="G51" s="3"/>
      <c r="H51" s="3"/>
      <c r="I51" s="1" t="s">
        <v>29</v>
      </c>
      <c r="J51" s="26">
        <f ca="1">_xlfn.IFNA(INDEX(Rxn,MATCH(INDEX((u_X,u_Y,r_Z),MATCH($I51,NODES,0),,COLUMN()-9),OFFSET(Rxn,0,-5),0)),0)</f>
        <v>0</v>
      </c>
      <c r="K51" s="26">
        <f ca="1">_xlfn.IFNA(INDEX(Rxn,MATCH(INDEX((u_X,u_Y,r_Z),MATCH($I51,NODES,0),,COLUMN()-9),OFFSET(Rxn,0,-5),0)),0)</f>
        <v>0</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0</v>
      </c>
      <c r="O51" s="26">
        <f ca="1">_xlfn.IFNA(INDEX(Dk,MATCH(INDEX((u_X,u_Y,r_Z),MATCH($I51,NODES,0),,COLUMN()-12),OFFSET(Dk,0,-3),0)),INDEX(Du,MATCH(INDEX((u_X,u_Y,r_Z),MATCH($I51,NODES,0),,COLUMN()-12),OFFSET(Du,0,-4),0)))</f>
        <v>0</v>
      </c>
      <c r="P51" s="3"/>
      <c r="Q51" s="3"/>
      <c r="R51" s="3"/>
      <c r="S51" s="3"/>
      <c r="T51" s="3"/>
      <c r="U51" s="3"/>
      <c r="V51" s="3"/>
      <c r="W51" s="3"/>
      <c r="X51" s="3"/>
      <c r="Y51" s="3"/>
      <c r="Z51" s="3"/>
      <c r="AA51" s="3"/>
      <c r="AB51" s="1">
        <v>3</v>
      </c>
      <c r="AC51" s="2">
        <f t="shared" ca="1" si="5"/>
        <v>-28000</v>
      </c>
      <c r="AD51" s="2">
        <f t="shared" ca="1" si="5"/>
        <v>0</v>
      </c>
      <c r="AE51" s="2">
        <f t="shared" ca="1" si="5"/>
        <v>37333.333333333336</v>
      </c>
      <c r="AF51" s="2">
        <f t="shared" ca="1" si="5"/>
        <v>0</v>
      </c>
      <c r="AG51" s="2">
        <f t="shared" ca="1" si="5"/>
        <v>0</v>
      </c>
      <c r="AH51" s="7">
        <f t="shared" ca="1" si="5"/>
        <v>28000</v>
      </c>
      <c r="AI51" s="8">
        <f t="shared" ca="1" si="5"/>
        <v>0</v>
      </c>
      <c r="AJ51" s="2">
        <f t="shared" ca="1" si="5"/>
        <v>-18666.666666666668</v>
      </c>
      <c r="AK51" s="2">
        <f t="shared" ca="1" si="5"/>
        <v>-18666.666666666668</v>
      </c>
    </row>
    <row r="52" spans="1:37" x14ac:dyDescent="0.25">
      <c r="A52" s="197"/>
      <c r="B52" s="1">
        <v>4</v>
      </c>
      <c r="C52" s="2">
        <f t="shared" si="3"/>
        <v>0</v>
      </c>
      <c r="D52" s="3"/>
      <c r="E52" s="26" t="str">
        <f t="shared" si="4"/>
        <v>TBD</v>
      </c>
      <c r="F52" s="2">
        <f ca="1"/>
        <v>0</v>
      </c>
      <c r="G52" s="3"/>
      <c r="H52" s="3"/>
      <c r="I52" s="3"/>
      <c r="J52" s="3"/>
      <c r="K52" s="3"/>
      <c r="L52" s="3"/>
      <c r="M52" s="3"/>
      <c r="N52" s="3"/>
      <c r="O52" s="3"/>
      <c r="P52" s="3"/>
      <c r="Q52" s="3"/>
      <c r="R52" s="3"/>
      <c r="S52" s="3"/>
      <c r="T52" s="3"/>
      <c r="U52" s="3"/>
      <c r="V52" s="3"/>
      <c r="W52" s="3"/>
      <c r="X52" s="3"/>
      <c r="Y52" s="3"/>
      <c r="Z52" s="3"/>
      <c r="AA52" s="3"/>
      <c r="AB52" s="1">
        <v>4</v>
      </c>
      <c r="AC52" s="2">
        <f t="shared" ca="1" si="5"/>
        <v>28000</v>
      </c>
      <c r="AD52" s="2">
        <f t="shared" ca="1" si="5"/>
        <v>0</v>
      </c>
      <c r="AE52" s="2">
        <f t="shared" ca="1" si="5"/>
        <v>0</v>
      </c>
      <c r="AF52" s="2">
        <f t="shared" ca="1" si="5"/>
        <v>112000</v>
      </c>
      <c r="AG52" s="2">
        <f t="shared" ca="1" si="5"/>
        <v>0</v>
      </c>
      <c r="AH52" s="7">
        <f t="shared" ca="1" si="5"/>
        <v>28000</v>
      </c>
      <c r="AI52" s="8">
        <f t="shared" ca="1" si="5"/>
        <v>0</v>
      </c>
      <c r="AJ52" s="2">
        <f t="shared" ca="1" si="5"/>
        <v>28000</v>
      </c>
      <c r="AK52" s="2">
        <f t="shared" ca="1" si="5"/>
        <v>-28000</v>
      </c>
    </row>
    <row r="53" spans="1:37" x14ac:dyDescent="0.25">
      <c r="A53" s="197"/>
      <c r="B53" s="1">
        <v>5</v>
      </c>
      <c r="C53" s="2">
        <f t="shared" si="3"/>
        <v>0</v>
      </c>
      <c r="D53" s="3"/>
      <c r="E53" s="26" t="str">
        <f t="shared" si="4"/>
        <v>TBD</v>
      </c>
      <c r="F53" s="2">
        <f ca="1"/>
        <v>0</v>
      </c>
      <c r="G53" s="3"/>
      <c r="H53" s="3"/>
      <c r="I53" s="3"/>
      <c r="J53" s="3"/>
      <c r="K53" s="3"/>
      <c r="L53" s="3"/>
      <c r="M53" s="3"/>
      <c r="N53" s="3"/>
      <c r="O53" s="3"/>
      <c r="P53" s="3"/>
      <c r="Q53" s="3"/>
      <c r="R53" s="3"/>
      <c r="S53" s="3"/>
      <c r="T53" s="3"/>
      <c r="U53" s="3"/>
      <c r="V53" s="3"/>
      <c r="W53" s="3"/>
      <c r="X53" s="3"/>
      <c r="Y53" s="3"/>
      <c r="Z53" s="3"/>
      <c r="AA53" s="3"/>
      <c r="AB53" s="1">
        <v>5</v>
      </c>
      <c r="AC53" s="2">
        <f t="shared" ca="1" si="5"/>
        <v>0</v>
      </c>
      <c r="AD53" s="2">
        <f t="shared" ca="1" si="5"/>
        <v>-70000000</v>
      </c>
      <c r="AE53" s="2">
        <f t="shared" ca="1" si="5"/>
        <v>0</v>
      </c>
      <c r="AF53" s="2">
        <f t="shared" ca="1" si="5"/>
        <v>0</v>
      </c>
      <c r="AG53" s="2">
        <f t="shared" ca="1" si="5"/>
        <v>70000000</v>
      </c>
      <c r="AH53" s="7">
        <f t="shared" ca="1" si="5"/>
        <v>0</v>
      </c>
      <c r="AI53" s="8">
        <f t="shared" ca="1" si="5"/>
        <v>0</v>
      </c>
      <c r="AJ53" s="2">
        <f t="shared" ca="1" si="5"/>
        <v>0</v>
      </c>
      <c r="AK53" s="2">
        <f t="shared" ca="1" si="5"/>
        <v>0</v>
      </c>
    </row>
    <row r="54" spans="1:37" x14ac:dyDescent="0.25">
      <c r="A54" s="197"/>
      <c r="B54" s="1">
        <v>6</v>
      </c>
      <c r="C54" s="2">
        <f t="shared" si="3"/>
        <v>0</v>
      </c>
      <c r="D54" s="3"/>
      <c r="E54" s="26" t="str">
        <f t="shared" si="4"/>
        <v>TBD</v>
      </c>
      <c r="F54" s="2">
        <f ca="1"/>
        <v>0</v>
      </c>
      <c r="G54" s="3"/>
      <c r="H54" s="3"/>
      <c r="I54" s="3"/>
      <c r="J54" s="3"/>
      <c r="K54" s="3"/>
      <c r="L54" s="3"/>
      <c r="M54" s="3"/>
      <c r="N54" s="3"/>
      <c r="O54" s="3"/>
      <c r="P54" s="3"/>
      <c r="Q54" s="3"/>
      <c r="R54" s="3"/>
      <c r="S54" s="3"/>
      <c r="T54" s="3"/>
      <c r="U54" s="3"/>
      <c r="V54" s="3"/>
      <c r="W54" s="3"/>
      <c r="X54" s="3"/>
      <c r="Y54" s="3"/>
      <c r="Z54" s="3"/>
      <c r="AA54" s="3"/>
      <c r="AB54" s="1">
        <v>6</v>
      </c>
      <c r="AC54" s="6">
        <f t="shared" ca="1" si="5"/>
        <v>0</v>
      </c>
      <c r="AD54" s="6">
        <f t="shared" ca="1" si="5"/>
        <v>0</v>
      </c>
      <c r="AE54" s="6">
        <f t="shared" ca="1" si="5"/>
        <v>28000</v>
      </c>
      <c r="AF54" s="6">
        <f t="shared" ca="1" si="5"/>
        <v>28000</v>
      </c>
      <c r="AG54" s="6">
        <f t="shared" ca="1" si="5"/>
        <v>0</v>
      </c>
      <c r="AH54" s="9">
        <f t="shared" ca="1" si="5"/>
        <v>56000</v>
      </c>
      <c r="AI54" s="10">
        <f t="shared" ca="1" si="5"/>
        <v>0</v>
      </c>
      <c r="AJ54" s="6">
        <f t="shared" ca="1" si="5"/>
        <v>0</v>
      </c>
      <c r="AK54" s="6">
        <f t="shared" ca="1" si="5"/>
        <v>-28000</v>
      </c>
    </row>
    <row r="55" spans="1:37" x14ac:dyDescent="0.25">
      <c r="A55" s="197"/>
      <c r="B55" s="1">
        <v>7</v>
      </c>
      <c r="C55" s="26" t="str">
        <f t="shared" si="3"/>
        <v>TBD</v>
      </c>
      <c r="D55" s="2">
        <f t="array" aca="1" ref="D55:D57" ca="1">MMULT(K_21,Du)+MMULT(K_22,Dk)</f>
        <v>0</v>
      </c>
      <c r="E55" s="2">
        <f t="shared" si="4"/>
        <v>0</v>
      </c>
      <c r="F55" s="3"/>
      <c r="G55" s="2">
        <f t="array" aca="1" ref="G55:G57" ca="1">Qu+SUMIF(mem_DOF,$B$55:$B$57,Qf)</f>
        <v>0</v>
      </c>
      <c r="H55" s="3"/>
      <c r="I55" s="3"/>
      <c r="J55" s="3"/>
      <c r="K55" s="3"/>
      <c r="L55" s="3"/>
      <c r="M55" s="3"/>
      <c r="N55" s="3"/>
      <c r="O55" s="3"/>
      <c r="P55" s="3"/>
      <c r="Q55" s="3"/>
      <c r="R55" s="3"/>
      <c r="S55" s="3"/>
      <c r="T55" s="3"/>
      <c r="U55" s="3"/>
      <c r="V55" s="3"/>
      <c r="W55" s="3"/>
      <c r="X55" s="3"/>
      <c r="Y55" s="3"/>
      <c r="Z55" s="3"/>
      <c r="AA55" s="3"/>
      <c r="AB55" s="1">
        <v>7</v>
      </c>
      <c r="AC55" s="20">
        <f t="shared" ca="1" si="5"/>
        <v>0</v>
      </c>
      <c r="AD55" s="20">
        <f t="shared" ca="1" si="5"/>
        <v>-70000000</v>
      </c>
      <c r="AE55" s="20">
        <f t="shared" ca="1" si="5"/>
        <v>0</v>
      </c>
      <c r="AF55" s="20">
        <f t="shared" ca="1" si="5"/>
        <v>0</v>
      </c>
      <c r="AG55" s="20">
        <f t="shared" ca="1" si="5"/>
        <v>0</v>
      </c>
      <c r="AH55" s="21">
        <f t="shared" ca="1" si="5"/>
        <v>0</v>
      </c>
      <c r="AI55" s="22">
        <f t="shared" ca="1" si="5"/>
        <v>70000000</v>
      </c>
      <c r="AJ55" s="20">
        <f t="shared" ca="1" si="5"/>
        <v>0</v>
      </c>
      <c r="AK55" s="20">
        <f t="shared" ca="1" si="5"/>
        <v>0</v>
      </c>
    </row>
    <row r="56" spans="1:37" x14ac:dyDescent="0.25">
      <c r="A56" s="197"/>
      <c r="B56" s="1">
        <v>8</v>
      </c>
      <c r="C56" s="26" t="str">
        <f t="shared" si="3"/>
        <v>TBD</v>
      </c>
      <c r="D56" s="2">
        <f ca="1"/>
        <v>0</v>
      </c>
      <c r="E56" s="2">
        <f t="shared" si="4"/>
        <v>0</v>
      </c>
      <c r="F56" s="3"/>
      <c r="G56" s="2">
        <f ca="1"/>
        <v>0</v>
      </c>
      <c r="H56" s="3"/>
      <c r="I56" s="3"/>
      <c r="J56" s="3"/>
      <c r="K56" s="3"/>
      <c r="L56" s="3"/>
      <c r="M56" s="3"/>
      <c r="N56" s="3"/>
      <c r="O56" s="3"/>
      <c r="P56" s="3"/>
      <c r="Q56" s="3"/>
      <c r="R56" s="3"/>
      <c r="S56" s="3"/>
      <c r="T56" s="3"/>
      <c r="U56" s="3"/>
      <c r="V56" s="3"/>
      <c r="W56" s="3"/>
      <c r="X56" s="3"/>
      <c r="Y56" s="3"/>
      <c r="Z56" s="3"/>
      <c r="AA56" s="3"/>
      <c r="AB56" s="1">
        <v>8</v>
      </c>
      <c r="AC56" s="2">
        <f t="shared" ca="1" si="5"/>
        <v>28000</v>
      </c>
      <c r="AD56" s="2">
        <f t="shared" ca="1" si="5"/>
        <v>0</v>
      </c>
      <c r="AE56" s="2">
        <f t="shared" ca="1" si="5"/>
        <v>-18666.666666666668</v>
      </c>
      <c r="AF56" s="2">
        <f t="shared" ca="1" si="5"/>
        <v>28000</v>
      </c>
      <c r="AG56" s="2">
        <f t="shared" ca="1" si="5"/>
        <v>0</v>
      </c>
      <c r="AH56" s="7">
        <f t="shared" ca="1" si="5"/>
        <v>0</v>
      </c>
      <c r="AI56" s="8">
        <f t="shared" ca="1" si="5"/>
        <v>0</v>
      </c>
      <c r="AJ56" s="2">
        <f t="shared" ca="1" si="5"/>
        <v>18666.666666666668</v>
      </c>
      <c r="AK56" s="2">
        <f t="shared" ca="1" si="5"/>
        <v>0</v>
      </c>
    </row>
    <row r="57" spans="1:37" x14ac:dyDescent="0.25">
      <c r="A57" s="198"/>
      <c r="B57" s="53">
        <v>9</v>
      </c>
      <c r="C57" s="54" t="str">
        <f t="shared" si="3"/>
        <v>TBD</v>
      </c>
      <c r="D57" s="55">
        <f ca="1"/>
        <v>0</v>
      </c>
      <c r="E57" s="55">
        <f t="shared" si="4"/>
        <v>0</v>
      </c>
      <c r="F57" s="56"/>
      <c r="G57" s="55">
        <f ca="1"/>
        <v>0</v>
      </c>
      <c r="H57" s="56"/>
      <c r="I57" s="56"/>
      <c r="J57" s="56"/>
      <c r="K57" s="56"/>
      <c r="L57" s="56"/>
      <c r="M57" s="56"/>
      <c r="N57" s="56"/>
      <c r="O57" s="56"/>
      <c r="P57" s="56"/>
      <c r="Q57" s="56"/>
      <c r="R57" s="56"/>
      <c r="S57" s="56"/>
      <c r="T57" s="56"/>
      <c r="U57" s="56"/>
      <c r="V57" s="56"/>
      <c r="W57" s="56"/>
      <c r="X57" s="56"/>
      <c r="Y57" s="56"/>
      <c r="Z57" s="56"/>
      <c r="AA57" s="56"/>
      <c r="AB57" s="53">
        <v>9</v>
      </c>
      <c r="AC57" s="55">
        <f t="shared" ca="1" si="5"/>
        <v>0</v>
      </c>
      <c r="AD57" s="55">
        <f t="shared" ca="1" si="5"/>
        <v>0</v>
      </c>
      <c r="AE57" s="55">
        <f t="shared" ca="1" si="5"/>
        <v>-18666.666666666668</v>
      </c>
      <c r="AF57" s="55">
        <f t="shared" ca="1" si="5"/>
        <v>-28000</v>
      </c>
      <c r="AG57" s="55">
        <f t="shared" ca="1" si="5"/>
        <v>0</v>
      </c>
      <c r="AH57" s="57">
        <f t="shared" ca="1" si="5"/>
        <v>-28000</v>
      </c>
      <c r="AI57" s="58">
        <f t="shared" ca="1" si="5"/>
        <v>0</v>
      </c>
      <c r="AJ57" s="55">
        <f t="shared" ca="1" si="5"/>
        <v>0</v>
      </c>
      <c r="AK57" s="55">
        <f t="shared" ca="1" si="5"/>
        <v>18666.666666666668</v>
      </c>
    </row>
    <row r="58" spans="1:37" x14ac:dyDescent="0.25">
      <c r="A58" s="199" t="s">
        <v>79</v>
      </c>
    </row>
    <row r="59" spans="1:37" x14ac:dyDescent="0.25">
      <c r="A59" s="197"/>
    </row>
    <row r="60" spans="1:37" x14ac:dyDescent="0.25">
      <c r="A60" s="197"/>
    </row>
    <row r="61" spans="1:37" x14ac:dyDescent="0.25">
      <c r="A61" s="197"/>
    </row>
    <row r="62" spans="1:37" x14ac:dyDescent="0.25">
      <c r="A62" s="197"/>
    </row>
    <row r="63" spans="1:37" x14ac:dyDescent="0.25">
      <c r="A63" s="197"/>
    </row>
    <row r="64" spans="1:37" x14ac:dyDescent="0.25">
      <c r="A64" s="197"/>
    </row>
    <row r="65" spans="1:12" x14ac:dyDescent="0.25">
      <c r="A65" s="197"/>
    </row>
    <row r="66" spans="1:12" x14ac:dyDescent="0.25">
      <c r="A66" s="197"/>
    </row>
    <row r="67" spans="1:12" x14ac:dyDescent="0.25">
      <c r="A67" s="197"/>
    </row>
    <row r="68" spans="1:12" x14ac:dyDescent="0.25">
      <c r="A68" s="197"/>
    </row>
    <row r="69" spans="1:12" x14ac:dyDescent="0.25">
      <c r="A69" s="197"/>
      <c r="B69" s="27" t="s">
        <v>80</v>
      </c>
      <c r="C69" s="27">
        <v>0</v>
      </c>
      <c r="E69" s="27" t="s">
        <v>81</v>
      </c>
      <c r="F69" s="28">
        <f>-97.5*GESTEP(C69)+19.2*GESTEP(C69)*C69+1.5*GESTEP(C69,5)</f>
        <v>-97.5</v>
      </c>
      <c r="H69" s="27" t="s">
        <v>80</v>
      </c>
      <c r="I69" s="27">
        <v>0</v>
      </c>
      <c r="K69" s="27" t="s">
        <v>81</v>
      </c>
      <c r="L69" s="28">
        <f>0</f>
        <v>0</v>
      </c>
    </row>
    <row r="70" spans="1:12" x14ac:dyDescent="0.25">
      <c r="A70" s="197"/>
    </row>
    <row r="71" spans="1:12" x14ac:dyDescent="0.25">
      <c r="A71" s="197"/>
    </row>
    <row r="72" spans="1:12" x14ac:dyDescent="0.25">
      <c r="A72" s="197"/>
    </row>
    <row r="73" spans="1:12" x14ac:dyDescent="0.25">
      <c r="A73" s="197"/>
    </row>
    <row r="74" spans="1:12" x14ac:dyDescent="0.25">
      <c r="A74" s="197"/>
    </row>
    <row r="75" spans="1:12" x14ac:dyDescent="0.25">
      <c r="A75" s="197"/>
    </row>
    <row r="76" spans="1:12" x14ac:dyDescent="0.25">
      <c r="A76" s="197"/>
    </row>
    <row r="77" spans="1:12" x14ac:dyDescent="0.25">
      <c r="A77" s="197"/>
    </row>
    <row r="78" spans="1:12" x14ac:dyDescent="0.25">
      <c r="A78" s="197"/>
    </row>
    <row r="79" spans="1:12" x14ac:dyDescent="0.25">
      <c r="A79" s="197"/>
    </row>
    <row r="80" spans="1:12" x14ac:dyDescent="0.25">
      <c r="A80" s="197"/>
    </row>
    <row r="81" spans="1:12" x14ac:dyDescent="0.25">
      <c r="A81" s="197"/>
      <c r="B81" s="27" t="s">
        <v>80</v>
      </c>
      <c r="C81" s="27">
        <v>0</v>
      </c>
      <c r="E81" s="27" t="s">
        <v>82</v>
      </c>
      <c r="F81" s="28">
        <f>70*GESTEP(C81)-14.4*GESTEP(C81)*C81+2*GESTEP(C81,5)</f>
        <v>70</v>
      </c>
      <c r="H81" s="27" t="s">
        <v>80</v>
      </c>
      <c r="I81" s="27">
        <v>0</v>
      </c>
      <c r="K81" s="27" t="s">
        <v>82</v>
      </c>
      <c r="L81" s="28">
        <f>-2.5*GESTEP(I81)-80*GESTEP(I81,2)+82.5*GESTEP(I81,4)</f>
        <v>-2.5</v>
      </c>
    </row>
    <row r="82" spans="1:12" x14ac:dyDescent="0.25">
      <c r="A82" s="197"/>
    </row>
    <row r="83" spans="1:12" x14ac:dyDescent="0.25">
      <c r="A83" s="197"/>
    </row>
    <row r="84" spans="1:12" x14ac:dyDescent="0.25">
      <c r="A84" s="197"/>
    </row>
    <row r="85" spans="1:12" x14ac:dyDescent="0.25">
      <c r="A85" s="197"/>
    </row>
    <row r="86" spans="1:12" x14ac:dyDescent="0.25">
      <c r="A86" s="197"/>
    </row>
    <row r="87" spans="1:12" x14ac:dyDescent="0.25">
      <c r="A87" s="197"/>
    </row>
    <row r="88" spans="1:12" x14ac:dyDescent="0.25">
      <c r="A88" s="197"/>
    </row>
    <row r="89" spans="1:12" x14ac:dyDescent="0.25">
      <c r="A89" s="197"/>
    </row>
    <row r="90" spans="1:12" x14ac:dyDescent="0.25">
      <c r="A90" s="197"/>
    </row>
    <row r="91" spans="1:12" x14ac:dyDescent="0.25">
      <c r="A91" s="197"/>
    </row>
    <row r="92" spans="1:12" x14ac:dyDescent="0.25">
      <c r="A92" s="197"/>
    </row>
    <row r="93" spans="1:12" x14ac:dyDescent="0.25">
      <c r="A93" s="197"/>
      <c r="B93" s="27" t="s">
        <v>80</v>
      </c>
      <c r="C93" s="27">
        <v>0</v>
      </c>
      <c r="E93" s="27" t="s">
        <v>83</v>
      </c>
      <c r="F93" s="28">
        <f>70*GESTEP(C93)*C93-14.4/2*GESTEP(C93)*C93^2+2*GESTEP(C93,5)*(C93-5)-170*GESTEP(C93,5)</f>
        <v>0</v>
      </c>
      <c r="H93" s="27" t="s">
        <v>80</v>
      </c>
      <c r="I93" s="27">
        <v>0</v>
      </c>
      <c r="K93" s="27" t="s">
        <v>83</v>
      </c>
      <c r="L93" s="28">
        <f>-2.5*GESTEP(I93)*I93+170*GESTEP(I93)-80*GESTEP(I93,2)*(I93-2)+82.5*GESTEP(I93,4)*(I93-4)</f>
        <v>170</v>
      </c>
    </row>
    <row r="94" spans="1:12" x14ac:dyDescent="0.25">
      <c r="A94" s="197"/>
    </row>
    <row r="95" spans="1:12" x14ac:dyDescent="0.25">
      <c r="A95" s="197"/>
    </row>
    <row r="96" spans="1:12" x14ac:dyDescent="0.25">
      <c r="A96" s="197"/>
    </row>
    <row r="97" spans="1:12" x14ac:dyDescent="0.25">
      <c r="A97" s="197"/>
    </row>
    <row r="98" spans="1:12" x14ac:dyDescent="0.25">
      <c r="A98" s="197"/>
    </row>
    <row r="99" spans="1:12" x14ac:dyDescent="0.25">
      <c r="A99" s="197"/>
    </row>
    <row r="100" spans="1:12" x14ac:dyDescent="0.25">
      <c r="A100" s="197"/>
    </row>
    <row r="101" spans="1:12" x14ac:dyDescent="0.25">
      <c r="A101" s="197"/>
    </row>
    <row r="102" spans="1:12" x14ac:dyDescent="0.25">
      <c r="A102" s="197"/>
    </row>
    <row r="103" spans="1:12" x14ac:dyDescent="0.25">
      <c r="A103" s="197"/>
    </row>
    <row r="104" spans="1:12" x14ac:dyDescent="0.25">
      <c r="A104" s="197"/>
    </row>
    <row r="105" spans="1:12" x14ac:dyDescent="0.25">
      <c r="A105" s="197"/>
      <c r="B105" s="27" t="s">
        <v>80</v>
      </c>
      <c r="C105" s="27">
        <v>0</v>
      </c>
      <c r="E105" s="27" t="s">
        <v>84</v>
      </c>
      <c r="F105" s="28">
        <f>70/2*GESTEP(C105)*C105^2-14.4/6*GESTEP(C105)*C105^3+2/2*GESTEP(C105,5)*(C105-5)^2-170*GESTEP(C105,5)*(C105-5)-567.729166666667</f>
        <v>-567.72916666666697</v>
      </c>
      <c r="H105" s="27" t="s">
        <v>80</v>
      </c>
      <c r="I105" s="27">
        <v>0</v>
      </c>
      <c r="K105" s="27" t="s">
        <v>84</v>
      </c>
      <c r="L105" s="28">
        <f>-2.5/2*GESTEP(I105)*I105^2+170*GESTEP(I105)*I105-80/2*GESTEP(I105,2)*(I105-2)^2+82.5/2*GESTEP(I105,4)*(I105-4)^2+7.27083333333334</f>
        <v>7.2708333333333401</v>
      </c>
    </row>
    <row r="106" spans="1:12" x14ac:dyDescent="0.25">
      <c r="A106" s="197"/>
    </row>
    <row r="107" spans="1:12" x14ac:dyDescent="0.25">
      <c r="A107" s="197"/>
    </row>
    <row r="108" spans="1:12" x14ac:dyDescent="0.25">
      <c r="A108" s="197"/>
    </row>
    <row r="109" spans="1:12" x14ac:dyDescent="0.25">
      <c r="A109" s="197"/>
    </row>
    <row r="110" spans="1:12" x14ac:dyDescent="0.25">
      <c r="A110" s="197"/>
    </row>
    <row r="111" spans="1:12" x14ac:dyDescent="0.25">
      <c r="A111" s="197"/>
    </row>
    <row r="112" spans="1:12" x14ac:dyDescent="0.25">
      <c r="A112" s="197"/>
    </row>
    <row r="113" spans="1:12" x14ac:dyDescent="0.25">
      <c r="A113" s="197"/>
    </row>
    <row r="114" spans="1:12" x14ac:dyDescent="0.25">
      <c r="A114" s="197"/>
    </row>
    <row r="115" spans="1:12" x14ac:dyDescent="0.25">
      <c r="A115" s="197"/>
    </row>
    <row r="116" spans="1:12" x14ac:dyDescent="0.25">
      <c r="A116" s="197"/>
    </row>
    <row r="117" spans="1:12" x14ac:dyDescent="0.25">
      <c r="A117" s="197"/>
      <c r="B117" s="27" t="s">
        <v>80</v>
      </c>
      <c r="C117" s="27">
        <v>0</v>
      </c>
      <c r="E117" s="27" t="s">
        <v>84</v>
      </c>
      <c r="F117" s="28">
        <f>70/6*GESTEP(C117)*C117^3-14.4/24*GESTEP(C117)*C117^4+2/6*GESTEP(C117,5)*(C117-5)^3-170/2*GESTEP(C117,5)*(C117-5)^2-567.729166666667*C117</f>
        <v>0</v>
      </c>
      <c r="H117" s="27" t="s">
        <v>80</v>
      </c>
      <c r="I117" s="27">
        <v>0</v>
      </c>
      <c r="K117" s="27" t="s">
        <v>84</v>
      </c>
      <c r="L117" s="28">
        <f>-2.5/6*GESTEP(I117)*I117^3+170/2*GESTEP(I117)*I117^2-80/6*GESTEP(I117,2)*(I117-2)^3+82.5/6*GESTEP(I117,4)*(I117-4)^3+7.27083333333334*I117-1255.75</f>
        <v>-1255.75</v>
      </c>
    </row>
  </sheetData>
  <mergeCells count="24">
    <mergeCell ref="AB47:AK47"/>
    <mergeCell ref="I47:O47"/>
    <mergeCell ref="A58:A117"/>
    <mergeCell ref="V27:AA27"/>
    <mergeCell ref="AB27:AK27"/>
    <mergeCell ref="B29:B37"/>
    <mergeCell ref="C29:C31"/>
    <mergeCell ref="C32:C34"/>
    <mergeCell ref="B38:B46"/>
    <mergeCell ref="C38:C40"/>
    <mergeCell ref="C41:C43"/>
    <mergeCell ref="P27:U27"/>
    <mergeCell ref="B10:I10"/>
    <mergeCell ref="B16:K16"/>
    <mergeCell ref="B21:O21"/>
    <mergeCell ref="A28:A57"/>
    <mergeCell ref="J27:O27"/>
    <mergeCell ref="B2:P2"/>
    <mergeCell ref="B3:B4"/>
    <mergeCell ref="C3:D3"/>
    <mergeCell ref="E3:G3"/>
    <mergeCell ref="H3:J3"/>
    <mergeCell ref="K3:M3"/>
    <mergeCell ref="N3:P3"/>
  </mergeCells>
  <conditionalFormatting sqref="E29:E34">
    <cfRule type="expression" dxfId="66" priority="1">
      <formula>AND(E29&lt;1,E29&gt;-1,E29&lt;&gt;0)</formula>
    </cfRule>
  </conditionalFormatting>
  <conditionalFormatting sqref="E38:E43">
    <cfRule type="expression" dxfId="65" priority="2">
      <formula>AND(E38&lt;1,E38&gt;-1,E38&lt;&gt;0)</formula>
    </cfRule>
  </conditionalFormatting>
  <conditionalFormatting sqref="E49:E57">
    <cfRule type="expression" dxfId="64" priority="3">
      <formula>AND(E49&lt;1,E49&gt;-1,E49&lt;&gt;0)</formula>
    </cfRule>
  </conditionalFormatting>
  <conditionalFormatting sqref="F49:F54">
    <cfRule type="expression" dxfId="63" priority="4">
      <formula>AND(F49&lt;1,F49&gt;-1,F49&lt;&gt;0)</formula>
    </cfRule>
  </conditionalFormatting>
  <conditionalFormatting sqref="M49:O51">
    <cfRule type="expression" dxfId="62" priority="5">
      <formula>AND(M49&lt;1,M49&gt;-1,M49&lt;&gt;0)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43"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3644"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3645"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3646"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3647"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3648" r:id="rId8" name="Button 48">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3649" r:id="rId9" name="Button 49">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53650" r:id="rId10" name="Button 50">
              <controlPr defaultSize="0" print="0" autoFill="0" autoPict="0" macro="[0]!FIX_FORMULAS">
                <anchor moveWithCells="1" sizeWithCells="1">
                  <from>
                    <xdr:col>5</xdr:col>
                    <xdr:colOff>0</xdr:colOff>
                    <xdr:row>8</xdr:row>
                    <xdr:rowOff>0</xdr:rowOff>
                  </from>
                  <to>
                    <xdr:col>7</xdr:col>
                    <xdr:colOff>0</xdr:colOff>
                    <xdr:row>8</xdr:row>
                    <xdr:rowOff>190500</xdr:rowOff>
                  </to>
                </anchor>
              </controlPr>
            </control>
          </mc:Choice>
        </mc:AlternateContent>
        <mc:AlternateContent xmlns:mc="http://schemas.openxmlformats.org/markup-compatibility/2006">
          <mc:Choice Requires="x14">
            <control shapeId="153651" r:id="rId11" name="Button 51">
              <controlPr defaultSize="0" print="0" autoFill="0" autoPict="0" macro="[0]!CLEAR_OUTPUT">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53652" r:id="rId12" name="Button 52">
              <controlPr defaultSize="0" print="0" autoFill="0" autoPict="0" macro="[0]!ROWS_HIDE">
                <anchor moveWithCells="1" sizeWithCells="1">
                  <from>
                    <xdr:col>7</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53653" r:id="rId13" name="Button 53">
              <controlPr defaultSize="0" print="0" autoFill="0" autoPict="0" macro="[0]!SETUP_SHEET">
                <anchor moveWithCells="1" sizeWithCells="1">
                  <from>
                    <xdr:col>9</xdr:col>
                    <xdr:colOff>0</xdr:colOff>
                    <xdr:row>25</xdr:row>
                    <xdr:rowOff>0</xdr:rowOff>
                  </from>
                  <to>
                    <xdr:col>11</xdr:col>
                    <xdr:colOff>0</xdr:colOff>
                    <xdr:row>26</xdr:row>
                    <xdr:rowOff>0</xdr:rowOff>
                  </to>
                </anchor>
              </controlPr>
            </control>
          </mc:Choice>
        </mc:AlternateContent>
        <mc:AlternateContent xmlns:mc="http://schemas.openxmlformats.org/markup-compatibility/2006">
          <mc:Choice Requires="x14">
            <control shapeId="153654" r:id="rId14" name="Button 54">
              <controlPr defaultSize="0" print="0" autoFill="0" autoPict="0" macro="[0]!DIAGRAMS">
                <anchor moveWithCells="1" sizeWithCells="1">
                  <from>
                    <xdr:col>3</xdr:col>
                    <xdr:colOff>0</xdr:colOff>
                    <xdr:row>25</xdr:row>
                    <xdr:rowOff>9525</xdr:rowOff>
                  </from>
                  <to>
                    <xdr:col>5</xdr:col>
                    <xdr:colOff>0</xdr:colOff>
                    <xdr:row>26</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AK116"/>
  <sheetViews>
    <sheetView topLeftCell="A40" zoomScale="55" zoomScaleNormal="55" workbookViewId="0">
      <selection activeCell="D25" sqref="D25"/>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0</v>
      </c>
      <c r="H5" s="1">
        <v>7</v>
      </c>
      <c r="I5" s="1">
        <v>8</v>
      </c>
      <c r="J5" s="1">
        <v>1</v>
      </c>
      <c r="K5" s="26" t="str">
        <f>IF(CONSTRAINTSu_X=0,IF(ISNA(MATCH(NODES,NODES_LOADED,0)),0,INDEX(NODAL_APPLICATIONS,MATCH(NODES,NODES_LOADED,0),1)),"TBD")</f>
        <v>TBD</v>
      </c>
      <c r="L5" s="26" t="str">
        <f>IF(CONSTRAINTSu_Y=0,IF(ISNA(MATCH(NODES,NODES_LOADED,0)),0,INDEX(NODAL_APPLICATIONS,MATCH(NODES,NODES_LOADED,0),2)),"TBD")</f>
        <v>TBD</v>
      </c>
      <c r="M5" s="26">
        <f>IF(CONSTRAINTSr_Z=0,IF(ISNA(MATCH(NODES,NODES_LOADED,0)),0,INDEX(NODAL_APPLICATIONS,MATCH(NODES,NODES_LOADED,0),3)),"TBD")</f>
        <v>0</v>
      </c>
      <c r="N5" s="26">
        <f>IF(CONSTRAINTSu_X=0,"TBD",IF(ISNA(MATCH(NODES,NODES_LOADED,0)),0,INDEX(NODAL_APPLICATIONS,MATCH(NODES,NODES_LOADED,0),4)))</f>
        <v>0</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0</v>
      </c>
      <c r="D6" s="1">
        <v>10</v>
      </c>
      <c r="E6" s="1">
        <v>0</v>
      </c>
      <c r="F6" s="1">
        <v>0</v>
      </c>
      <c r="G6" s="1">
        <v>0</v>
      </c>
      <c r="H6" s="1">
        <v>2</v>
      </c>
      <c r="I6" s="1">
        <v>3</v>
      </c>
      <c r="J6" s="1">
        <v>4</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10</v>
      </c>
      <c r="D7" s="1">
        <v>20</v>
      </c>
      <c r="E7" s="1">
        <v>1</v>
      </c>
      <c r="F7" s="1">
        <v>0</v>
      </c>
      <c r="G7" s="1">
        <v>0</v>
      </c>
      <c r="H7" s="1">
        <v>9</v>
      </c>
      <c r="I7" s="1">
        <v>5</v>
      </c>
      <c r="J7" s="1">
        <v>6</v>
      </c>
      <c r="K7" s="26" t="str">
        <f>IF(CONSTRAINTSu_X=0,IF(ISNA(MATCH(NODES,NODES_LOADED,0)),0,INDEX(NODAL_APPLICATIONS,MATCH(NODES,NODES_LOADED,0),1)),"TBD")</f>
        <v>TBD</v>
      </c>
      <c r="L7" s="26">
        <f>IF(CONSTRAINTSu_Y=0,IF(ISNA(MATCH(NODES,NODES_LOADED,0)),0,INDEX(NODAL_APPLICATIONS,MATCH(NODES,NODES_LOADED,0),2)),"TBD")</f>
        <v>0</v>
      </c>
      <c r="M7" s="26">
        <f>IF(CONSTRAINTSr_Z=0,IF(ISNA(MATCH(NODES,NODES_LOADED,0)),0,INDEX(NODAL_APPLICATIONS,MATCH(NODES,NODES_LOADED,0),3)),"TBD")</f>
        <v>0</v>
      </c>
      <c r="N7" s="26">
        <f>IF(CONSTRAINTSu_X=0,"TBD",IF(ISNA(MATCH(NODES,NODES_LOADED,0)),0,INDEX(NODAL_APPLICATIONS,MATCH(NODES,NODES_LOADED,0),4)))</f>
        <v>0</v>
      </c>
      <c r="O7" s="26" t="str">
        <f>IF(CONSTRAINTSu_Y=0,"TBD",IF(ISNA(MATCH(NODES,NODES_LOADED,0)),0,INDEX(NODAL_APPLICATIONS,MATCH(NODES,NODES_LOADED,0),5)))</f>
        <v>TBD</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c r="L10" t="s">
        <v>131</v>
      </c>
    </row>
    <row r="11" spans="2:16" x14ac:dyDescent="0.25">
      <c r="B11" s="47" t="s">
        <v>15</v>
      </c>
      <c r="C11" s="40" t="s">
        <v>43</v>
      </c>
      <c r="D11" s="40" t="s">
        <v>44</v>
      </c>
      <c r="E11" s="40" t="s">
        <v>14</v>
      </c>
      <c r="F11" s="40" t="s">
        <v>12</v>
      </c>
      <c r="G11" s="40" t="s">
        <v>34</v>
      </c>
      <c r="H11" s="40" t="s">
        <v>21</v>
      </c>
      <c r="I11" s="43" t="s">
        <v>20</v>
      </c>
      <c r="L11" t="s">
        <v>132</v>
      </c>
    </row>
    <row r="12" spans="2:16" x14ac:dyDescent="0.25">
      <c r="B12" s="23" t="s">
        <v>7</v>
      </c>
      <c r="C12" s="1" t="s">
        <v>17</v>
      </c>
      <c r="D12" s="1" t="s">
        <v>19</v>
      </c>
      <c r="E12" s="1">
        <v>0</v>
      </c>
      <c r="F12" s="26">
        <f>L_m(B12,COORD_X,COORD_Y)</f>
        <v>10</v>
      </c>
      <c r="G12" s="46">
        <v>1</v>
      </c>
      <c r="H12" s="46">
        <v>1</v>
      </c>
      <c r="I12" s="59">
        <v>1</v>
      </c>
    </row>
    <row r="13" spans="2:16" x14ac:dyDescent="0.25">
      <c r="B13" s="23" t="s">
        <v>30</v>
      </c>
      <c r="C13" s="1" t="s">
        <v>19</v>
      </c>
      <c r="D13" s="1" t="s">
        <v>29</v>
      </c>
      <c r="E13" s="1">
        <v>0</v>
      </c>
      <c r="F13" s="26">
        <f>L_m(B13,COORD_X,COORD_Y)</f>
        <v>14.142135623730951</v>
      </c>
      <c r="G13" s="46">
        <v>1</v>
      </c>
      <c r="H13" s="46">
        <v>1</v>
      </c>
      <c r="I13" s="59">
        <v>1</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86" t="s">
        <v>16</v>
      </c>
      <c r="C21" s="162"/>
      <c r="D21" s="162"/>
      <c r="E21" s="162"/>
      <c r="F21" s="162"/>
      <c r="G21" s="162"/>
      <c r="H21" s="162"/>
      <c r="I21" s="162"/>
      <c r="J21" s="162"/>
      <c r="K21" s="162"/>
      <c r="L21" s="162"/>
      <c r="M21" s="162"/>
      <c r="N21" s="162"/>
      <c r="O21" s="187"/>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30</v>
      </c>
      <c r="C23" s="1" t="s">
        <v>78</v>
      </c>
      <c r="D23" s="1" t="s">
        <v>6</v>
      </c>
      <c r="E23" s="1">
        <f>-SQRT(2)/10</f>
        <v>-0.1414213562373095</v>
      </c>
      <c r="F23" s="1"/>
      <c r="G23" s="1"/>
      <c r="H23" s="1"/>
      <c r="I23" s="26">
        <f>L_m(B23,COORD_X,COORD_Y)</f>
        <v>14.142135623730951</v>
      </c>
      <c r="J23" s="26">
        <f t="array" ref="J23:O23">FEF_LOCAL(B23:I23)</f>
        <v>0</v>
      </c>
      <c r="K23" s="26">
        <v>1</v>
      </c>
      <c r="L23" s="26">
        <v>2.3570226039551589</v>
      </c>
      <c r="M23" s="26">
        <v>0</v>
      </c>
      <c r="N23" s="26">
        <v>1</v>
      </c>
      <c r="O23" s="44">
        <v>-2.3570226039551589</v>
      </c>
    </row>
    <row r="24" spans="1:37" ht="15.75" thickBot="1" x14ac:dyDescent="0.3">
      <c r="B24" s="42"/>
      <c r="C24" s="16"/>
      <c r="D24" s="16"/>
      <c r="E24" s="16"/>
      <c r="F24" s="16"/>
      <c r="G24" s="16"/>
      <c r="H24" s="16"/>
      <c r="I24" s="17"/>
      <c r="J24" s="16"/>
      <c r="K24" s="16"/>
      <c r="L24" s="16"/>
      <c r="M24" s="16"/>
      <c r="N24" s="16"/>
      <c r="O24" s="51"/>
    </row>
    <row r="26" spans="1:37" ht="18" x14ac:dyDescent="0.25">
      <c r="B26" s="63" t="s">
        <v>15</v>
      </c>
      <c r="C26" s="63" t="s">
        <v>18</v>
      </c>
      <c r="D26" s="63" t="s">
        <v>48</v>
      </c>
      <c r="E26" s="64" t="s">
        <v>2</v>
      </c>
      <c r="F26" s="64" t="s">
        <v>57</v>
      </c>
      <c r="G26" s="64" t="s">
        <v>63</v>
      </c>
      <c r="H26" s="64" t="s">
        <v>1</v>
      </c>
      <c r="I26" s="64" t="s">
        <v>71</v>
      </c>
      <c r="J26" s="200" t="s">
        <v>72</v>
      </c>
      <c r="K26" s="200"/>
      <c r="L26" s="200"/>
      <c r="M26" s="200"/>
      <c r="N26" s="200"/>
      <c r="O26" s="200"/>
      <c r="P26" s="200" t="s">
        <v>47</v>
      </c>
      <c r="Q26" s="200"/>
      <c r="R26" s="200"/>
      <c r="S26" s="200"/>
      <c r="T26" s="200"/>
      <c r="U26" s="200"/>
      <c r="V26" s="200" t="s">
        <v>49</v>
      </c>
      <c r="W26" s="200"/>
      <c r="X26" s="200"/>
      <c r="Y26" s="200"/>
      <c r="Z26" s="200"/>
      <c r="AA26" s="200"/>
      <c r="AB26" s="200" t="s">
        <v>50</v>
      </c>
      <c r="AC26" s="200"/>
      <c r="AD26" s="200"/>
      <c r="AE26" s="200"/>
      <c r="AF26" s="200"/>
      <c r="AG26" s="200"/>
      <c r="AH26" s="200"/>
      <c r="AI26" s="200"/>
      <c r="AJ26" s="200"/>
      <c r="AK26" s="200"/>
    </row>
    <row r="27" spans="1:37" x14ac:dyDescent="0.25">
      <c r="A27" s="199"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63" t="s">
        <v>48</v>
      </c>
      <c r="AC27" s="5">
        <v>1</v>
      </c>
      <c r="AD27" s="5">
        <v>2</v>
      </c>
      <c r="AE27" s="5">
        <v>3</v>
      </c>
      <c r="AF27" s="5">
        <v>4</v>
      </c>
      <c r="AG27" s="5">
        <v>5</v>
      </c>
      <c r="AH27" s="5">
        <v>6</v>
      </c>
      <c r="AI27" s="5">
        <v>7</v>
      </c>
      <c r="AJ27" s="5">
        <v>8</v>
      </c>
      <c r="AK27" s="5">
        <v>9</v>
      </c>
    </row>
    <row r="28" spans="1:37" x14ac:dyDescent="0.25">
      <c r="A28" s="199"/>
      <c r="B28" s="171" t="s">
        <v>7</v>
      </c>
      <c r="C28" s="174" t="str">
        <f>INDEX(mem_Nb,MATCH(B28,MEMBERS,0))</f>
        <v>N1</v>
      </c>
      <c r="D28" s="33">
        <f>INDEX(LM,MATCH(C28,NODES,0),1)</f>
        <v>7</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70000000</v>
      </c>
      <c r="K28" s="2">
        <v>0</v>
      </c>
      <c r="L28" s="2">
        <v>0</v>
      </c>
      <c r="M28" s="2">
        <v>-70000000</v>
      </c>
      <c r="N28" s="2">
        <v>0</v>
      </c>
      <c r="O28" s="13">
        <v>0</v>
      </c>
      <c r="P28" s="12">
        <f t="array" ref="P28:U33">T_m(B28)</f>
        <v>1</v>
      </c>
      <c r="Q28" s="2">
        <v>0</v>
      </c>
      <c r="R28" s="2">
        <v>0</v>
      </c>
      <c r="S28" s="2">
        <v>0</v>
      </c>
      <c r="T28" s="2">
        <v>0</v>
      </c>
      <c r="U28" s="13">
        <v>0</v>
      </c>
      <c r="V28" s="12">
        <f t="array" ref="V28:AA33">k_m(P28:U33,J28:O33)</f>
        <v>70000000</v>
      </c>
      <c r="W28" s="2">
        <v>0</v>
      </c>
      <c r="X28" s="2">
        <v>0</v>
      </c>
      <c r="Y28" s="2">
        <v>-70000000</v>
      </c>
      <c r="Z28" s="2">
        <v>0</v>
      </c>
      <c r="AA28" s="13">
        <v>0</v>
      </c>
      <c r="AB28" s="1">
        <v>1</v>
      </c>
      <c r="AC28" s="2">
        <f ca="1">IF(ISNA(OR(MATCH(AC$27,OFFSET($D28,1-$AB28,0,6),0),MATCH($AB28,OFFSET($D28,1-$AB28,0,6),0))),0,INDEX(OFFSET($D28,1-$AB28,18,6,6),MATCH(AC$27,OFFSET($D28,1-$AB28,0,6),0),MATCH($AB28,OFFSET($D28,1-$AB28,0,6),0)))</f>
        <v>56000</v>
      </c>
      <c r="AD28" s="2">
        <f t="shared" ref="AD28:AK43" ca="1" si="0">IF(ISNA(OR(MATCH(AD$27,OFFSET($D28,1-$AB28,0,6),0),MATCH($AB28,OFFSET($D28,1-$AB28,0,6),0))),0,INDEX(OFFSET($D28,1-$AB28,18,6,6),MATCH(AD$27,OFFSET($D28,1-$AB28,0,6),0),MATCH($AB28,OFFSET($D28,1-$AB28,0,6),0)))</f>
        <v>0</v>
      </c>
      <c r="AE28" s="2">
        <f t="shared" ca="1" si="0"/>
        <v>-28000</v>
      </c>
      <c r="AF28" s="2">
        <f t="shared" ca="1" si="0"/>
        <v>28000</v>
      </c>
      <c r="AG28" s="2">
        <f t="shared" ca="1" si="0"/>
        <v>0</v>
      </c>
      <c r="AH28" s="2">
        <f t="shared" ca="1" si="0"/>
        <v>0</v>
      </c>
      <c r="AI28" s="2">
        <f t="shared" ca="1" si="0"/>
        <v>0</v>
      </c>
      <c r="AJ28" s="2">
        <f t="shared" ca="1" si="0"/>
        <v>28000</v>
      </c>
      <c r="AK28" s="2">
        <f t="shared" ca="1" si="0"/>
        <v>0</v>
      </c>
    </row>
    <row r="29" spans="1:37" x14ac:dyDescent="0.25">
      <c r="A29" s="199"/>
      <c r="B29" s="171"/>
      <c r="C29" s="174"/>
      <c r="D29" s="33">
        <f>INDEX(LM,MATCH(C28,NODES,0),2)</f>
        <v>8</v>
      </c>
      <c r="E29" s="2">
        <f ca="1"/>
        <v>0</v>
      </c>
      <c r="F29" s="2">
        <v>0</v>
      </c>
      <c r="G29" s="2">
        <v>0</v>
      </c>
      <c r="H29" s="2">
        <f ca="1"/>
        <v>0</v>
      </c>
      <c r="I29" s="2">
        <f ca="1"/>
        <v>0</v>
      </c>
      <c r="J29" s="12">
        <v>0</v>
      </c>
      <c r="K29" s="2">
        <v>18666.666666666668</v>
      </c>
      <c r="L29" s="2">
        <v>28000</v>
      </c>
      <c r="M29" s="2">
        <v>0</v>
      </c>
      <c r="N29" s="2">
        <v>-18666.666666666668</v>
      </c>
      <c r="O29" s="13">
        <v>28000</v>
      </c>
      <c r="P29" s="12">
        <v>0</v>
      </c>
      <c r="Q29" s="2">
        <v>1</v>
      </c>
      <c r="R29" s="2">
        <v>0</v>
      </c>
      <c r="S29" s="2">
        <v>0</v>
      </c>
      <c r="T29" s="2">
        <v>0</v>
      </c>
      <c r="U29" s="13">
        <v>0</v>
      </c>
      <c r="V29" s="12">
        <v>0</v>
      </c>
      <c r="W29" s="2">
        <v>18666.666666666668</v>
      </c>
      <c r="X29" s="2">
        <v>28000</v>
      </c>
      <c r="Y29" s="2">
        <v>0</v>
      </c>
      <c r="Z29" s="2">
        <v>-18666.666666666668</v>
      </c>
      <c r="AA29" s="13">
        <v>28000</v>
      </c>
      <c r="AB29" s="1">
        <v>2</v>
      </c>
      <c r="AC29" s="2">
        <f t="shared" ref="AC29:AC36" ca="1" si="1">IF(ISNA(OR(MATCH(AC$27,OFFSET($D29,1-$AB29,0,6),0),MATCH($AB29,OFFSET($D29,1-$AB29,0,6),0))),0,INDEX(OFFSET($D29,1-$AB29,18,6,6),MATCH(AC$27,OFFSET($D29,1-$AB29,0,6),0),MATCH($AB29,OFFSET($D29,1-$AB29,0,6),0)))</f>
        <v>0</v>
      </c>
      <c r="AD29" s="2">
        <f t="shared" ca="1" si="0"/>
        <v>70000000</v>
      </c>
      <c r="AE29" s="2">
        <f t="shared" ca="1" si="0"/>
        <v>0</v>
      </c>
      <c r="AF29" s="2">
        <f t="shared" ca="1" si="0"/>
        <v>0</v>
      </c>
      <c r="AG29" s="2">
        <f t="shared" ca="1" si="0"/>
        <v>0</v>
      </c>
      <c r="AH29" s="2">
        <f t="shared" ca="1" si="0"/>
        <v>0</v>
      </c>
      <c r="AI29" s="2">
        <f t="shared" ca="1" si="0"/>
        <v>-70000000</v>
      </c>
      <c r="AJ29" s="2">
        <f t="shared" ca="1" si="0"/>
        <v>0</v>
      </c>
      <c r="AK29" s="2">
        <f t="shared" ca="1" si="0"/>
        <v>0</v>
      </c>
    </row>
    <row r="30" spans="1:37" x14ac:dyDescent="0.25">
      <c r="A30" s="199"/>
      <c r="B30" s="171"/>
      <c r="C30" s="174"/>
      <c r="D30" s="33">
        <f>INDEX(LM,MATCH(C28,NODES,0),3)</f>
        <v>1</v>
      </c>
      <c r="E30" s="2">
        <f ca="1"/>
        <v>0</v>
      </c>
      <c r="F30" s="2">
        <v>0</v>
      </c>
      <c r="G30" s="2">
        <v>0</v>
      </c>
      <c r="H30" s="2">
        <f ca="1"/>
        <v>0</v>
      </c>
      <c r="I30" s="2">
        <f ca="1"/>
        <v>0</v>
      </c>
      <c r="J30" s="12">
        <v>0</v>
      </c>
      <c r="K30" s="2">
        <v>28000</v>
      </c>
      <c r="L30" s="2">
        <v>56000</v>
      </c>
      <c r="M30" s="2">
        <v>0</v>
      </c>
      <c r="N30" s="2">
        <v>-28000</v>
      </c>
      <c r="O30" s="13">
        <v>28000</v>
      </c>
      <c r="P30" s="12">
        <v>0</v>
      </c>
      <c r="Q30" s="2">
        <v>0</v>
      </c>
      <c r="R30" s="2">
        <v>1</v>
      </c>
      <c r="S30" s="2">
        <v>0</v>
      </c>
      <c r="T30" s="2">
        <v>0</v>
      </c>
      <c r="U30" s="13">
        <v>0</v>
      </c>
      <c r="V30" s="12">
        <v>0</v>
      </c>
      <c r="W30" s="2">
        <v>28000</v>
      </c>
      <c r="X30" s="2">
        <v>56000</v>
      </c>
      <c r="Y30" s="2">
        <v>0</v>
      </c>
      <c r="Z30" s="2">
        <v>-28000</v>
      </c>
      <c r="AA30" s="13">
        <v>28000</v>
      </c>
      <c r="AB30" s="1">
        <v>3</v>
      </c>
      <c r="AC30" s="2">
        <f t="shared" ca="1" si="1"/>
        <v>-28000</v>
      </c>
      <c r="AD30" s="2">
        <f t="shared" ca="1" si="0"/>
        <v>0</v>
      </c>
      <c r="AE30" s="2">
        <f t="shared" ca="1" si="0"/>
        <v>18666.666666666668</v>
      </c>
      <c r="AF30" s="2">
        <f t="shared" ca="1" si="0"/>
        <v>-28000</v>
      </c>
      <c r="AG30" s="2">
        <f t="shared" ca="1" si="0"/>
        <v>0</v>
      </c>
      <c r="AH30" s="2">
        <f t="shared" ca="1" si="0"/>
        <v>0</v>
      </c>
      <c r="AI30" s="2">
        <f t="shared" ca="1" si="0"/>
        <v>0</v>
      </c>
      <c r="AJ30" s="2">
        <f t="shared" ca="1" si="0"/>
        <v>-18666.666666666668</v>
      </c>
      <c r="AK30" s="2">
        <f t="shared" ca="1" si="0"/>
        <v>0</v>
      </c>
    </row>
    <row r="31" spans="1:37" x14ac:dyDescent="0.25">
      <c r="A31" s="199"/>
      <c r="B31" s="171"/>
      <c r="C31" s="174" t="str">
        <f>INDEX(mem_Ne,MATCH(B28,MEMBERS,0))</f>
        <v>N2</v>
      </c>
      <c r="D31" s="33">
        <f>INDEX(LM,MATCH(C31,NODES,0),1)</f>
        <v>2</v>
      </c>
      <c r="E31" s="2">
        <f ca="1"/>
        <v>0</v>
      </c>
      <c r="F31" s="2">
        <v>0</v>
      </c>
      <c r="G31" s="2">
        <v>0</v>
      </c>
      <c r="H31" s="2">
        <f ca="1"/>
        <v>0</v>
      </c>
      <c r="I31" s="2">
        <f ca="1"/>
        <v>0</v>
      </c>
      <c r="J31" s="12">
        <v>-70000000</v>
      </c>
      <c r="K31" s="2">
        <v>0</v>
      </c>
      <c r="L31" s="2">
        <v>0</v>
      </c>
      <c r="M31" s="2">
        <v>70000000</v>
      </c>
      <c r="N31" s="2">
        <v>0</v>
      </c>
      <c r="O31" s="13">
        <v>0</v>
      </c>
      <c r="P31" s="12">
        <v>0</v>
      </c>
      <c r="Q31" s="2">
        <v>0</v>
      </c>
      <c r="R31" s="2">
        <v>0</v>
      </c>
      <c r="S31" s="2">
        <v>1</v>
      </c>
      <c r="T31" s="2">
        <v>0</v>
      </c>
      <c r="U31" s="13">
        <v>0</v>
      </c>
      <c r="V31" s="12">
        <v>-70000000</v>
      </c>
      <c r="W31" s="2">
        <v>0</v>
      </c>
      <c r="X31" s="2">
        <v>0</v>
      </c>
      <c r="Y31" s="2">
        <v>70000000</v>
      </c>
      <c r="Z31" s="2">
        <v>0</v>
      </c>
      <c r="AA31" s="13">
        <v>0</v>
      </c>
      <c r="AB31" s="1">
        <v>4</v>
      </c>
      <c r="AC31" s="2">
        <f t="shared" ca="1" si="1"/>
        <v>28000</v>
      </c>
      <c r="AD31" s="2">
        <f t="shared" ca="1" si="0"/>
        <v>0</v>
      </c>
      <c r="AE31" s="2">
        <f t="shared" ca="1" si="0"/>
        <v>-28000</v>
      </c>
      <c r="AF31" s="2">
        <f t="shared" ca="1" si="0"/>
        <v>56000</v>
      </c>
      <c r="AG31" s="2">
        <f t="shared" ca="1" si="0"/>
        <v>0</v>
      </c>
      <c r="AH31" s="2">
        <f t="shared" ca="1" si="0"/>
        <v>0</v>
      </c>
      <c r="AI31" s="2">
        <f t="shared" ca="1" si="0"/>
        <v>0</v>
      </c>
      <c r="AJ31" s="2">
        <f t="shared" ca="1" si="0"/>
        <v>28000</v>
      </c>
      <c r="AK31" s="2">
        <f t="shared" ca="1" si="0"/>
        <v>0</v>
      </c>
    </row>
    <row r="32" spans="1:37" x14ac:dyDescent="0.25">
      <c r="A32" s="199"/>
      <c r="B32" s="171"/>
      <c r="C32" s="174"/>
      <c r="D32" s="33">
        <f>INDEX(LM,MATCH(C31,NODES,0),2)</f>
        <v>3</v>
      </c>
      <c r="E32" s="2">
        <f ca="1"/>
        <v>0</v>
      </c>
      <c r="F32" s="2">
        <v>0</v>
      </c>
      <c r="G32" s="2">
        <v>0</v>
      </c>
      <c r="H32" s="2">
        <f ca="1"/>
        <v>0</v>
      </c>
      <c r="I32" s="2">
        <f ca="1"/>
        <v>0</v>
      </c>
      <c r="J32" s="12">
        <v>0</v>
      </c>
      <c r="K32" s="2">
        <v>-18666.666666666668</v>
      </c>
      <c r="L32" s="2">
        <v>-28000</v>
      </c>
      <c r="M32" s="2">
        <v>0</v>
      </c>
      <c r="N32" s="2">
        <v>18666.666666666668</v>
      </c>
      <c r="O32" s="13">
        <v>-28000</v>
      </c>
      <c r="P32" s="12">
        <v>0</v>
      </c>
      <c r="Q32" s="2">
        <v>0</v>
      </c>
      <c r="R32" s="2">
        <v>0</v>
      </c>
      <c r="S32" s="2">
        <v>0</v>
      </c>
      <c r="T32" s="2">
        <v>1</v>
      </c>
      <c r="U32" s="13">
        <v>0</v>
      </c>
      <c r="V32" s="12">
        <v>0</v>
      </c>
      <c r="W32" s="2">
        <v>-18666.666666666668</v>
      </c>
      <c r="X32" s="2">
        <v>-28000</v>
      </c>
      <c r="Y32" s="2">
        <v>0</v>
      </c>
      <c r="Z32" s="2">
        <v>18666.666666666668</v>
      </c>
      <c r="AA32" s="13">
        <v>-28000</v>
      </c>
      <c r="AB32" s="1">
        <v>5</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199"/>
      <c r="B33" s="171"/>
      <c r="C33" s="174"/>
      <c r="D33" s="33">
        <f>INDEX(LM,MATCH(C31,NODES,0),3)</f>
        <v>4</v>
      </c>
      <c r="E33" s="2">
        <f ca="1"/>
        <v>0</v>
      </c>
      <c r="F33" s="2">
        <v>0</v>
      </c>
      <c r="G33" s="2">
        <v>0</v>
      </c>
      <c r="H33" s="2">
        <f ca="1"/>
        <v>0</v>
      </c>
      <c r="I33" s="2">
        <f ca="1"/>
        <v>0</v>
      </c>
      <c r="J33" s="12">
        <v>0</v>
      </c>
      <c r="K33" s="2">
        <v>28000</v>
      </c>
      <c r="L33" s="2">
        <v>28000</v>
      </c>
      <c r="M33" s="2">
        <v>0</v>
      </c>
      <c r="N33" s="2">
        <v>-28000</v>
      </c>
      <c r="O33" s="13">
        <v>56000</v>
      </c>
      <c r="P33" s="12">
        <v>0</v>
      </c>
      <c r="Q33" s="2">
        <v>0</v>
      </c>
      <c r="R33" s="2">
        <v>0</v>
      </c>
      <c r="S33" s="2">
        <v>0</v>
      </c>
      <c r="T33" s="2">
        <v>0</v>
      </c>
      <c r="U33" s="13">
        <v>1</v>
      </c>
      <c r="V33" s="12">
        <v>0</v>
      </c>
      <c r="W33" s="2">
        <v>28000</v>
      </c>
      <c r="X33" s="2">
        <v>28000</v>
      </c>
      <c r="Y33" s="2">
        <v>0</v>
      </c>
      <c r="Z33" s="2">
        <v>-28000</v>
      </c>
      <c r="AA33" s="13">
        <v>56000</v>
      </c>
      <c r="AB33" s="1">
        <v>6</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row>
    <row r="34" spans="1:37" x14ac:dyDescent="0.25">
      <c r="A34" s="199"/>
      <c r="B34" s="17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-70000000</v>
      </c>
      <c r="AE34" s="2">
        <f t="shared" ca="1" si="0"/>
        <v>0</v>
      </c>
      <c r="AF34" s="2">
        <f t="shared" ca="1" si="0"/>
        <v>0</v>
      </c>
      <c r="AG34" s="2">
        <f t="shared" ca="1" si="0"/>
        <v>0</v>
      </c>
      <c r="AH34" s="2">
        <f t="shared" ca="1" si="0"/>
        <v>0</v>
      </c>
      <c r="AI34" s="2">
        <f t="shared" ca="1" si="0"/>
        <v>70000000</v>
      </c>
      <c r="AJ34" s="2">
        <f t="shared" ca="1" si="0"/>
        <v>0</v>
      </c>
      <c r="AK34" s="2">
        <f t="shared" ca="1" si="0"/>
        <v>0</v>
      </c>
    </row>
    <row r="35" spans="1:37" x14ac:dyDescent="0.25">
      <c r="A35" s="199"/>
      <c r="B35" s="17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28000</v>
      </c>
      <c r="AD35" s="2">
        <f t="shared" ca="1" si="0"/>
        <v>0</v>
      </c>
      <c r="AE35" s="2">
        <f t="shared" ca="1" si="0"/>
        <v>-18666.666666666668</v>
      </c>
      <c r="AF35" s="2">
        <f t="shared" ca="1" si="0"/>
        <v>28000</v>
      </c>
      <c r="AG35" s="2">
        <f t="shared" ca="1" si="0"/>
        <v>0</v>
      </c>
      <c r="AH35" s="2">
        <f t="shared" ca="1" si="0"/>
        <v>0</v>
      </c>
      <c r="AI35" s="2">
        <f t="shared" ca="1" si="0"/>
        <v>0</v>
      </c>
      <c r="AJ35" s="2">
        <f t="shared" ca="1" si="0"/>
        <v>18666.666666666668</v>
      </c>
      <c r="AK35" s="2">
        <f t="shared" ca="1" si="0"/>
        <v>0</v>
      </c>
    </row>
    <row r="36" spans="1:37" x14ac:dyDescent="0.25">
      <c r="A36" s="199"/>
      <c r="B36" s="172"/>
      <c r="C36" s="56"/>
      <c r="D36" s="56"/>
      <c r="E36" s="56"/>
      <c r="F36" s="56"/>
      <c r="G36" s="56"/>
      <c r="H36" s="56"/>
      <c r="I36" s="56"/>
      <c r="J36" s="56"/>
      <c r="K36" s="56"/>
      <c r="L36" s="56"/>
      <c r="M36" s="56"/>
      <c r="N36" s="56"/>
      <c r="O36" s="56"/>
      <c r="P36" s="56"/>
      <c r="Q36" s="56"/>
      <c r="R36" s="56"/>
      <c r="S36" s="56"/>
      <c r="T36" s="56"/>
      <c r="U36" s="56"/>
      <c r="V36" s="56"/>
      <c r="W36" s="56"/>
      <c r="X36" s="56"/>
      <c r="Y36" s="56"/>
      <c r="Z36" s="56"/>
      <c r="AA36" s="56"/>
      <c r="AB36" s="53">
        <v>9</v>
      </c>
      <c r="AC36" s="55">
        <f t="shared" ca="1" si="1"/>
        <v>0</v>
      </c>
      <c r="AD36" s="55">
        <f t="shared" ca="1" si="0"/>
        <v>0</v>
      </c>
      <c r="AE36" s="55">
        <f t="shared" ca="1" si="0"/>
        <v>0</v>
      </c>
      <c r="AF36" s="55">
        <f t="shared" ca="1" si="0"/>
        <v>0</v>
      </c>
      <c r="AG36" s="55">
        <f t="shared" ca="1" si="0"/>
        <v>0</v>
      </c>
      <c r="AH36" s="55">
        <f t="shared" ca="1" si="0"/>
        <v>0</v>
      </c>
      <c r="AI36" s="55">
        <f t="shared" ca="1" si="0"/>
        <v>0</v>
      </c>
      <c r="AJ36" s="55">
        <f t="shared" ca="1" si="0"/>
        <v>0</v>
      </c>
      <c r="AK36" s="55">
        <f t="shared" ca="1" si="0"/>
        <v>0</v>
      </c>
    </row>
    <row r="37" spans="1:37" x14ac:dyDescent="0.25">
      <c r="A37" s="199"/>
      <c r="B37" s="170" t="s">
        <v>30</v>
      </c>
      <c r="C37" s="173" t="str">
        <f>INDEX(mem_Nb,MATCH(B37,MEMBERS,0))</f>
        <v>N2</v>
      </c>
      <c r="D37" s="32">
        <f>INDEX(LM,MATCH(C37,NODES,0),1)</f>
        <v>2</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70000000</v>
      </c>
      <c r="K37" s="4">
        <v>0</v>
      </c>
      <c r="L37" s="4">
        <v>0</v>
      </c>
      <c r="M37" s="4">
        <v>-70000000</v>
      </c>
      <c r="N37" s="4">
        <v>0</v>
      </c>
      <c r="O37" s="15">
        <v>0</v>
      </c>
      <c r="P37" s="14">
        <f t="array" ref="P37:U42">T_m(B37)</f>
        <v>1</v>
      </c>
      <c r="Q37" s="4">
        <v>0</v>
      </c>
      <c r="R37" s="4">
        <v>0</v>
      </c>
      <c r="S37" s="4">
        <v>0</v>
      </c>
      <c r="T37" s="4">
        <v>0</v>
      </c>
      <c r="U37" s="15">
        <v>0</v>
      </c>
      <c r="V37" s="14">
        <f t="array" ref="V37:AA42">k_m(P37:U42,J37:O42)</f>
        <v>70000000</v>
      </c>
      <c r="W37" s="4">
        <v>0</v>
      </c>
      <c r="X37" s="4">
        <v>0</v>
      </c>
      <c r="Y37" s="4">
        <v>-70000000</v>
      </c>
      <c r="Z37" s="4">
        <v>0</v>
      </c>
      <c r="AA37" s="15">
        <v>0</v>
      </c>
      <c r="AB37" s="5">
        <v>1</v>
      </c>
      <c r="AC37" s="4">
        <f ca="1">IF(ISNA(OR(MATCH(AC$27,OFFSET($D37,1-$AB37,0,6),0),MATCH($AB37,OFFSET($D37,1-$AB37,0,6),0))),0,INDEX(OFFSET($D37,1-$AB37,18,6,6),MATCH(AC$27,OFFSET($D37,1-$AB37,0,6),0),MATCH($AB37,OFFSET($D37,1-$AB37,0,6),0)))</f>
        <v>0</v>
      </c>
      <c r="AD37" s="4">
        <f t="shared" ca="1" si="0"/>
        <v>0</v>
      </c>
      <c r="AE37" s="4">
        <f t="shared" ca="1" si="0"/>
        <v>0</v>
      </c>
      <c r="AF37" s="4">
        <f t="shared" ca="1" si="0"/>
        <v>0</v>
      </c>
      <c r="AG37" s="4">
        <f t="shared" ca="1" si="0"/>
        <v>0</v>
      </c>
      <c r="AH37" s="4">
        <f t="shared" ca="1" si="0"/>
        <v>0</v>
      </c>
      <c r="AI37" s="4">
        <f t="shared" ca="1" si="0"/>
        <v>0</v>
      </c>
      <c r="AJ37" s="4">
        <f t="shared" ca="1" si="0"/>
        <v>0</v>
      </c>
      <c r="AK37" s="4">
        <f t="shared" ca="1" si="0"/>
        <v>0</v>
      </c>
    </row>
    <row r="38" spans="1:37" x14ac:dyDescent="0.25">
      <c r="A38" s="199"/>
      <c r="B38" s="171"/>
      <c r="C38" s="174"/>
      <c r="D38" s="33">
        <f>INDEX(LM,MATCH(C37,NODES,0),2)</f>
        <v>3</v>
      </c>
      <c r="E38" s="2">
        <f ca="1"/>
        <v>0</v>
      </c>
      <c r="F38" s="2">
        <v>0</v>
      </c>
      <c r="G38" s="2">
        <v>0</v>
      </c>
      <c r="H38" s="2">
        <f ca="1"/>
        <v>0</v>
      </c>
      <c r="I38" s="2">
        <f ca="1"/>
        <v>0</v>
      </c>
      <c r="J38" s="12">
        <v>0</v>
      </c>
      <c r="K38" s="2">
        <v>18666.666666666668</v>
      </c>
      <c r="L38" s="2">
        <v>28000</v>
      </c>
      <c r="M38" s="2">
        <v>0</v>
      </c>
      <c r="N38" s="2">
        <v>-18666.666666666668</v>
      </c>
      <c r="O38" s="13">
        <v>28000</v>
      </c>
      <c r="P38" s="12">
        <v>0</v>
      </c>
      <c r="Q38" s="2">
        <v>1</v>
      </c>
      <c r="R38" s="2">
        <v>0</v>
      </c>
      <c r="S38" s="2">
        <v>0</v>
      </c>
      <c r="T38" s="2">
        <v>0</v>
      </c>
      <c r="U38" s="13">
        <v>0</v>
      </c>
      <c r="V38" s="12">
        <v>0</v>
      </c>
      <c r="W38" s="2">
        <v>18666.666666666668</v>
      </c>
      <c r="X38" s="2">
        <v>28000</v>
      </c>
      <c r="Y38" s="2">
        <v>0</v>
      </c>
      <c r="Z38" s="2">
        <v>-18666.666666666668</v>
      </c>
      <c r="AA38" s="13">
        <v>28000</v>
      </c>
      <c r="AB38" s="1">
        <v>2</v>
      </c>
      <c r="AC38" s="2">
        <f t="shared" ref="AC38:AK45" ca="1" si="2">IF(ISNA(OR(MATCH(AC$27,OFFSET($D38,1-$AB38,0,6),0),MATCH($AB38,OFFSET($D38,1-$AB38,0,6),0))),0,INDEX(OFFSET($D38,1-$AB38,18,6,6),MATCH(AC$27,OFFSET($D38,1-$AB38,0,6),0),MATCH($AB38,OFFSET($D38,1-$AB38,0,6),0)))</f>
        <v>0</v>
      </c>
      <c r="AD38" s="2">
        <f t="shared" ca="1" si="0"/>
        <v>70000000</v>
      </c>
      <c r="AE38" s="2">
        <f t="shared" ca="1" si="0"/>
        <v>0</v>
      </c>
      <c r="AF38" s="2">
        <f t="shared" ca="1" si="0"/>
        <v>0</v>
      </c>
      <c r="AG38" s="2">
        <f t="shared" ca="1" si="0"/>
        <v>0</v>
      </c>
      <c r="AH38" s="2">
        <f t="shared" ca="1" si="0"/>
        <v>0</v>
      </c>
      <c r="AI38" s="2">
        <f t="shared" ca="1" si="0"/>
        <v>0</v>
      </c>
      <c r="AJ38" s="2">
        <f t="shared" ca="1" si="0"/>
        <v>0</v>
      </c>
      <c r="AK38" s="2">
        <f t="shared" ca="1" si="0"/>
        <v>-70000000</v>
      </c>
    </row>
    <row r="39" spans="1:37" x14ac:dyDescent="0.25">
      <c r="A39" s="199"/>
      <c r="B39" s="171"/>
      <c r="C39" s="174"/>
      <c r="D39" s="33">
        <f>INDEX(LM,MATCH(C37,NODES,0),3)</f>
        <v>4</v>
      </c>
      <c r="E39" s="2">
        <f ca="1"/>
        <v>0</v>
      </c>
      <c r="F39" s="2">
        <v>0</v>
      </c>
      <c r="G39" s="2">
        <v>0</v>
      </c>
      <c r="H39" s="2">
        <f ca="1"/>
        <v>0</v>
      </c>
      <c r="I39" s="2">
        <f ca="1"/>
        <v>0</v>
      </c>
      <c r="J39" s="12">
        <v>0</v>
      </c>
      <c r="K39" s="2">
        <v>28000</v>
      </c>
      <c r="L39" s="2">
        <v>56000</v>
      </c>
      <c r="M39" s="2">
        <v>0</v>
      </c>
      <c r="N39" s="2">
        <v>-28000</v>
      </c>
      <c r="O39" s="13">
        <v>28000</v>
      </c>
      <c r="P39" s="12">
        <v>0</v>
      </c>
      <c r="Q39" s="2">
        <v>0</v>
      </c>
      <c r="R39" s="2">
        <v>1</v>
      </c>
      <c r="S39" s="2">
        <v>0</v>
      </c>
      <c r="T39" s="2">
        <v>0</v>
      </c>
      <c r="U39" s="13">
        <v>0</v>
      </c>
      <c r="V39" s="12">
        <v>0</v>
      </c>
      <c r="W39" s="2">
        <v>28000</v>
      </c>
      <c r="X39" s="2">
        <v>56000</v>
      </c>
      <c r="Y39" s="2">
        <v>0</v>
      </c>
      <c r="Z39" s="2">
        <v>-28000</v>
      </c>
      <c r="AA39" s="13">
        <v>28000</v>
      </c>
      <c r="AB39" s="1">
        <v>3</v>
      </c>
      <c r="AC39" s="2">
        <f t="shared" ca="1" si="2"/>
        <v>0</v>
      </c>
      <c r="AD39" s="2">
        <f t="shared" ca="1" si="0"/>
        <v>0</v>
      </c>
      <c r="AE39" s="2">
        <f t="shared" ca="1" si="0"/>
        <v>18666.666666666668</v>
      </c>
      <c r="AF39" s="2">
        <f t="shared" ca="1" si="0"/>
        <v>28000</v>
      </c>
      <c r="AG39" s="2">
        <f t="shared" ca="1" si="0"/>
        <v>-18666.666666666668</v>
      </c>
      <c r="AH39" s="2">
        <f t="shared" ca="1" si="0"/>
        <v>28000</v>
      </c>
      <c r="AI39" s="2">
        <f t="shared" ca="1" si="0"/>
        <v>0</v>
      </c>
      <c r="AJ39" s="2">
        <f t="shared" ca="1" si="0"/>
        <v>0</v>
      </c>
      <c r="AK39" s="2">
        <f t="shared" ca="1" si="0"/>
        <v>0</v>
      </c>
    </row>
    <row r="40" spans="1:37" x14ac:dyDescent="0.25">
      <c r="A40" s="199"/>
      <c r="B40" s="171"/>
      <c r="C40" s="174" t="str">
        <f>INDEX(mem_Ne,MATCH(B37,MEMBERS,0))</f>
        <v>N3</v>
      </c>
      <c r="D40" s="33">
        <f>INDEX(LM,MATCH(C40,NODES,0),1)</f>
        <v>9</v>
      </c>
      <c r="E40" s="2">
        <f ca="1"/>
        <v>0</v>
      </c>
      <c r="F40" s="2">
        <v>0</v>
      </c>
      <c r="G40" s="2">
        <v>0</v>
      </c>
      <c r="H40" s="2">
        <f ca="1"/>
        <v>0</v>
      </c>
      <c r="I40" s="2">
        <f ca="1"/>
        <v>0</v>
      </c>
      <c r="J40" s="12">
        <v>-70000000</v>
      </c>
      <c r="K40" s="2">
        <v>0</v>
      </c>
      <c r="L40" s="2">
        <v>0</v>
      </c>
      <c r="M40" s="2">
        <v>70000000</v>
      </c>
      <c r="N40" s="2">
        <v>0</v>
      </c>
      <c r="O40" s="13">
        <v>0</v>
      </c>
      <c r="P40" s="12">
        <v>0</v>
      </c>
      <c r="Q40" s="2">
        <v>0</v>
      </c>
      <c r="R40" s="2">
        <v>0</v>
      </c>
      <c r="S40" s="2">
        <v>1</v>
      </c>
      <c r="T40" s="2">
        <v>0</v>
      </c>
      <c r="U40" s="13">
        <v>0</v>
      </c>
      <c r="V40" s="12">
        <v>-70000000</v>
      </c>
      <c r="W40" s="2">
        <v>0</v>
      </c>
      <c r="X40" s="2">
        <v>0</v>
      </c>
      <c r="Y40" s="2">
        <v>70000000</v>
      </c>
      <c r="Z40" s="2">
        <v>0</v>
      </c>
      <c r="AA40" s="13">
        <v>0</v>
      </c>
      <c r="AB40" s="1">
        <v>4</v>
      </c>
      <c r="AC40" s="2">
        <f t="shared" ca="1" si="2"/>
        <v>0</v>
      </c>
      <c r="AD40" s="2">
        <f t="shared" ca="1" si="0"/>
        <v>0</v>
      </c>
      <c r="AE40" s="2">
        <f t="shared" ca="1" si="0"/>
        <v>28000</v>
      </c>
      <c r="AF40" s="2">
        <f t="shared" ca="1" si="0"/>
        <v>56000</v>
      </c>
      <c r="AG40" s="2">
        <f t="shared" ca="1" si="0"/>
        <v>-28000</v>
      </c>
      <c r="AH40" s="2">
        <f t="shared" ca="1" si="0"/>
        <v>28000</v>
      </c>
      <c r="AI40" s="2">
        <f t="shared" ca="1" si="0"/>
        <v>0</v>
      </c>
      <c r="AJ40" s="2">
        <f t="shared" ca="1" si="0"/>
        <v>0</v>
      </c>
      <c r="AK40" s="2">
        <f t="shared" ca="1" si="0"/>
        <v>0</v>
      </c>
    </row>
    <row r="41" spans="1:37" x14ac:dyDescent="0.25">
      <c r="A41" s="199"/>
      <c r="B41" s="171"/>
      <c r="C41" s="174"/>
      <c r="D41" s="33">
        <f>INDEX(LM,MATCH(C40,NODES,0),2)</f>
        <v>5</v>
      </c>
      <c r="E41" s="2">
        <f ca="1"/>
        <v>0</v>
      </c>
      <c r="F41" s="2">
        <v>0</v>
      </c>
      <c r="G41" s="2">
        <v>0</v>
      </c>
      <c r="H41" s="2">
        <f ca="1"/>
        <v>0</v>
      </c>
      <c r="I41" s="2">
        <f ca="1"/>
        <v>0</v>
      </c>
      <c r="J41" s="12">
        <v>0</v>
      </c>
      <c r="K41" s="2">
        <v>-18666.666666666668</v>
      </c>
      <c r="L41" s="2">
        <v>-28000</v>
      </c>
      <c r="M41" s="2">
        <v>0</v>
      </c>
      <c r="N41" s="2">
        <v>18666.666666666668</v>
      </c>
      <c r="O41" s="13">
        <v>-28000</v>
      </c>
      <c r="P41" s="12">
        <v>0</v>
      </c>
      <c r="Q41" s="2">
        <v>0</v>
      </c>
      <c r="R41" s="2">
        <v>0</v>
      </c>
      <c r="S41" s="2">
        <v>0</v>
      </c>
      <c r="T41" s="2">
        <v>1</v>
      </c>
      <c r="U41" s="13">
        <v>0</v>
      </c>
      <c r="V41" s="12">
        <v>0</v>
      </c>
      <c r="W41" s="2">
        <v>-18666.666666666668</v>
      </c>
      <c r="X41" s="2">
        <v>-28000</v>
      </c>
      <c r="Y41" s="2">
        <v>0</v>
      </c>
      <c r="Z41" s="2">
        <v>18666.666666666668</v>
      </c>
      <c r="AA41" s="13">
        <v>-28000</v>
      </c>
      <c r="AB41" s="1">
        <v>5</v>
      </c>
      <c r="AC41" s="2">
        <f t="shared" ca="1" si="2"/>
        <v>0</v>
      </c>
      <c r="AD41" s="2">
        <f t="shared" ca="1" si="0"/>
        <v>0</v>
      </c>
      <c r="AE41" s="2">
        <f t="shared" ca="1" si="0"/>
        <v>-18666.666666666668</v>
      </c>
      <c r="AF41" s="2">
        <f t="shared" ca="1" si="0"/>
        <v>-28000</v>
      </c>
      <c r="AG41" s="2">
        <f t="shared" ca="1" si="0"/>
        <v>18666.666666666668</v>
      </c>
      <c r="AH41" s="2">
        <f t="shared" ca="1" si="0"/>
        <v>-28000</v>
      </c>
      <c r="AI41" s="2">
        <f t="shared" ca="1" si="0"/>
        <v>0</v>
      </c>
      <c r="AJ41" s="2">
        <f t="shared" ca="1" si="0"/>
        <v>0</v>
      </c>
      <c r="AK41" s="2">
        <f t="shared" ca="1" si="0"/>
        <v>0</v>
      </c>
    </row>
    <row r="42" spans="1:37" x14ac:dyDescent="0.25">
      <c r="A42" s="199"/>
      <c r="B42" s="171"/>
      <c r="C42" s="174"/>
      <c r="D42" s="33">
        <f>INDEX(LM,MATCH(C40,NODES,0),3)</f>
        <v>6</v>
      </c>
      <c r="E42" s="2">
        <f ca="1"/>
        <v>0</v>
      </c>
      <c r="F42" s="2">
        <v>0</v>
      </c>
      <c r="G42" s="2">
        <v>0</v>
      </c>
      <c r="H42" s="2">
        <f ca="1"/>
        <v>0</v>
      </c>
      <c r="I42" s="2">
        <f ca="1"/>
        <v>0</v>
      </c>
      <c r="J42" s="12">
        <v>0</v>
      </c>
      <c r="K42" s="2">
        <v>28000</v>
      </c>
      <c r="L42" s="2">
        <v>28000</v>
      </c>
      <c r="M42" s="2">
        <v>0</v>
      </c>
      <c r="N42" s="2">
        <v>-28000</v>
      </c>
      <c r="O42" s="13">
        <v>56000</v>
      </c>
      <c r="P42" s="12">
        <v>0</v>
      </c>
      <c r="Q42" s="2">
        <v>0</v>
      </c>
      <c r="R42" s="2">
        <v>0</v>
      </c>
      <c r="S42" s="2">
        <v>0</v>
      </c>
      <c r="T42" s="2">
        <v>0</v>
      </c>
      <c r="U42" s="13">
        <v>1</v>
      </c>
      <c r="V42" s="12">
        <v>0</v>
      </c>
      <c r="W42" s="2">
        <v>28000</v>
      </c>
      <c r="X42" s="2">
        <v>28000</v>
      </c>
      <c r="Y42" s="2">
        <v>0</v>
      </c>
      <c r="Z42" s="2">
        <v>-28000</v>
      </c>
      <c r="AA42" s="13">
        <v>56000</v>
      </c>
      <c r="AB42" s="1">
        <v>6</v>
      </c>
      <c r="AC42" s="2">
        <f t="shared" ca="1" si="2"/>
        <v>0</v>
      </c>
      <c r="AD42" s="2">
        <f t="shared" ca="1" si="0"/>
        <v>0</v>
      </c>
      <c r="AE42" s="2">
        <f t="shared" ca="1" si="0"/>
        <v>28000</v>
      </c>
      <c r="AF42" s="2">
        <f t="shared" ca="1" si="0"/>
        <v>28000</v>
      </c>
      <c r="AG42" s="2">
        <f t="shared" ca="1" si="0"/>
        <v>-28000</v>
      </c>
      <c r="AH42" s="2">
        <f t="shared" ca="1" si="0"/>
        <v>56000</v>
      </c>
      <c r="AI42" s="2">
        <f t="shared" ca="1" si="0"/>
        <v>0</v>
      </c>
      <c r="AJ42" s="2">
        <f t="shared" ca="1" si="0"/>
        <v>0</v>
      </c>
      <c r="AK42" s="2">
        <f t="shared" ca="1" si="0"/>
        <v>0</v>
      </c>
    </row>
    <row r="43" spans="1:37" x14ac:dyDescent="0.25">
      <c r="A43" s="199"/>
      <c r="B43" s="17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9"/>
      <c r="B44" s="17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0</v>
      </c>
      <c r="AG44" s="2">
        <f t="shared" ca="1" si="2"/>
        <v>0</v>
      </c>
      <c r="AH44" s="2">
        <f t="shared" ca="1" si="2"/>
        <v>0</v>
      </c>
      <c r="AI44" s="2">
        <f t="shared" ca="1" si="2"/>
        <v>0</v>
      </c>
      <c r="AJ44" s="2">
        <f t="shared" ca="1" si="2"/>
        <v>0</v>
      </c>
      <c r="AK44" s="2">
        <f t="shared" ca="1" si="2"/>
        <v>0</v>
      </c>
    </row>
    <row r="45" spans="1:37" x14ac:dyDescent="0.25">
      <c r="A45" s="199"/>
      <c r="B45" s="172"/>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3">
        <v>9</v>
      </c>
      <c r="AC45" s="55">
        <f t="shared" ca="1" si="2"/>
        <v>0</v>
      </c>
      <c r="AD45" s="55">
        <f t="shared" ca="1" si="2"/>
        <v>-70000000</v>
      </c>
      <c r="AE45" s="55">
        <f t="shared" ca="1" si="2"/>
        <v>0</v>
      </c>
      <c r="AF45" s="55">
        <f t="shared" ca="1" si="2"/>
        <v>0</v>
      </c>
      <c r="AG45" s="55">
        <f t="shared" ca="1" si="2"/>
        <v>0</v>
      </c>
      <c r="AH45" s="55">
        <f t="shared" ca="1" si="2"/>
        <v>0</v>
      </c>
      <c r="AI45" s="55">
        <f t="shared" ca="1" si="2"/>
        <v>0</v>
      </c>
      <c r="AJ45" s="55">
        <f t="shared" ca="1" si="2"/>
        <v>0</v>
      </c>
      <c r="AK45" s="55">
        <f t="shared" ca="1" si="2"/>
        <v>70000000</v>
      </c>
    </row>
    <row r="46" spans="1:37" ht="18" x14ac:dyDescent="0.25">
      <c r="A46" s="199"/>
      <c r="B46" s="63" t="s">
        <v>48</v>
      </c>
      <c r="C46" s="64" t="s">
        <v>52</v>
      </c>
      <c r="D46" s="64" t="s">
        <v>55</v>
      </c>
      <c r="E46" s="64" t="s">
        <v>53</v>
      </c>
      <c r="F46" s="64" t="s">
        <v>54</v>
      </c>
      <c r="G46" s="64" t="s">
        <v>56</v>
      </c>
      <c r="H46" s="3"/>
      <c r="I46" s="200" t="s">
        <v>70</v>
      </c>
      <c r="J46" s="200"/>
      <c r="K46" s="200"/>
      <c r="L46" s="200"/>
      <c r="M46" s="200"/>
      <c r="N46" s="200"/>
      <c r="O46" s="200"/>
      <c r="P46" s="3"/>
      <c r="Q46" s="3"/>
      <c r="R46" s="3"/>
      <c r="S46" s="3"/>
      <c r="T46" s="3"/>
      <c r="U46" s="3"/>
      <c r="V46" s="3"/>
      <c r="W46" s="3"/>
      <c r="X46" s="3"/>
      <c r="Y46" s="3"/>
      <c r="Z46" s="3"/>
      <c r="AA46" s="3"/>
      <c r="AB46" s="200" t="s">
        <v>51</v>
      </c>
      <c r="AC46" s="200"/>
      <c r="AD46" s="200"/>
      <c r="AE46" s="200"/>
      <c r="AF46" s="200"/>
      <c r="AG46" s="200"/>
      <c r="AH46" s="200"/>
      <c r="AI46" s="200"/>
      <c r="AJ46" s="200"/>
      <c r="AK46" s="200"/>
    </row>
    <row r="47" spans="1:37" ht="18" x14ac:dyDescent="0.25">
      <c r="A47" s="199"/>
      <c r="B47" s="3"/>
      <c r="C47" s="3"/>
      <c r="D47" s="3"/>
      <c r="E47" s="3"/>
      <c r="F47" s="3"/>
      <c r="G47" s="3"/>
      <c r="H47" s="3"/>
      <c r="I47" s="63" t="s">
        <v>18</v>
      </c>
      <c r="J47" s="63" t="s">
        <v>60</v>
      </c>
      <c r="K47" s="63" t="s">
        <v>58</v>
      </c>
      <c r="L47" s="63" t="s">
        <v>59</v>
      </c>
      <c r="M47" s="63" t="s">
        <v>64</v>
      </c>
      <c r="N47" s="63" t="s">
        <v>65</v>
      </c>
      <c r="O47" s="63" t="s">
        <v>66</v>
      </c>
      <c r="P47" s="3"/>
      <c r="Q47" s="3"/>
      <c r="R47" s="3"/>
      <c r="S47" s="3"/>
      <c r="T47" s="3"/>
      <c r="U47" s="3"/>
      <c r="V47" s="3"/>
      <c r="W47" s="3"/>
      <c r="X47" s="3"/>
      <c r="Y47" s="3"/>
      <c r="Z47" s="3"/>
      <c r="AA47" s="3"/>
      <c r="AB47" s="63" t="s">
        <v>48</v>
      </c>
      <c r="AC47" s="1">
        <v>1</v>
      </c>
      <c r="AD47" s="1">
        <v>2</v>
      </c>
      <c r="AE47" s="1">
        <v>3</v>
      </c>
      <c r="AF47" s="1">
        <v>4</v>
      </c>
      <c r="AG47" s="1">
        <v>5</v>
      </c>
      <c r="AH47" s="1">
        <v>6</v>
      </c>
      <c r="AI47" s="1">
        <v>7</v>
      </c>
      <c r="AJ47" s="1">
        <v>8</v>
      </c>
      <c r="AK47" s="1">
        <v>9</v>
      </c>
    </row>
    <row r="48" spans="1:37" x14ac:dyDescent="0.25">
      <c r="A48" s="199"/>
      <c r="B48" s="1">
        <v>1</v>
      </c>
      <c r="C48" s="2">
        <f t="shared" ref="C48:C56" si="3">IFERROR(INDEX_MATCH_2D($B48,LM,LOADS_KNOWN)-SUMIF(mem_DOF,$B48,Qf),"TBD")</f>
        <v>0</v>
      </c>
      <c r="D48" s="3"/>
      <c r="E48" s="33" t="str">
        <f t="shared" ref="E48:E56" si="4">INDEX_MATCH_2D($B48,LM,DISPLACEMENTS_KNOWN)</f>
        <v>TBD</v>
      </c>
      <c r="F48" s="2">
        <f t="array" aca="1" ref="F48:F53" ca="1">MMULT(MINVERSE(K_11),(Qk-MMULT(K_12,Dk)))</f>
        <v>0</v>
      </c>
      <c r="G48" s="3"/>
      <c r="H48" s="3"/>
      <c r="I48" s="1" t="s">
        <v>17</v>
      </c>
      <c r="J48" s="33">
        <f ca="1">_xlfn.IFNA(INDEX(Rxn,MATCH(INDEX((u_X,u_Y,r_Z),MATCH($I48,NODES,0),,COLUMN()-9),OFFSET(Rxn,0,-5),0)),0)</f>
        <v>0</v>
      </c>
      <c r="K48" s="33">
        <f ca="1">_xlfn.IFNA(INDEX(Rxn,MATCH(INDEX((u_X,u_Y,r_Z),MATCH($I48,NODES,0),,COLUMN()-9),OFFSET(Rxn,0,-5),0)),0)</f>
        <v>0</v>
      </c>
      <c r="L48" s="33">
        <f ca="1">_xlfn.IFNA(INDEX(Rxn,MATCH(INDEX((u_X,u_Y,r_Z),MATCH($I48,NODES,0),,COLUMN()-9),OFFSET(Rxn,0,-5),0)),0)</f>
        <v>0</v>
      </c>
      <c r="M48" s="33">
        <f ca="1">_xlfn.IFNA(INDEX(Dk,MATCH(INDEX((u_X,u_Y,r_Z),MATCH($I48,NODES,0),,COLUMN()-12),OFFSET(Dk,0,-3),0)),INDEX(Du,MATCH(INDEX((u_X,u_Y,r_Z),MATCH($I48,NODES,0),,COLUMN()-12),OFFSET(Du,0,-4),0)))</f>
        <v>0</v>
      </c>
      <c r="N48" s="33">
        <f ca="1">_xlfn.IFNA(INDEX(Dk,MATCH(INDEX((u_X,u_Y,r_Z),MATCH($I48,NODES,0),,COLUMN()-12),OFFSET(Dk,0,-3),0)),INDEX(Du,MATCH(INDEX((u_X,u_Y,r_Z),MATCH($I48,NODES,0),,COLUMN()-12),OFFSET(Du,0,-4),0)))</f>
        <v>0</v>
      </c>
      <c r="O48" s="33">
        <f ca="1">_xlfn.IFNA(INDEX(Dk,MATCH(INDEX((u_X,u_Y,r_Z),MATCH($I48,NODES,0),,COLUMN()-12),OFFSET(Dk,0,-3),0)),INDEX(Du,MATCH(INDEX((u_X,u_Y,r_Z),MATCH($I48,NODES,0),,COLUMN()-12),OFFSET(Du,0,-4),0)))</f>
        <v>0</v>
      </c>
      <c r="P48" s="3"/>
      <c r="Q48" s="3"/>
      <c r="R48" s="3"/>
      <c r="S48" s="3"/>
      <c r="T48" s="3"/>
      <c r="U48" s="3"/>
      <c r="V48" s="3"/>
      <c r="W48" s="3"/>
      <c r="X48" s="3"/>
      <c r="Y48" s="3"/>
      <c r="Z48" s="3"/>
      <c r="AA48" s="3"/>
      <c r="AB48" s="1">
        <v>1</v>
      </c>
      <c r="AC48" s="2">
        <f t="shared" ref="AC48:AK56" ca="1" si="5">SUMIF($AB$28:$AB$45,$AB48,AC$28:AC$45)</f>
        <v>56000</v>
      </c>
      <c r="AD48" s="2">
        <f t="shared" ca="1" si="5"/>
        <v>0</v>
      </c>
      <c r="AE48" s="2">
        <f t="shared" ca="1" si="5"/>
        <v>-28000</v>
      </c>
      <c r="AF48" s="2">
        <f t="shared" ca="1" si="5"/>
        <v>28000</v>
      </c>
      <c r="AG48" s="2">
        <f t="shared" ca="1" si="5"/>
        <v>0</v>
      </c>
      <c r="AH48" s="7">
        <f t="shared" ca="1" si="5"/>
        <v>0</v>
      </c>
      <c r="AI48" s="8">
        <f t="shared" ca="1" si="5"/>
        <v>0</v>
      </c>
      <c r="AJ48" s="2">
        <f t="shared" ca="1" si="5"/>
        <v>28000</v>
      </c>
      <c r="AK48" s="2">
        <f t="shared" ca="1" si="5"/>
        <v>0</v>
      </c>
    </row>
    <row r="49" spans="1:37" x14ac:dyDescent="0.25">
      <c r="A49" s="199"/>
      <c r="B49" s="1">
        <v>2</v>
      </c>
      <c r="C49" s="2">
        <f t="shared" si="3"/>
        <v>0</v>
      </c>
      <c r="D49" s="3"/>
      <c r="E49" s="33" t="str">
        <f t="shared" si="4"/>
        <v>TBD</v>
      </c>
      <c r="F49" s="2">
        <f ca="1"/>
        <v>0</v>
      </c>
      <c r="G49" s="3"/>
      <c r="H49" s="3"/>
      <c r="I49" s="1" t="s">
        <v>19</v>
      </c>
      <c r="J49" s="33">
        <f ca="1">_xlfn.IFNA(INDEX(Rxn,MATCH(INDEX((u_X,u_Y,r_Z),MATCH($I49,NODES,0),,COLUMN()-9),OFFSET(Rxn,0,-5),0)),0)</f>
        <v>0</v>
      </c>
      <c r="K49" s="33">
        <f ca="1">_xlfn.IFNA(INDEX(Rxn,MATCH(INDEX((u_X,u_Y,r_Z),MATCH($I49,NODES,0),,COLUMN()-9),OFFSET(Rxn,0,-5),0)),0)</f>
        <v>0</v>
      </c>
      <c r="L49" s="33">
        <f ca="1">_xlfn.IFNA(INDEX(Rxn,MATCH(INDEX((u_X,u_Y,r_Z),MATCH($I49,NODES,0),,COLUMN()-9),OFFSET(Rxn,0,-5),0)),0)</f>
        <v>0</v>
      </c>
      <c r="M49" s="33">
        <f ca="1">_xlfn.IFNA(INDEX(Dk,MATCH(INDEX((u_X,u_Y,r_Z),MATCH($I49,NODES,0),,COLUMN()-12),OFFSET(Dk,0,-3),0)),INDEX(Du,MATCH(INDEX((u_X,u_Y,r_Z),MATCH($I49,NODES,0),,COLUMN()-12),OFFSET(Du,0,-4),0)))</f>
        <v>0</v>
      </c>
      <c r="N49" s="33">
        <f ca="1">_xlfn.IFNA(INDEX(Dk,MATCH(INDEX((u_X,u_Y,r_Z),MATCH($I49,NODES,0),,COLUMN()-12),OFFSET(Dk,0,-3),0)),INDEX(Du,MATCH(INDEX((u_X,u_Y,r_Z),MATCH($I49,NODES,0),,COLUMN()-12),OFFSET(Du,0,-4),0)))</f>
        <v>0</v>
      </c>
      <c r="O49" s="33">
        <f ca="1">_xlfn.IFNA(INDEX(Dk,MATCH(INDEX((u_X,u_Y,r_Z),MATCH($I49,NODES,0),,COLUMN()-12),OFFSET(Dk,0,-3),0)),INDEX(Du,MATCH(INDEX((u_X,u_Y,r_Z),MATCH($I49,NODES,0),,COLUMN()-12),OFFSET(Du,0,-4),0)))</f>
        <v>0</v>
      </c>
      <c r="P49" s="3"/>
      <c r="Q49" s="3"/>
      <c r="R49" s="3"/>
      <c r="S49" s="3"/>
      <c r="T49" s="3"/>
      <c r="U49" s="3"/>
      <c r="V49" s="3"/>
      <c r="W49" s="3"/>
      <c r="X49" s="3"/>
      <c r="Y49" s="3"/>
      <c r="Z49" s="3"/>
      <c r="AA49" s="3"/>
      <c r="AB49" s="1">
        <v>2</v>
      </c>
      <c r="AC49" s="2">
        <f t="shared" ca="1" si="5"/>
        <v>0</v>
      </c>
      <c r="AD49" s="2">
        <f t="shared" ca="1" si="5"/>
        <v>140000000</v>
      </c>
      <c r="AE49" s="2">
        <f t="shared" ca="1" si="5"/>
        <v>0</v>
      </c>
      <c r="AF49" s="2">
        <f t="shared" ca="1" si="5"/>
        <v>0</v>
      </c>
      <c r="AG49" s="2">
        <f t="shared" ca="1" si="5"/>
        <v>0</v>
      </c>
      <c r="AH49" s="7">
        <f t="shared" ca="1" si="5"/>
        <v>0</v>
      </c>
      <c r="AI49" s="8">
        <f t="shared" ca="1" si="5"/>
        <v>-70000000</v>
      </c>
      <c r="AJ49" s="2">
        <f t="shared" ca="1" si="5"/>
        <v>0</v>
      </c>
      <c r="AK49" s="2">
        <f t="shared" ca="1" si="5"/>
        <v>-70000000</v>
      </c>
    </row>
    <row r="50" spans="1:37" x14ac:dyDescent="0.25">
      <c r="A50" s="199"/>
      <c r="B50" s="1">
        <v>3</v>
      </c>
      <c r="C50" s="2">
        <f t="shared" si="3"/>
        <v>0</v>
      </c>
      <c r="D50" s="3"/>
      <c r="E50" s="33" t="str">
        <f t="shared" si="4"/>
        <v>TBD</v>
      </c>
      <c r="F50" s="2">
        <f ca="1"/>
        <v>0</v>
      </c>
      <c r="G50" s="3"/>
      <c r="H50" s="3"/>
      <c r="I50" s="1" t="s">
        <v>29</v>
      </c>
      <c r="J50" s="33">
        <f ca="1">_xlfn.IFNA(INDEX(Rxn,MATCH(INDEX((u_X,u_Y,r_Z),MATCH($I50,NODES,0),,COLUMN()-9),OFFSET(Rxn,0,-5),0)),0)</f>
        <v>0</v>
      </c>
      <c r="K50" s="33">
        <f ca="1">_xlfn.IFNA(INDEX(Rxn,MATCH(INDEX((u_X,u_Y,r_Z),MATCH($I50,NODES,0),,COLUMN()-9),OFFSET(Rxn,0,-5),0)),0)</f>
        <v>0</v>
      </c>
      <c r="L50" s="33">
        <f ca="1">_xlfn.IFNA(INDEX(Rxn,MATCH(INDEX((u_X,u_Y,r_Z),MATCH($I50,NODES,0),,COLUMN()-9),OFFSET(Rxn,0,-5),0)),0)</f>
        <v>0</v>
      </c>
      <c r="M50" s="33">
        <f ca="1">_xlfn.IFNA(INDEX(Dk,MATCH(INDEX((u_X,u_Y,r_Z),MATCH($I50,NODES,0),,COLUMN()-12),OFFSET(Dk,0,-3),0)),INDEX(Du,MATCH(INDEX((u_X,u_Y,r_Z),MATCH($I50,NODES,0),,COLUMN()-12),OFFSET(Du,0,-4),0)))</f>
        <v>0</v>
      </c>
      <c r="N50" s="33">
        <f ca="1">_xlfn.IFNA(INDEX(Dk,MATCH(INDEX((u_X,u_Y,r_Z),MATCH($I50,NODES,0),,COLUMN()-12),OFFSET(Dk,0,-3),0)),INDEX(Du,MATCH(INDEX((u_X,u_Y,r_Z),MATCH($I50,NODES,0),,COLUMN()-12),OFFSET(Du,0,-4),0)))</f>
        <v>0</v>
      </c>
      <c r="O50" s="33">
        <f ca="1">_xlfn.IFNA(INDEX(Dk,MATCH(INDEX((u_X,u_Y,r_Z),MATCH($I50,NODES,0),,COLUMN()-12),OFFSET(Dk,0,-3),0)),INDEX(Du,MATCH(INDEX((u_X,u_Y,r_Z),MATCH($I50,NODES,0),,COLUMN()-12),OFFSET(Du,0,-4),0)))</f>
        <v>0</v>
      </c>
      <c r="P50" s="3"/>
      <c r="Q50" s="3"/>
      <c r="R50" s="3"/>
      <c r="S50" s="3"/>
      <c r="T50" s="3"/>
      <c r="U50" s="3"/>
      <c r="V50" s="3"/>
      <c r="W50" s="3"/>
      <c r="X50" s="3"/>
      <c r="Y50" s="3"/>
      <c r="Z50" s="3"/>
      <c r="AA50" s="3"/>
      <c r="AB50" s="1">
        <v>3</v>
      </c>
      <c r="AC50" s="2">
        <f t="shared" ca="1" si="5"/>
        <v>-28000</v>
      </c>
      <c r="AD50" s="2">
        <f t="shared" ca="1" si="5"/>
        <v>0</v>
      </c>
      <c r="AE50" s="2">
        <f t="shared" ca="1" si="5"/>
        <v>37333.333333333336</v>
      </c>
      <c r="AF50" s="2">
        <f t="shared" ca="1" si="5"/>
        <v>0</v>
      </c>
      <c r="AG50" s="2">
        <f t="shared" ca="1" si="5"/>
        <v>-18666.666666666668</v>
      </c>
      <c r="AH50" s="7">
        <f t="shared" ca="1" si="5"/>
        <v>28000</v>
      </c>
      <c r="AI50" s="8">
        <f t="shared" ca="1" si="5"/>
        <v>0</v>
      </c>
      <c r="AJ50" s="2">
        <f t="shared" ca="1" si="5"/>
        <v>-18666.666666666668</v>
      </c>
      <c r="AK50" s="2">
        <f t="shared" ca="1" si="5"/>
        <v>0</v>
      </c>
    </row>
    <row r="51" spans="1:37" x14ac:dyDescent="0.25">
      <c r="A51" s="199"/>
      <c r="B51" s="1">
        <v>4</v>
      </c>
      <c r="C51" s="2">
        <f t="shared" si="3"/>
        <v>0</v>
      </c>
      <c r="D51" s="3"/>
      <c r="E51" s="33" t="str">
        <f t="shared" si="4"/>
        <v>TBD</v>
      </c>
      <c r="F51" s="2">
        <f ca="1"/>
        <v>0</v>
      </c>
      <c r="G51" s="3"/>
      <c r="H51" s="3"/>
      <c r="I51" s="3"/>
      <c r="J51" s="3"/>
      <c r="K51" s="3"/>
      <c r="L51" s="3"/>
      <c r="M51" s="3"/>
      <c r="N51" s="3"/>
      <c r="O51" s="3"/>
      <c r="P51" s="3"/>
      <c r="Q51" s="3"/>
      <c r="R51" s="3"/>
      <c r="S51" s="3"/>
      <c r="T51" s="3"/>
      <c r="U51" s="3"/>
      <c r="V51" s="3"/>
      <c r="W51" s="3"/>
      <c r="X51" s="3"/>
      <c r="Y51" s="3"/>
      <c r="Z51" s="3"/>
      <c r="AA51" s="3"/>
      <c r="AB51" s="1">
        <v>4</v>
      </c>
      <c r="AC51" s="2">
        <f t="shared" ca="1" si="5"/>
        <v>28000</v>
      </c>
      <c r="AD51" s="2">
        <f t="shared" ca="1" si="5"/>
        <v>0</v>
      </c>
      <c r="AE51" s="2">
        <f t="shared" ca="1" si="5"/>
        <v>0</v>
      </c>
      <c r="AF51" s="2">
        <f t="shared" ca="1" si="5"/>
        <v>112000</v>
      </c>
      <c r="AG51" s="2">
        <f t="shared" ca="1" si="5"/>
        <v>-28000</v>
      </c>
      <c r="AH51" s="7">
        <f t="shared" ca="1" si="5"/>
        <v>28000</v>
      </c>
      <c r="AI51" s="8">
        <f t="shared" ca="1" si="5"/>
        <v>0</v>
      </c>
      <c r="AJ51" s="2">
        <f t="shared" ca="1" si="5"/>
        <v>28000</v>
      </c>
      <c r="AK51" s="2">
        <f t="shared" ca="1" si="5"/>
        <v>0</v>
      </c>
    </row>
    <row r="52" spans="1:37" x14ac:dyDescent="0.25">
      <c r="A52" s="199"/>
      <c r="B52" s="1">
        <v>5</v>
      </c>
      <c r="C52" s="2">
        <f t="shared" si="3"/>
        <v>0</v>
      </c>
      <c r="D52" s="3"/>
      <c r="E52" s="33" t="str">
        <f t="shared" si="4"/>
        <v>TBD</v>
      </c>
      <c r="F52" s="2">
        <f ca="1"/>
        <v>0</v>
      </c>
      <c r="G52" s="3"/>
      <c r="H52" s="3"/>
      <c r="I52" s="3"/>
      <c r="J52" s="3"/>
      <c r="K52" s="3"/>
      <c r="L52" s="3"/>
      <c r="M52" s="3"/>
      <c r="N52" s="3"/>
      <c r="O52" s="3"/>
      <c r="P52" s="3"/>
      <c r="Q52" s="3"/>
      <c r="R52" s="3"/>
      <c r="S52" s="3"/>
      <c r="T52" s="3"/>
      <c r="U52" s="3"/>
      <c r="V52" s="3"/>
      <c r="W52" s="3"/>
      <c r="X52" s="3"/>
      <c r="Y52" s="3"/>
      <c r="Z52" s="3"/>
      <c r="AA52" s="3"/>
      <c r="AB52" s="1">
        <v>5</v>
      </c>
      <c r="AC52" s="2">
        <f t="shared" ca="1" si="5"/>
        <v>0</v>
      </c>
      <c r="AD52" s="2">
        <f t="shared" ca="1" si="5"/>
        <v>0</v>
      </c>
      <c r="AE52" s="2">
        <f t="shared" ca="1" si="5"/>
        <v>-18666.666666666668</v>
      </c>
      <c r="AF52" s="2">
        <f t="shared" ca="1" si="5"/>
        <v>-28000</v>
      </c>
      <c r="AG52" s="2">
        <f t="shared" ca="1" si="5"/>
        <v>18666.666666666668</v>
      </c>
      <c r="AH52" s="7">
        <f t="shared" ca="1" si="5"/>
        <v>-28000</v>
      </c>
      <c r="AI52" s="8">
        <f t="shared" ca="1" si="5"/>
        <v>0</v>
      </c>
      <c r="AJ52" s="2">
        <f t="shared" ca="1" si="5"/>
        <v>0</v>
      </c>
      <c r="AK52" s="2">
        <f t="shared" ca="1" si="5"/>
        <v>0</v>
      </c>
    </row>
    <row r="53" spans="1:37" x14ac:dyDescent="0.25">
      <c r="A53" s="199"/>
      <c r="B53" s="1">
        <v>6</v>
      </c>
      <c r="C53" s="2">
        <f t="shared" si="3"/>
        <v>0</v>
      </c>
      <c r="D53" s="3"/>
      <c r="E53" s="33" t="str">
        <f t="shared" si="4"/>
        <v>TBD</v>
      </c>
      <c r="F53" s="2">
        <f ca="1"/>
        <v>0</v>
      </c>
      <c r="G53" s="3"/>
      <c r="H53" s="3"/>
      <c r="I53" s="3"/>
      <c r="J53" s="3"/>
      <c r="K53" s="3"/>
      <c r="L53" s="3"/>
      <c r="M53" s="3"/>
      <c r="N53" s="3"/>
      <c r="O53" s="3"/>
      <c r="P53" s="3"/>
      <c r="Q53" s="3"/>
      <c r="R53" s="3"/>
      <c r="S53" s="3"/>
      <c r="T53" s="3"/>
      <c r="U53" s="3"/>
      <c r="V53" s="3"/>
      <c r="W53" s="3"/>
      <c r="X53" s="3"/>
      <c r="Y53" s="3"/>
      <c r="Z53" s="3"/>
      <c r="AA53" s="3"/>
      <c r="AB53" s="1">
        <v>6</v>
      </c>
      <c r="AC53" s="6">
        <f t="shared" ca="1" si="5"/>
        <v>0</v>
      </c>
      <c r="AD53" s="6">
        <f t="shared" ca="1" si="5"/>
        <v>0</v>
      </c>
      <c r="AE53" s="6">
        <f t="shared" ca="1" si="5"/>
        <v>28000</v>
      </c>
      <c r="AF53" s="6">
        <f t="shared" ca="1" si="5"/>
        <v>28000</v>
      </c>
      <c r="AG53" s="6">
        <f t="shared" ca="1" si="5"/>
        <v>-28000</v>
      </c>
      <c r="AH53" s="9">
        <f t="shared" ca="1" si="5"/>
        <v>56000</v>
      </c>
      <c r="AI53" s="10">
        <f t="shared" ca="1" si="5"/>
        <v>0</v>
      </c>
      <c r="AJ53" s="6">
        <f t="shared" ca="1" si="5"/>
        <v>0</v>
      </c>
      <c r="AK53" s="6">
        <f t="shared" ca="1" si="5"/>
        <v>0</v>
      </c>
    </row>
    <row r="54" spans="1:37" x14ac:dyDescent="0.25">
      <c r="A54" s="199"/>
      <c r="B54" s="1">
        <v>7</v>
      </c>
      <c r="C54" s="33" t="str">
        <f t="shared" si="3"/>
        <v>TBD</v>
      </c>
      <c r="D54" s="2">
        <f t="array" aca="1" ref="D54:D56" ca="1">MMULT(K_21,Du)+MMULT(K_22,Dk)</f>
        <v>0</v>
      </c>
      <c r="E54" s="2">
        <f t="shared" si="4"/>
        <v>0</v>
      </c>
      <c r="F54" s="3"/>
      <c r="G54" s="2">
        <f t="array" aca="1" ref="G54:G56" ca="1">Qu+SUMIF(mem_DOF,$B$54:$B$56,Qf)</f>
        <v>0</v>
      </c>
      <c r="H54" s="3"/>
      <c r="I54" s="3"/>
      <c r="J54" s="3"/>
      <c r="K54" s="3"/>
      <c r="L54" s="3"/>
      <c r="M54" s="3"/>
      <c r="N54" s="3"/>
      <c r="O54" s="3"/>
      <c r="P54" s="3"/>
      <c r="Q54" s="3"/>
      <c r="R54" s="3"/>
      <c r="S54" s="3"/>
      <c r="T54" s="3"/>
      <c r="U54" s="3"/>
      <c r="V54" s="3"/>
      <c r="W54" s="3"/>
      <c r="X54" s="3"/>
      <c r="Y54" s="3"/>
      <c r="Z54" s="3"/>
      <c r="AA54" s="3"/>
      <c r="AB54" s="1">
        <v>7</v>
      </c>
      <c r="AC54" s="20">
        <f t="shared" ca="1" si="5"/>
        <v>0</v>
      </c>
      <c r="AD54" s="20">
        <f t="shared" ca="1" si="5"/>
        <v>-70000000</v>
      </c>
      <c r="AE54" s="20">
        <f t="shared" ca="1" si="5"/>
        <v>0</v>
      </c>
      <c r="AF54" s="20">
        <f t="shared" ca="1" si="5"/>
        <v>0</v>
      </c>
      <c r="AG54" s="20">
        <f t="shared" ca="1" si="5"/>
        <v>0</v>
      </c>
      <c r="AH54" s="21">
        <f t="shared" ca="1" si="5"/>
        <v>0</v>
      </c>
      <c r="AI54" s="22">
        <f t="shared" ca="1" si="5"/>
        <v>70000000</v>
      </c>
      <c r="AJ54" s="20">
        <f t="shared" ca="1" si="5"/>
        <v>0</v>
      </c>
      <c r="AK54" s="20">
        <f t="shared" ca="1" si="5"/>
        <v>0</v>
      </c>
    </row>
    <row r="55" spans="1:37" x14ac:dyDescent="0.25">
      <c r="A55" s="199"/>
      <c r="B55" s="1">
        <v>8</v>
      </c>
      <c r="C55" s="33" t="str">
        <f t="shared" si="3"/>
        <v>TBD</v>
      </c>
      <c r="D55" s="2">
        <f ca="1"/>
        <v>0</v>
      </c>
      <c r="E55" s="2">
        <f t="shared" si="4"/>
        <v>0</v>
      </c>
      <c r="F55" s="3"/>
      <c r="G55" s="2">
        <f ca="1"/>
        <v>0</v>
      </c>
      <c r="H55" s="3"/>
      <c r="I55" s="3"/>
      <c r="J55" s="3"/>
      <c r="K55" s="3"/>
      <c r="L55" s="3"/>
      <c r="M55" s="3"/>
      <c r="N55" s="3"/>
      <c r="O55" s="3"/>
      <c r="P55" s="3"/>
      <c r="Q55" s="3"/>
      <c r="R55" s="3"/>
      <c r="S55" s="3"/>
      <c r="T55" s="3"/>
      <c r="U55" s="3"/>
      <c r="V55" s="3"/>
      <c r="W55" s="3"/>
      <c r="X55" s="3"/>
      <c r="Y55" s="3"/>
      <c r="Z55" s="3"/>
      <c r="AA55" s="3"/>
      <c r="AB55" s="1">
        <v>8</v>
      </c>
      <c r="AC55" s="2">
        <f t="shared" ca="1" si="5"/>
        <v>28000</v>
      </c>
      <c r="AD55" s="2">
        <f t="shared" ca="1" si="5"/>
        <v>0</v>
      </c>
      <c r="AE55" s="2">
        <f t="shared" ca="1" si="5"/>
        <v>-18666.666666666668</v>
      </c>
      <c r="AF55" s="2">
        <f t="shared" ca="1" si="5"/>
        <v>28000</v>
      </c>
      <c r="AG55" s="2">
        <f t="shared" ca="1" si="5"/>
        <v>0</v>
      </c>
      <c r="AH55" s="7">
        <f t="shared" ca="1" si="5"/>
        <v>0</v>
      </c>
      <c r="AI55" s="8">
        <f t="shared" ca="1" si="5"/>
        <v>0</v>
      </c>
      <c r="AJ55" s="2">
        <f t="shared" ca="1" si="5"/>
        <v>18666.666666666668</v>
      </c>
      <c r="AK55" s="2">
        <f t="shared" ca="1" si="5"/>
        <v>0</v>
      </c>
    </row>
    <row r="56" spans="1:37" x14ac:dyDescent="0.25">
      <c r="A56" s="201"/>
      <c r="B56" s="65">
        <v>9</v>
      </c>
      <c r="C56" s="66" t="str">
        <f t="shared" si="3"/>
        <v>TBD</v>
      </c>
      <c r="D56" s="67">
        <f ca="1"/>
        <v>0</v>
      </c>
      <c r="E56" s="67">
        <f t="shared" si="4"/>
        <v>0</v>
      </c>
      <c r="F56" s="68"/>
      <c r="G56" s="67">
        <f ca="1"/>
        <v>0</v>
      </c>
      <c r="H56" s="68"/>
      <c r="I56" s="68"/>
      <c r="J56" s="68"/>
      <c r="K56" s="68"/>
      <c r="L56" s="68"/>
      <c r="M56" s="68"/>
      <c r="N56" s="68"/>
      <c r="O56" s="68"/>
      <c r="P56" s="68"/>
      <c r="Q56" s="68"/>
      <c r="R56" s="68"/>
      <c r="S56" s="68"/>
      <c r="T56" s="68"/>
      <c r="U56" s="68"/>
      <c r="V56" s="68"/>
      <c r="W56" s="68"/>
      <c r="X56" s="68"/>
      <c r="Y56" s="68"/>
      <c r="Z56" s="68"/>
      <c r="AA56" s="68"/>
      <c r="AB56" s="65">
        <v>9</v>
      </c>
      <c r="AC56" s="67">
        <f t="shared" ca="1" si="5"/>
        <v>0</v>
      </c>
      <c r="AD56" s="67">
        <f t="shared" ca="1" si="5"/>
        <v>-70000000</v>
      </c>
      <c r="AE56" s="67">
        <f t="shared" ca="1" si="5"/>
        <v>0</v>
      </c>
      <c r="AF56" s="67">
        <f t="shared" ca="1" si="5"/>
        <v>0</v>
      </c>
      <c r="AG56" s="67">
        <f t="shared" ca="1" si="5"/>
        <v>0</v>
      </c>
      <c r="AH56" s="69">
        <f t="shared" ca="1" si="5"/>
        <v>0</v>
      </c>
      <c r="AI56" s="70">
        <f t="shared" ca="1" si="5"/>
        <v>0</v>
      </c>
      <c r="AJ56" s="67">
        <f t="shared" ca="1" si="5"/>
        <v>0</v>
      </c>
      <c r="AK56" s="67">
        <f t="shared" ca="1" si="5"/>
        <v>70000000</v>
      </c>
    </row>
    <row r="57" spans="1:37" x14ac:dyDescent="0.25">
      <c r="A57" s="185" t="s">
        <v>79</v>
      </c>
    </row>
    <row r="58" spans="1:37" x14ac:dyDescent="0.25">
      <c r="A58" s="199"/>
    </row>
    <row r="59" spans="1:37" x14ac:dyDescent="0.25">
      <c r="A59" s="199"/>
    </row>
    <row r="60" spans="1:37" x14ac:dyDescent="0.25">
      <c r="A60" s="199"/>
    </row>
    <row r="61" spans="1:37" x14ac:dyDescent="0.25">
      <c r="A61" s="199"/>
    </row>
    <row r="62" spans="1:37" x14ac:dyDescent="0.25">
      <c r="A62" s="199"/>
    </row>
    <row r="63" spans="1:37" x14ac:dyDescent="0.25">
      <c r="A63" s="199"/>
    </row>
    <row r="64" spans="1:37" x14ac:dyDescent="0.25">
      <c r="A64" s="199"/>
    </row>
    <row r="65" spans="1:12" x14ac:dyDescent="0.25">
      <c r="A65" s="199"/>
    </row>
    <row r="66" spans="1:12" x14ac:dyDescent="0.25">
      <c r="A66" s="199"/>
    </row>
    <row r="67" spans="1:12" x14ac:dyDescent="0.25">
      <c r="A67" s="199"/>
    </row>
    <row r="68" spans="1:12" x14ac:dyDescent="0.25">
      <c r="A68" s="199"/>
      <c r="B68" s="27" t="s">
        <v>80</v>
      </c>
      <c r="C68" s="27">
        <v>0</v>
      </c>
      <c r="E68" s="27" t="s">
        <v>81</v>
      </c>
      <c r="F68" s="28">
        <f>2*GESTEP(C68)-2*GESTEP(C68,10)</f>
        <v>2</v>
      </c>
      <c r="H68" s="27" t="s">
        <v>80</v>
      </c>
      <c r="I68" s="27">
        <v>0</v>
      </c>
      <c r="K68" s="27" t="s">
        <v>81</v>
      </c>
      <c r="L68" s="28">
        <f>1.7678*GESTEP(I68)-0.1*GESTEP(I68)*I68-0.3536*GESTEP(I68,14.142135623731)</f>
        <v>1.7678</v>
      </c>
    </row>
    <row r="69" spans="1:12" x14ac:dyDescent="0.25">
      <c r="A69" s="199"/>
    </row>
    <row r="70" spans="1:12" x14ac:dyDescent="0.25">
      <c r="A70" s="199"/>
    </row>
    <row r="71" spans="1:12" x14ac:dyDescent="0.25">
      <c r="A71" s="199"/>
    </row>
    <row r="72" spans="1:12" x14ac:dyDescent="0.25">
      <c r="A72" s="199"/>
    </row>
    <row r="73" spans="1:12" x14ac:dyDescent="0.25">
      <c r="A73" s="199"/>
    </row>
    <row r="74" spans="1:12" x14ac:dyDescent="0.25">
      <c r="A74" s="199"/>
    </row>
    <row r="75" spans="1:12" x14ac:dyDescent="0.25">
      <c r="A75" s="199"/>
    </row>
    <row r="76" spans="1:12" x14ac:dyDescent="0.25">
      <c r="A76" s="199"/>
    </row>
    <row r="77" spans="1:12" x14ac:dyDescent="0.25">
      <c r="A77" s="199"/>
    </row>
    <row r="78" spans="1:12" x14ac:dyDescent="0.25">
      <c r="A78" s="199"/>
    </row>
    <row r="79" spans="1:12" x14ac:dyDescent="0.25">
      <c r="A79" s="199"/>
    </row>
    <row r="80" spans="1:12" x14ac:dyDescent="0.25">
      <c r="A80" s="199"/>
      <c r="B80" s="27" t="s">
        <v>80</v>
      </c>
      <c r="C80" s="27">
        <v>0</v>
      </c>
      <c r="E80" s="27" t="s">
        <v>82</v>
      </c>
      <c r="F80" s="28">
        <f>-0.5*GESTEP(C80)+0.5*GESTEP(C80,10)</f>
        <v>-0.5</v>
      </c>
      <c r="H80" s="27" t="s">
        <v>80</v>
      </c>
      <c r="I80" s="27">
        <v>0</v>
      </c>
      <c r="K80" s="27" t="s">
        <v>82</v>
      </c>
      <c r="L80" s="28">
        <f>1.0607*GESTEP(I80)-0.1*GESTEP(I80)*I80+0.3536*GESTEP(I80,14.142135623731)</f>
        <v>1.0607</v>
      </c>
    </row>
    <row r="81" spans="1:12" x14ac:dyDescent="0.25">
      <c r="A81" s="199"/>
    </row>
    <row r="82" spans="1:12" x14ac:dyDescent="0.25">
      <c r="A82" s="199"/>
    </row>
    <row r="83" spans="1:12" x14ac:dyDescent="0.25">
      <c r="A83" s="199"/>
    </row>
    <row r="84" spans="1:12" x14ac:dyDescent="0.25">
      <c r="A84" s="199"/>
    </row>
    <row r="85" spans="1:12" x14ac:dyDescent="0.25">
      <c r="A85" s="199"/>
    </row>
    <row r="86" spans="1:12" x14ac:dyDescent="0.25">
      <c r="A86" s="199"/>
    </row>
    <row r="87" spans="1:12" x14ac:dyDescent="0.25">
      <c r="A87" s="199"/>
    </row>
    <row r="88" spans="1:12" x14ac:dyDescent="0.25">
      <c r="A88" s="199"/>
    </row>
    <row r="89" spans="1:12" x14ac:dyDescent="0.25">
      <c r="A89" s="199"/>
    </row>
    <row r="90" spans="1:12" x14ac:dyDescent="0.25">
      <c r="A90" s="199"/>
    </row>
    <row r="91" spans="1:12" x14ac:dyDescent="0.25">
      <c r="A91" s="199"/>
    </row>
    <row r="92" spans="1:12" x14ac:dyDescent="0.25">
      <c r="A92" s="199"/>
      <c r="B92" s="27" t="s">
        <v>80</v>
      </c>
      <c r="C92" s="27">
        <v>0</v>
      </c>
      <c r="E92" s="27" t="s">
        <v>83</v>
      </c>
      <c r="F92" s="28">
        <f>-0.5*GESTEP(C92)*C92+0.5*GESTEP(C92,10)*(C92-10)+5*GESTEP(C92,10)</f>
        <v>0</v>
      </c>
      <c r="H92" s="27" t="s">
        <v>80</v>
      </c>
      <c r="I92" s="27">
        <v>0</v>
      </c>
      <c r="K92" s="27" t="s">
        <v>83</v>
      </c>
      <c r="L92" s="28">
        <f>1.0607*GESTEP(I92)*I92-5*GESTEP(I92)-0.1/2*GESTEP(I92)*I92^2+0.3536*GESTEP(I92,14.142135623731)*(I92-14.142135623731)</f>
        <v>-5</v>
      </c>
    </row>
    <row r="93" spans="1:12" x14ac:dyDescent="0.25">
      <c r="A93" s="199"/>
    </row>
    <row r="94" spans="1:12" x14ac:dyDescent="0.25">
      <c r="A94" s="199"/>
    </row>
    <row r="95" spans="1:12" x14ac:dyDescent="0.25">
      <c r="A95" s="199"/>
    </row>
    <row r="96" spans="1:12" x14ac:dyDescent="0.25">
      <c r="A96" s="199"/>
    </row>
    <row r="97" spans="1:12" x14ac:dyDescent="0.25">
      <c r="A97" s="199"/>
    </row>
    <row r="98" spans="1:12" x14ac:dyDescent="0.25">
      <c r="A98" s="199"/>
    </row>
    <row r="99" spans="1:12" x14ac:dyDescent="0.25">
      <c r="A99" s="199"/>
    </row>
    <row r="100" spans="1:12" x14ac:dyDescent="0.25">
      <c r="A100" s="199"/>
    </row>
    <row r="101" spans="1:12" x14ac:dyDescent="0.25">
      <c r="A101" s="199"/>
    </row>
    <row r="102" spans="1:12" x14ac:dyDescent="0.25">
      <c r="A102" s="199"/>
    </row>
    <row r="103" spans="1:12" x14ac:dyDescent="0.25">
      <c r="A103" s="199"/>
    </row>
    <row r="104" spans="1:12" x14ac:dyDescent="0.25">
      <c r="A104" s="199"/>
      <c r="B104" s="27" t="s">
        <v>80</v>
      </c>
      <c r="C104" s="27">
        <v>0</v>
      </c>
      <c r="E104" s="27" t="s">
        <v>84</v>
      </c>
      <c r="F104" s="28">
        <f>-0.5/2*GESTEP(C104)*C104^2+0.5/2*GESTEP(C104,10)*(C104-10)^2+5*GESTEP(C104,10)*(C104-10)+22.0288930906647</f>
        <v>22.028893090664699</v>
      </c>
      <c r="H104" s="27" t="s">
        <v>80</v>
      </c>
      <c r="I104" s="27">
        <v>0</v>
      </c>
      <c r="K104" s="27" t="s">
        <v>84</v>
      </c>
      <c r="L104" s="28">
        <f>1.0607/2*GESTEP(I104)*I104^2-5*GESTEP(I104)*I104-0.1/6*GESTEP(I104)*I104^3+0.3536/2*GESTEP(I104,14.142135623731)*(I104-14.142135623731)^2-2.97110690933534</f>
        <v>-2.9711069093353402</v>
      </c>
    </row>
    <row r="105" spans="1:12" x14ac:dyDescent="0.25">
      <c r="A105" s="199"/>
    </row>
    <row r="106" spans="1:12" x14ac:dyDescent="0.25">
      <c r="A106" s="199"/>
    </row>
    <row r="107" spans="1:12" x14ac:dyDescent="0.25">
      <c r="A107" s="199"/>
    </row>
    <row r="108" spans="1:12" x14ac:dyDescent="0.25">
      <c r="A108" s="199"/>
    </row>
    <row r="109" spans="1:12" x14ac:dyDescent="0.25">
      <c r="A109" s="199"/>
    </row>
    <row r="110" spans="1:12" x14ac:dyDescent="0.25">
      <c r="A110" s="199"/>
    </row>
    <row r="111" spans="1:12" x14ac:dyDescent="0.25">
      <c r="A111" s="199"/>
    </row>
    <row r="112" spans="1:12" x14ac:dyDescent="0.25">
      <c r="A112" s="199"/>
    </row>
    <row r="113" spans="1:12" x14ac:dyDescent="0.25">
      <c r="A113" s="199"/>
    </row>
    <row r="114" spans="1:12" x14ac:dyDescent="0.25">
      <c r="A114" s="199"/>
    </row>
    <row r="115" spans="1:12" x14ac:dyDescent="0.25">
      <c r="A115" s="199"/>
    </row>
    <row r="116" spans="1:12" x14ac:dyDescent="0.25">
      <c r="A116" s="199"/>
      <c r="B116" s="27" t="s">
        <v>80</v>
      </c>
      <c r="C116" s="27">
        <v>0</v>
      </c>
      <c r="E116" s="27" t="s">
        <v>84</v>
      </c>
      <c r="F116" s="28">
        <f>-0.5/6*GESTEP(C116)*C116^3+0.5/6*GESTEP(C116,10)*(C116-10)^3+5/2*GESTEP(C116,10)*(C116-10)^2+22.0288930906647*C116</f>
        <v>0</v>
      </c>
      <c r="H116" s="27" t="s">
        <v>80</v>
      </c>
      <c r="I116" s="27">
        <v>0</v>
      </c>
      <c r="K116" s="27" t="s">
        <v>84</v>
      </c>
      <c r="L116" s="28">
        <f>1.0607/6*GESTEP(I116)*I116^3-5/2*GESTEP(I116)*I116^2-0.1/24*GESTEP(I116)*I116^4+0.3536/6*GESTEP(I116,14.142135623731)*(I116-14.142135623731)^3-2.97110690933534*I116+82.7000961418147</f>
        <v>82.700096141814697</v>
      </c>
    </row>
  </sheetData>
  <mergeCells count="24">
    <mergeCell ref="AB46:AK46"/>
    <mergeCell ref="I46:O46"/>
    <mergeCell ref="A27:A56"/>
    <mergeCell ref="B28:B36"/>
    <mergeCell ref="C28:C30"/>
    <mergeCell ref="C31:C33"/>
    <mergeCell ref="B37:B45"/>
    <mergeCell ref="C37:C39"/>
    <mergeCell ref="C40:C42"/>
    <mergeCell ref="V26:AA26"/>
    <mergeCell ref="AB26:AK26"/>
    <mergeCell ref="B10:I10"/>
    <mergeCell ref="B16:K16"/>
    <mergeCell ref="B21:O21"/>
    <mergeCell ref="J26:O26"/>
    <mergeCell ref="P26:U26"/>
    <mergeCell ref="A57:A116"/>
    <mergeCell ref="B2:P2"/>
    <mergeCell ref="B3:B4"/>
    <mergeCell ref="C3:D3"/>
    <mergeCell ref="E3:G3"/>
    <mergeCell ref="H3:J3"/>
    <mergeCell ref="K3:M3"/>
    <mergeCell ref="N3:P3"/>
  </mergeCells>
  <conditionalFormatting sqref="E28:E33">
    <cfRule type="expression" dxfId="61" priority="1">
      <formula>AND(E28&lt;1,E28&gt;-1,E28&lt;&gt;0)</formula>
    </cfRule>
  </conditionalFormatting>
  <conditionalFormatting sqref="E37:E42">
    <cfRule type="expression" dxfId="60" priority="2">
      <formula>AND(E37&lt;1,E37&gt;-1,E37&lt;&gt;0)</formula>
    </cfRule>
  </conditionalFormatting>
  <conditionalFormatting sqref="E48:E56">
    <cfRule type="expression" dxfId="59" priority="3">
      <formula>AND(E48&lt;1,E48&gt;-1,E48&lt;&gt;0)</formula>
    </cfRule>
  </conditionalFormatting>
  <conditionalFormatting sqref="F48:F53">
    <cfRule type="expression" dxfId="58" priority="4">
      <formula>AND(F48&lt;1,F48&gt;-1,F48&lt;&gt;0)</formula>
    </cfRule>
  </conditionalFormatting>
  <conditionalFormatting sqref="M48:O50">
    <cfRule type="expression" dxfId="57"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667"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4668"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4669"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4670"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4671"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4672"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4673"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4675" r:id="rId10"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4676" r:id="rId11"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4677" r:id="rId12"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mc:AlternateContent xmlns:mc="http://schemas.openxmlformats.org/markup-compatibility/2006">
          <mc:Choice Requires="x14">
            <control shapeId="154678" r:id="rId13" name="Button 54">
              <controlPr defaultSize="0" print="0" autoFill="0" autoPict="0" macro="[0]!FIX_FORMULAS">
                <anchor moveWithCells="1" sizeWithCells="1">
                  <from>
                    <xdr:col>5</xdr:col>
                    <xdr:colOff>0</xdr:colOff>
                    <xdr:row>8</xdr:row>
                    <xdr:rowOff>0</xdr:rowOff>
                  </from>
                  <to>
                    <xdr:col>7</xdr:col>
                    <xdr:colOff>0</xdr:colOff>
                    <xdr:row>8</xdr:row>
                    <xdr:rowOff>190500</xdr:rowOff>
                  </to>
                </anchor>
              </controlPr>
            </control>
          </mc:Choice>
        </mc:AlternateContent>
        <mc:AlternateContent xmlns:mc="http://schemas.openxmlformats.org/markup-compatibility/2006">
          <mc:Choice Requires="x14">
            <control shapeId="154679" r:id="rId14" name="Button 55">
              <controlPr defaultSize="0" print="0" autoFill="0" autoPict="0" macro="[0]!DIAGRAMS">
                <anchor moveWithCells="1" sizeWithCells="1">
                  <from>
                    <xdr:col>3</xdr:col>
                    <xdr:colOff>0</xdr:colOff>
                    <xdr:row>24</xdr:row>
                    <xdr:rowOff>0</xdr:rowOff>
                  </from>
                  <to>
                    <xdr:col>5</xdr:col>
                    <xdr:colOff>0</xdr:colOff>
                    <xdr:row>25</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AK117"/>
  <sheetViews>
    <sheetView topLeftCell="A37" zoomScale="55" zoomScaleNormal="55" workbookViewId="0">
      <selection activeCell="D26" sqref="D26"/>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5</v>
      </c>
      <c r="I5" s="1">
        <v>6</v>
      </c>
      <c r="J5" s="1">
        <v>7</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24</v>
      </c>
      <c r="D6" s="1">
        <v>0</v>
      </c>
      <c r="E6" s="1">
        <v>0</v>
      </c>
      <c r="F6" s="1">
        <v>1</v>
      </c>
      <c r="G6" s="1">
        <v>0</v>
      </c>
      <c r="H6" s="1">
        <v>1</v>
      </c>
      <c r="I6" s="1">
        <v>8</v>
      </c>
      <c r="J6" s="1">
        <v>2</v>
      </c>
      <c r="K6" s="26">
        <f>IF(CONSTRAINTSu_X=0,IF(ISNA(MATCH(NODES,NODES_LOADED,0)),0,INDEX(NODAL_APPLICATIONS,MATCH(NODES,NODES_LOADED,0),1)),"TBD")</f>
        <v>0</v>
      </c>
      <c r="L6" s="26" t="str">
        <f>IF(CONSTRAINTSu_Y=0,IF(ISNA(MATCH(NODES,NODES_LOADED,0)),0,INDEX(NODAL_APPLICATIONS,MATCH(NODES,NODES_LOADED,0),2)),"TBD")</f>
        <v>TBD</v>
      </c>
      <c r="M6" s="26">
        <f>IF(CONSTRAINTSr_Z=0,IF(ISNA(MATCH(NODES,NODES_LOADED,0)),0,INDEX(NODAL_APPLICATIONS,MATCH(NODES,NODES_LOADED,0),3)),"TBD")</f>
        <v>0</v>
      </c>
      <c r="N6" s="26" t="str">
        <f>IF(CONSTRAINTSu_X=0,"TBD",IF(ISNA(MATCH(NODES,NODES_LOADED,0)),0,INDEX(NODAL_APPLICATIONS,MATCH(NODES,NODES_LOADED,0),4)))</f>
        <v>TBD</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32</v>
      </c>
      <c r="D7" s="1">
        <v>0</v>
      </c>
      <c r="E7" s="1">
        <v>0</v>
      </c>
      <c r="F7" s="1">
        <v>1</v>
      </c>
      <c r="G7" s="1">
        <v>0</v>
      </c>
      <c r="H7" s="1">
        <v>3</v>
      </c>
      <c r="I7" s="1">
        <v>9</v>
      </c>
      <c r="J7" s="1">
        <v>4</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0</v>
      </c>
      <c r="P7" s="44" t="str">
        <f>IF(CONSTRAINTSr_Z=0,"TBD",IF(ISNA(MATCH(NODES,NODES_LOADED,0)),0,INDEX(NODAL_APPLICATIONS,MATCH(NODES,NODES_LOADED,0),6)))</f>
        <v>TBD</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c r="L10" t="s">
        <v>133</v>
      </c>
    </row>
    <row r="11" spans="2:16" x14ac:dyDescent="0.25">
      <c r="B11" s="47" t="s">
        <v>15</v>
      </c>
      <c r="C11" s="40" t="s">
        <v>43</v>
      </c>
      <c r="D11" s="40" t="s">
        <v>44</v>
      </c>
      <c r="E11" s="40" t="s">
        <v>14</v>
      </c>
      <c r="F11" s="40" t="s">
        <v>12</v>
      </c>
      <c r="G11" s="40" t="s">
        <v>34</v>
      </c>
      <c r="H11" s="40" t="s">
        <v>21</v>
      </c>
      <c r="I11" s="43" t="s">
        <v>20</v>
      </c>
      <c r="L11" t="s">
        <v>178</v>
      </c>
    </row>
    <row r="12" spans="2:16" x14ac:dyDescent="0.25">
      <c r="B12" s="23" t="s">
        <v>7</v>
      </c>
      <c r="C12" s="1" t="s">
        <v>17</v>
      </c>
      <c r="D12" s="1" t="s">
        <v>19</v>
      </c>
      <c r="E12" s="1">
        <v>0</v>
      </c>
      <c r="F12" s="26">
        <f>L_m(B12,COORD_X,COORD_Y)</f>
        <v>24</v>
      </c>
      <c r="G12" s="1">
        <v>1</v>
      </c>
      <c r="H12" s="46">
        <v>1</v>
      </c>
      <c r="I12" s="24">
        <v>1</v>
      </c>
    </row>
    <row r="13" spans="2:16" x14ac:dyDescent="0.25">
      <c r="B13" s="23" t="s">
        <v>30</v>
      </c>
      <c r="C13" s="1" t="s">
        <v>19</v>
      </c>
      <c r="D13" s="1" t="s">
        <v>29</v>
      </c>
      <c r="E13" s="1">
        <v>0</v>
      </c>
      <c r="F13" s="26">
        <f>L_m(B13,COORD_X,COORD_Y)</f>
        <v>8</v>
      </c>
      <c r="G13" s="1">
        <v>1</v>
      </c>
      <c r="H13" s="46">
        <v>1</v>
      </c>
      <c r="I13" s="24">
        <v>1</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86" t="s">
        <v>16</v>
      </c>
      <c r="C21" s="162"/>
      <c r="D21" s="162"/>
      <c r="E21" s="162"/>
      <c r="F21" s="162"/>
      <c r="G21" s="162"/>
      <c r="H21" s="162"/>
      <c r="I21" s="162"/>
      <c r="J21" s="162"/>
      <c r="K21" s="162"/>
      <c r="L21" s="162"/>
      <c r="M21" s="162"/>
      <c r="N21" s="162"/>
      <c r="O21" s="187"/>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78</v>
      </c>
      <c r="D23" s="1" t="s">
        <v>77</v>
      </c>
      <c r="E23" s="61">
        <v>-2</v>
      </c>
      <c r="F23" s="1"/>
      <c r="G23" s="1"/>
      <c r="H23" s="1"/>
      <c r="I23" s="26">
        <f>L_m(B23,COORD_X,COORD_Y)</f>
        <v>24</v>
      </c>
      <c r="J23" s="26">
        <f t="array" ref="J23:O23">FEF_LOCAL(B23:I23)</f>
        <v>0</v>
      </c>
      <c r="K23" s="26">
        <v>24</v>
      </c>
      <c r="L23" s="26">
        <v>96</v>
      </c>
      <c r="M23" s="26">
        <v>0</v>
      </c>
      <c r="N23" s="26">
        <v>24</v>
      </c>
      <c r="O23" s="44">
        <v>-96</v>
      </c>
    </row>
    <row r="24" spans="1:37" x14ac:dyDescent="0.25">
      <c r="B24" s="23" t="s">
        <v>30</v>
      </c>
      <c r="C24" s="1" t="s">
        <v>0</v>
      </c>
      <c r="D24" s="1" t="s">
        <v>77</v>
      </c>
      <c r="E24" s="1">
        <v>-12</v>
      </c>
      <c r="F24" s="1">
        <v>4</v>
      </c>
      <c r="G24" s="1"/>
      <c r="H24" s="1"/>
      <c r="I24" s="26">
        <f>L_m(B24,COORD_X,COORD_Y)</f>
        <v>8</v>
      </c>
      <c r="J24" s="26">
        <f t="array" ref="J24:O24">FEF_LOCAL(B24:I24)</f>
        <v>0</v>
      </c>
      <c r="K24" s="26">
        <v>6</v>
      </c>
      <c r="L24" s="26">
        <v>12</v>
      </c>
      <c r="M24" s="26">
        <v>0</v>
      </c>
      <c r="N24" s="26">
        <v>6</v>
      </c>
      <c r="O24" s="44">
        <v>-12</v>
      </c>
    </row>
    <row r="25" spans="1:37" ht="15.75" thickBot="1" x14ac:dyDescent="0.3">
      <c r="B25" s="42"/>
      <c r="C25" s="16"/>
      <c r="D25" s="16"/>
      <c r="E25" s="16"/>
      <c r="F25" s="16"/>
      <c r="G25" s="16"/>
      <c r="H25" s="16"/>
      <c r="I25" s="17"/>
      <c r="J25" s="16"/>
      <c r="K25" s="16"/>
      <c r="L25" s="16"/>
      <c r="M25" s="16"/>
      <c r="N25" s="16"/>
      <c r="O25" s="51"/>
    </row>
    <row r="27" spans="1:37" ht="18" x14ac:dyDescent="0.25">
      <c r="B27" s="40" t="s">
        <v>15</v>
      </c>
      <c r="C27" s="40" t="s">
        <v>18</v>
      </c>
      <c r="D27" s="40" t="s">
        <v>48</v>
      </c>
      <c r="E27" s="52" t="s">
        <v>2</v>
      </c>
      <c r="F27" s="52" t="s">
        <v>126</v>
      </c>
      <c r="G27" s="52" t="s">
        <v>127</v>
      </c>
      <c r="H27" s="52" t="s">
        <v>1</v>
      </c>
      <c r="I27" s="52" t="s">
        <v>128</v>
      </c>
      <c r="J27" s="196" t="s">
        <v>72</v>
      </c>
      <c r="K27" s="196"/>
      <c r="L27" s="196"/>
      <c r="M27" s="196"/>
      <c r="N27" s="196"/>
      <c r="O27" s="196"/>
      <c r="P27" s="196" t="s">
        <v>47</v>
      </c>
      <c r="Q27" s="196"/>
      <c r="R27" s="196"/>
      <c r="S27" s="196"/>
      <c r="T27" s="196"/>
      <c r="U27" s="196"/>
      <c r="V27" s="196" t="s">
        <v>49</v>
      </c>
      <c r="W27" s="196"/>
      <c r="X27" s="196"/>
      <c r="Y27" s="196"/>
      <c r="Z27" s="196"/>
      <c r="AA27" s="196"/>
      <c r="AB27" s="196" t="s">
        <v>50</v>
      </c>
      <c r="AC27" s="196"/>
      <c r="AD27" s="196"/>
      <c r="AE27" s="196"/>
      <c r="AF27" s="196"/>
      <c r="AG27" s="196"/>
      <c r="AH27" s="196"/>
      <c r="AI27" s="196"/>
      <c r="AJ27" s="196"/>
      <c r="AK27" s="196"/>
    </row>
    <row r="28" spans="1:37" x14ac:dyDescent="0.25">
      <c r="A28" s="197" t="s">
        <v>46</v>
      </c>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40" t="s">
        <v>48</v>
      </c>
      <c r="AC28" s="5">
        <v>1</v>
      </c>
      <c r="AD28" s="5">
        <v>2</v>
      </c>
      <c r="AE28" s="5">
        <v>3</v>
      </c>
      <c r="AF28" s="5">
        <v>4</v>
      </c>
      <c r="AG28" s="5">
        <v>5</v>
      </c>
      <c r="AH28" s="5">
        <v>6</v>
      </c>
      <c r="AI28" s="5">
        <v>7</v>
      </c>
      <c r="AJ28" s="5">
        <v>8</v>
      </c>
      <c r="AK28" s="5">
        <v>9</v>
      </c>
    </row>
    <row r="29" spans="1:37" x14ac:dyDescent="0.25">
      <c r="A29" s="197"/>
      <c r="B29" s="171" t="s">
        <v>7</v>
      </c>
      <c r="C29" s="174" t="str">
        <f>INDEX(mem_Nb,MATCH(B29,MEMBERS,0))</f>
        <v>N1</v>
      </c>
      <c r="D29" s="26">
        <f>INDEX(LM,MATCH(C29,NODES,0),1)</f>
        <v>5</v>
      </c>
      <c r="E29" s="2">
        <f t="array" aca="1" ref="E29:E34" ca="1">d_m(D29:D34,P29:U34,Du,Dk)</f>
        <v>0</v>
      </c>
      <c r="F29" s="2">
        <f t="array" ref="F29:F34">qf_m(B29)</f>
        <v>0</v>
      </c>
      <c r="G29" s="2">
        <f t="array" ref="G29:G34">MMULT(TRANSPOSE(P29:U34),F29:F34)</f>
        <v>0</v>
      </c>
      <c r="H29" s="2">
        <f t="array" aca="1" ref="H29:H34" ca="1">MMULT(J29:O34,E29:E34)+F29:F34</f>
        <v>0</v>
      </c>
      <c r="I29" s="2">
        <f t="array" aca="1" ref="I29:I34" ca="1">MMULT(TRANSPOSE(P29:U34),H29:H34)</f>
        <v>0</v>
      </c>
      <c r="J29" s="12">
        <f t="array" ref="J29:O34">kp_m(B29)</f>
        <v>70000000</v>
      </c>
      <c r="K29" s="2">
        <v>0</v>
      </c>
      <c r="L29" s="2">
        <v>0</v>
      </c>
      <c r="M29" s="2">
        <v>-70000000</v>
      </c>
      <c r="N29" s="2">
        <v>0</v>
      </c>
      <c r="O29" s="13">
        <v>0</v>
      </c>
      <c r="P29" s="12">
        <f t="array" ref="P29:U34">T_m(B29)</f>
        <v>1</v>
      </c>
      <c r="Q29" s="2">
        <v>0</v>
      </c>
      <c r="R29" s="2">
        <v>0</v>
      </c>
      <c r="S29" s="2">
        <v>0</v>
      </c>
      <c r="T29" s="2">
        <v>0</v>
      </c>
      <c r="U29" s="13">
        <v>0</v>
      </c>
      <c r="V29" s="12">
        <f t="array" ref="V29:AA34">k_m(P29:U34,J29:O34)</f>
        <v>70000000</v>
      </c>
      <c r="W29" s="2">
        <v>0</v>
      </c>
      <c r="X29" s="2">
        <v>0</v>
      </c>
      <c r="Y29" s="2">
        <v>-70000000</v>
      </c>
      <c r="Z29" s="2">
        <v>0</v>
      </c>
      <c r="AA29" s="13">
        <v>0</v>
      </c>
      <c r="AB29" s="1">
        <v>1</v>
      </c>
      <c r="AC29" s="2">
        <f ca="1">IF(ISNA(OR(MATCH(AC$28,OFFSET($D29,1-$AB29,0,6),0),MATCH($AB29,OFFSET($D29,1-$AB29,0,6),0))),0,INDEX(OFFSET($D29,1-$AB29,18,6,6),MATCH(AC$28,OFFSET($D29,1-$AB29,0,6),0),MATCH($AB29,OFFSET($D29,1-$AB29,0,6),0)))</f>
        <v>70000000</v>
      </c>
      <c r="AD29" s="2">
        <f t="shared" ref="AD29:AK44" ca="1" si="0">IF(ISNA(OR(MATCH(AD$28,OFFSET($D29,1-$AB29,0,6),0),MATCH($AB29,OFFSET($D29,1-$AB29,0,6),0))),0,INDEX(OFFSET($D29,1-$AB29,18,6,6),MATCH(AD$28,OFFSET($D29,1-$AB29,0,6),0),MATCH($AB29,OFFSET($D29,1-$AB29,0,6),0)))</f>
        <v>0</v>
      </c>
      <c r="AE29" s="2">
        <f t="shared" ca="1" si="0"/>
        <v>0</v>
      </c>
      <c r="AF29" s="2">
        <f t="shared" ca="1" si="0"/>
        <v>0</v>
      </c>
      <c r="AG29" s="2">
        <f t="shared" ca="1" si="0"/>
        <v>-70000000</v>
      </c>
      <c r="AH29" s="2">
        <f t="shared" ca="1" si="0"/>
        <v>0</v>
      </c>
      <c r="AI29" s="2">
        <f t="shared" ca="1" si="0"/>
        <v>0</v>
      </c>
      <c r="AJ29" s="2">
        <f t="shared" ca="1" si="0"/>
        <v>0</v>
      </c>
      <c r="AK29" s="2">
        <f t="shared" ca="1" si="0"/>
        <v>0</v>
      </c>
    </row>
    <row r="30" spans="1:37" x14ac:dyDescent="0.25">
      <c r="A30" s="197"/>
      <c r="B30" s="171"/>
      <c r="C30" s="174"/>
      <c r="D30" s="26">
        <f>INDEX(LM,MATCH(C29,NODES,0),2)</f>
        <v>6</v>
      </c>
      <c r="E30" s="2">
        <f ca="1"/>
        <v>0</v>
      </c>
      <c r="F30" s="2">
        <v>0</v>
      </c>
      <c r="G30" s="2">
        <v>0</v>
      </c>
      <c r="H30" s="2">
        <f ca="1"/>
        <v>0</v>
      </c>
      <c r="I30" s="2">
        <f ca="1"/>
        <v>0</v>
      </c>
      <c r="J30" s="12">
        <v>0</v>
      </c>
      <c r="K30" s="2">
        <v>18666.666666666668</v>
      </c>
      <c r="L30" s="2">
        <v>28000</v>
      </c>
      <c r="M30" s="2">
        <v>0</v>
      </c>
      <c r="N30" s="2">
        <v>-18666.666666666668</v>
      </c>
      <c r="O30" s="13">
        <v>28000</v>
      </c>
      <c r="P30" s="12">
        <v>0</v>
      </c>
      <c r="Q30" s="2">
        <v>1</v>
      </c>
      <c r="R30" s="2">
        <v>0</v>
      </c>
      <c r="S30" s="2">
        <v>0</v>
      </c>
      <c r="T30" s="2">
        <v>0</v>
      </c>
      <c r="U30" s="13">
        <v>0</v>
      </c>
      <c r="V30" s="12">
        <v>0</v>
      </c>
      <c r="W30" s="2">
        <v>18666.666666666668</v>
      </c>
      <c r="X30" s="2">
        <v>28000</v>
      </c>
      <c r="Y30" s="2">
        <v>0</v>
      </c>
      <c r="Z30" s="2">
        <v>-18666.666666666668</v>
      </c>
      <c r="AA30" s="13">
        <v>28000</v>
      </c>
      <c r="AB30" s="1">
        <v>2</v>
      </c>
      <c r="AC30" s="2">
        <f t="shared" ref="AC30:AC37" ca="1" si="1">IF(ISNA(OR(MATCH(AC$28,OFFSET($D30,1-$AB30,0,6),0),MATCH($AB30,OFFSET($D30,1-$AB30,0,6),0))),0,INDEX(OFFSET($D30,1-$AB30,18,6,6),MATCH(AC$28,OFFSET($D30,1-$AB30,0,6),0),MATCH($AB30,OFFSET($D30,1-$AB30,0,6),0)))</f>
        <v>0</v>
      </c>
      <c r="AD30" s="2">
        <f t="shared" ca="1" si="0"/>
        <v>56000</v>
      </c>
      <c r="AE30" s="2">
        <f t="shared" ca="1" si="0"/>
        <v>0</v>
      </c>
      <c r="AF30" s="2">
        <f t="shared" ca="1" si="0"/>
        <v>0</v>
      </c>
      <c r="AG30" s="2">
        <f t="shared" ca="1" si="0"/>
        <v>0</v>
      </c>
      <c r="AH30" s="2">
        <f t="shared" ca="1" si="0"/>
        <v>28000</v>
      </c>
      <c r="AI30" s="2">
        <f t="shared" ca="1" si="0"/>
        <v>28000</v>
      </c>
      <c r="AJ30" s="2">
        <f t="shared" ca="1" si="0"/>
        <v>-28000</v>
      </c>
      <c r="AK30" s="2">
        <f t="shared" ca="1" si="0"/>
        <v>0</v>
      </c>
    </row>
    <row r="31" spans="1:37" x14ac:dyDescent="0.25">
      <c r="A31" s="197"/>
      <c r="B31" s="171"/>
      <c r="C31" s="174"/>
      <c r="D31" s="26">
        <f>INDEX(LM,MATCH(C29,NODES,0),3)</f>
        <v>7</v>
      </c>
      <c r="E31" s="2">
        <f ca="1"/>
        <v>0</v>
      </c>
      <c r="F31" s="2">
        <v>0</v>
      </c>
      <c r="G31" s="2">
        <v>0</v>
      </c>
      <c r="H31" s="2">
        <f ca="1"/>
        <v>0</v>
      </c>
      <c r="I31" s="2">
        <f ca="1"/>
        <v>0</v>
      </c>
      <c r="J31" s="12">
        <v>0</v>
      </c>
      <c r="K31" s="2">
        <v>28000</v>
      </c>
      <c r="L31" s="2">
        <v>56000</v>
      </c>
      <c r="M31" s="2">
        <v>0</v>
      </c>
      <c r="N31" s="2">
        <v>-28000</v>
      </c>
      <c r="O31" s="13">
        <v>28000</v>
      </c>
      <c r="P31" s="12">
        <v>0</v>
      </c>
      <c r="Q31" s="2">
        <v>0</v>
      </c>
      <c r="R31" s="2">
        <v>1</v>
      </c>
      <c r="S31" s="2">
        <v>0</v>
      </c>
      <c r="T31" s="2">
        <v>0</v>
      </c>
      <c r="U31" s="13">
        <v>0</v>
      </c>
      <c r="V31" s="12">
        <v>0</v>
      </c>
      <c r="W31" s="2">
        <v>28000</v>
      </c>
      <c r="X31" s="2">
        <v>56000</v>
      </c>
      <c r="Y31" s="2">
        <v>0</v>
      </c>
      <c r="Z31" s="2">
        <v>-28000</v>
      </c>
      <c r="AA31" s="13">
        <v>28000</v>
      </c>
      <c r="AB31" s="1">
        <v>3</v>
      </c>
      <c r="AC31" s="2">
        <f t="shared" ca="1" si="1"/>
        <v>0</v>
      </c>
      <c r="AD31" s="2">
        <f t="shared" ca="1" si="0"/>
        <v>0</v>
      </c>
      <c r="AE31" s="2">
        <f t="shared" ca="1" si="0"/>
        <v>0</v>
      </c>
      <c r="AF31" s="2">
        <f t="shared" ca="1" si="0"/>
        <v>0</v>
      </c>
      <c r="AG31" s="2">
        <f t="shared" ca="1" si="0"/>
        <v>0</v>
      </c>
      <c r="AH31" s="2">
        <f t="shared" ca="1" si="0"/>
        <v>0</v>
      </c>
      <c r="AI31" s="2">
        <f t="shared" ca="1" si="0"/>
        <v>0</v>
      </c>
      <c r="AJ31" s="2">
        <f t="shared" ca="1" si="0"/>
        <v>0</v>
      </c>
      <c r="AK31" s="2">
        <f t="shared" ca="1" si="0"/>
        <v>0</v>
      </c>
    </row>
    <row r="32" spans="1:37" x14ac:dyDescent="0.25">
      <c r="A32" s="197"/>
      <c r="B32" s="171"/>
      <c r="C32" s="174" t="str">
        <f>INDEX(mem_Ne,MATCH(B29,MEMBERS,0))</f>
        <v>N2</v>
      </c>
      <c r="D32" s="26">
        <f>INDEX(LM,MATCH(C32,NODES,0),1)</f>
        <v>1</v>
      </c>
      <c r="E32" s="2">
        <f ca="1"/>
        <v>0</v>
      </c>
      <c r="F32" s="2">
        <v>0</v>
      </c>
      <c r="G32" s="2">
        <v>0</v>
      </c>
      <c r="H32" s="2">
        <f ca="1"/>
        <v>0</v>
      </c>
      <c r="I32" s="2">
        <f ca="1"/>
        <v>0</v>
      </c>
      <c r="J32" s="12">
        <v>-70000000</v>
      </c>
      <c r="K32" s="2">
        <v>0</v>
      </c>
      <c r="L32" s="2">
        <v>0</v>
      </c>
      <c r="M32" s="2">
        <v>70000000</v>
      </c>
      <c r="N32" s="2">
        <v>0</v>
      </c>
      <c r="O32" s="13">
        <v>0</v>
      </c>
      <c r="P32" s="12">
        <v>0</v>
      </c>
      <c r="Q32" s="2">
        <v>0</v>
      </c>
      <c r="R32" s="2">
        <v>0</v>
      </c>
      <c r="S32" s="2">
        <v>1</v>
      </c>
      <c r="T32" s="2">
        <v>0</v>
      </c>
      <c r="U32" s="13">
        <v>0</v>
      </c>
      <c r="V32" s="12">
        <v>-70000000</v>
      </c>
      <c r="W32" s="2">
        <v>0</v>
      </c>
      <c r="X32" s="2">
        <v>0</v>
      </c>
      <c r="Y32" s="2">
        <v>70000000</v>
      </c>
      <c r="Z32" s="2">
        <v>0</v>
      </c>
      <c r="AA32" s="13">
        <v>0</v>
      </c>
      <c r="AB32" s="1">
        <v>4</v>
      </c>
      <c r="AC32" s="2">
        <f t="shared" ca="1" si="1"/>
        <v>0</v>
      </c>
      <c r="AD32" s="2">
        <f t="shared" ca="1" si="0"/>
        <v>0</v>
      </c>
      <c r="AE32" s="2">
        <f t="shared" ca="1" si="0"/>
        <v>0</v>
      </c>
      <c r="AF32" s="2">
        <f t="shared" ca="1" si="0"/>
        <v>0</v>
      </c>
      <c r="AG32" s="2">
        <f t="shared" ca="1" si="0"/>
        <v>0</v>
      </c>
      <c r="AH32" s="2">
        <f t="shared" ca="1" si="0"/>
        <v>0</v>
      </c>
      <c r="AI32" s="2">
        <f t="shared" ca="1" si="0"/>
        <v>0</v>
      </c>
      <c r="AJ32" s="2">
        <f t="shared" ca="1" si="0"/>
        <v>0</v>
      </c>
      <c r="AK32" s="2">
        <f t="shared" ca="1" si="0"/>
        <v>0</v>
      </c>
    </row>
    <row r="33" spans="1:37" x14ac:dyDescent="0.25">
      <c r="A33" s="197"/>
      <c r="B33" s="171"/>
      <c r="C33" s="174"/>
      <c r="D33" s="26">
        <f>INDEX(LM,MATCH(C32,NODES,0),2)</f>
        <v>8</v>
      </c>
      <c r="E33" s="2">
        <f ca="1"/>
        <v>0</v>
      </c>
      <c r="F33" s="2">
        <v>0</v>
      </c>
      <c r="G33" s="2">
        <v>0</v>
      </c>
      <c r="H33" s="2">
        <f ca="1"/>
        <v>0</v>
      </c>
      <c r="I33" s="2">
        <f ca="1"/>
        <v>0</v>
      </c>
      <c r="J33" s="12">
        <v>0</v>
      </c>
      <c r="K33" s="2">
        <v>-18666.666666666668</v>
      </c>
      <c r="L33" s="2">
        <v>-28000</v>
      </c>
      <c r="M33" s="2">
        <v>0</v>
      </c>
      <c r="N33" s="2">
        <v>18666.666666666668</v>
      </c>
      <c r="O33" s="13">
        <v>-28000</v>
      </c>
      <c r="P33" s="12">
        <v>0</v>
      </c>
      <c r="Q33" s="2">
        <v>0</v>
      </c>
      <c r="R33" s="2">
        <v>0</v>
      </c>
      <c r="S33" s="2">
        <v>0</v>
      </c>
      <c r="T33" s="2">
        <v>1</v>
      </c>
      <c r="U33" s="13">
        <v>0</v>
      </c>
      <c r="V33" s="12">
        <v>0</v>
      </c>
      <c r="W33" s="2">
        <v>-18666.666666666668</v>
      </c>
      <c r="X33" s="2">
        <v>-28000</v>
      </c>
      <c r="Y33" s="2">
        <v>0</v>
      </c>
      <c r="Z33" s="2">
        <v>18666.666666666668</v>
      </c>
      <c r="AA33" s="13">
        <v>-28000</v>
      </c>
      <c r="AB33" s="1">
        <v>5</v>
      </c>
      <c r="AC33" s="2">
        <f t="shared" ca="1" si="1"/>
        <v>-70000000</v>
      </c>
      <c r="AD33" s="2">
        <f t="shared" ca="1" si="0"/>
        <v>0</v>
      </c>
      <c r="AE33" s="2">
        <f t="shared" ca="1" si="0"/>
        <v>0</v>
      </c>
      <c r="AF33" s="2">
        <f t="shared" ca="1" si="0"/>
        <v>0</v>
      </c>
      <c r="AG33" s="2">
        <f t="shared" ca="1" si="0"/>
        <v>70000000</v>
      </c>
      <c r="AH33" s="2">
        <f t="shared" ca="1" si="0"/>
        <v>0</v>
      </c>
      <c r="AI33" s="2">
        <f t="shared" ca="1" si="0"/>
        <v>0</v>
      </c>
      <c r="AJ33" s="2">
        <f t="shared" ca="1" si="0"/>
        <v>0</v>
      </c>
      <c r="AK33" s="2">
        <f t="shared" ca="1" si="0"/>
        <v>0</v>
      </c>
    </row>
    <row r="34" spans="1:37" x14ac:dyDescent="0.25">
      <c r="A34" s="197"/>
      <c r="B34" s="171"/>
      <c r="C34" s="174"/>
      <c r="D34" s="26">
        <f>INDEX(LM,MATCH(C32,NODES,0),3)</f>
        <v>2</v>
      </c>
      <c r="E34" s="2">
        <f ca="1"/>
        <v>0</v>
      </c>
      <c r="F34" s="2">
        <v>0</v>
      </c>
      <c r="G34" s="2">
        <v>0</v>
      </c>
      <c r="H34" s="2">
        <f ca="1"/>
        <v>0</v>
      </c>
      <c r="I34" s="2">
        <f ca="1"/>
        <v>0</v>
      </c>
      <c r="J34" s="12">
        <v>0</v>
      </c>
      <c r="K34" s="2">
        <v>28000</v>
      </c>
      <c r="L34" s="2">
        <v>28000</v>
      </c>
      <c r="M34" s="2">
        <v>0</v>
      </c>
      <c r="N34" s="2">
        <v>-28000</v>
      </c>
      <c r="O34" s="13">
        <v>56000</v>
      </c>
      <c r="P34" s="12">
        <v>0</v>
      </c>
      <c r="Q34" s="2">
        <v>0</v>
      </c>
      <c r="R34" s="2">
        <v>0</v>
      </c>
      <c r="S34" s="2">
        <v>0</v>
      </c>
      <c r="T34" s="2">
        <v>0</v>
      </c>
      <c r="U34" s="13">
        <v>1</v>
      </c>
      <c r="V34" s="12">
        <v>0</v>
      </c>
      <c r="W34" s="2">
        <v>28000</v>
      </c>
      <c r="X34" s="2">
        <v>28000</v>
      </c>
      <c r="Y34" s="2">
        <v>0</v>
      </c>
      <c r="Z34" s="2">
        <v>-28000</v>
      </c>
      <c r="AA34" s="13">
        <v>56000</v>
      </c>
      <c r="AB34" s="1">
        <v>6</v>
      </c>
      <c r="AC34" s="2">
        <f t="shared" ca="1" si="1"/>
        <v>0</v>
      </c>
      <c r="AD34" s="2">
        <f t="shared" ca="1" si="0"/>
        <v>28000</v>
      </c>
      <c r="AE34" s="2">
        <f t="shared" ca="1" si="0"/>
        <v>0</v>
      </c>
      <c r="AF34" s="2">
        <f t="shared" ca="1" si="0"/>
        <v>0</v>
      </c>
      <c r="AG34" s="2">
        <f t="shared" ca="1" si="0"/>
        <v>0</v>
      </c>
      <c r="AH34" s="2">
        <f t="shared" ca="1" si="0"/>
        <v>18666.666666666668</v>
      </c>
      <c r="AI34" s="2">
        <f t="shared" ca="1" si="0"/>
        <v>28000</v>
      </c>
      <c r="AJ34" s="2">
        <f t="shared" ca="1" si="0"/>
        <v>-18666.666666666668</v>
      </c>
      <c r="AK34" s="2">
        <f t="shared" ca="1" si="0"/>
        <v>0</v>
      </c>
    </row>
    <row r="35" spans="1:37" x14ac:dyDescent="0.25">
      <c r="A35" s="197"/>
      <c r="B35" s="171"/>
      <c r="C35" s="3"/>
      <c r="D35" s="3"/>
      <c r="E35" s="3"/>
      <c r="F35" s="3"/>
      <c r="G35" s="3"/>
      <c r="H35" s="3"/>
      <c r="I35" s="3"/>
      <c r="J35" s="3"/>
      <c r="K35" s="3"/>
      <c r="L35" s="3"/>
      <c r="M35" s="3"/>
      <c r="N35" s="3"/>
      <c r="O35" s="3"/>
      <c r="P35" s="3"/>
      <c r="Q35" s="3"/>
      <c r="R35" s="3"/>
      <c r="S35" s="3"/>
      <c r="T35" s="3"/>
      <c r="U35" s="3"/>
      <c r="V35" s="3"/>
      <c r="W35" s="3"/>
      <c r="X35" s="3"/>
      <c r="Y35" s="3"/>
      <c r="Z35" s="3"/>
      <c r="AA35" s="3"/>
      <c r="AB35" s="1">
        <v>7</v>
      </c>
      <c r="AC35" s="2">
        <f t="shared" ca="1" si="1"/>
        <v>0</v>
      </c>
      <c r="AD35" s="2">
        <f t="shared" ca="1" si="0"/>
        <v>28000</v>
      </c>
      <c r="AE35" s="2">
        <f t="shared" ca="1" si="0"/>
        <v>0</v>
      </c>
      <c r="AF35" s="2">
        <f t="shared" ca="1" si="0"/>
        <v>0</v>
      </c>
      <c r="AG35" s="2">
        <f t="shared" ca="1" si="0"/>
        <v>0</v>
      </c>
      <c r="AH35" s="2">
        <f t="shared" ca="1" si="0"/>
        <v>28000</v>
      </c>
      <c r="AI35" s="2">
        <f t="shared" ca="1" si="0"/>
        <v>56000</v>
      </c>
      <c r="AJ35" s="2">
        <f t="shared" ca="1" si="0"/>
        <v>-28000</v>
      </c>
      <c r="AK35" s="2">
        <f t="shared" ca="1" si="0"/>
        <v>0</v>
      </c>
    </row>
    <row r="36" spans="1:37" x14ac:dyDescent="0.25">
      <c r="A36" s="197"/>
      <c r="B36" s="171"/>
      <c r="C36" s="3"/>
      <c r="D36" s="3"/>
      <c r="E36" s="3"/>
      <c r="F36" s="3"/>
      <c r="G36" s="3"/>
      <c r="H36" s="3"/>
      <c r="I36" s="3"/>
      <c r="J36" s="3"/>
      <c r="K36" s="3"/>
      <c r="L36" s="3"/>
      <c r="M36" s="3"/>
      <c r="N36" s="3"/>
      <c r="O36" s="3"/>
      <c r="P36" s="3"/>
      <c r="Q36" s="3"/>
      <c r="R36" s="3"/>
      <c r="S36" s="3"/>
      <c r="T36" s="3"/>
      <c r="U36" s="3"/>
      <c r="V36" s="3"/>
      <c r="W36" s="3"/>
      <c r="X36" s="3"/>
      <c r="Y36" s="3"/>
      <c r="Z36" s="3"/>
      <c r="AA36" s="3"/>
      <c r="AB36" s="1">
        <v>8</v>
      </c>
      <c r="AC36" s="2">
        <f t="shared" ca="1" si="1"/>
        <v>0</v>
      </c>
      <c r="AD36" s="2">
        <f t="shared" ca="1" si="0"/>
        <v>-28000</v>
      </c>
      <c r="AE36" s="2">
        <f t="shared" ca="1" si="0"/>
        <v>0</v>
      </c>
      <c r="AF36" s="2">
        <f t="shared" ca="1" si="0"/>
        <v>0</v>
      </c>
      <c r="AG36" s="2">
        <f t="shared" ca="1" si="0"/>
        <v>0</v>
      </c>
      <c r="AH36" s="2">
        <f t="shared" ca="1" si="0"/>
        <v>-18666.666666666668</v>
      </c>
      <c r="AI36" s="2">
        <f t="shared" ca="1" si="0"/>
        <v>-28000</v>
      </c>
      <c r="AJ36" s="2">
        <f t="shared" ca="1" si="0"/>
        <v>18666.666666666668</v>
      </c>
      <c r="AK36" s="2">
        <f t="shared" ca="1" si="0"/>
        <v>0</v>
      </c>
    </row>
    <row r="37" spans="1:37" x14ac:dyDescent="0.25">
      <c r="A37" s="197"/>
      <c r="B37" s="172"/>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29">
        <v>9</v>
      </c>
      <c r="AC37" s="30">
        <f t="shared" ca="1" si="1"/>
        <v>0</v>
      </c>
      <c r="AD37" s="30">
        <f t="shared" ca="1" si="0"/>
        <v>0</v>
      </c>
      <c r="AE37" s="30">
        <f t="shared" ca="1" si="0"/>
        <v>0</v>
      </c>
      <c r="AF37" s="30">
        <f t="shared" ca="1" si="0"/>
        <v>0</v>
      </c>
      <c r="AG37" s="30">
        <f t="shared" ca="1" si="0"/>
        <v>0</v>
      </c>
      <c r="AH37" s="30">
        <f t="shared" ca="1" si="0"/>
        <v>0</v>
      </c>
      <c r="AI37" s="30">
        <f t="shared" ca="1" si="0"/>
        <v>0</v>
      </c>
      <c r="AJ37" s="30">
        <f t="shared" ca="1" si="0"/>
        <v>0</v>
      </c>
      <c r="AK37" s="30">
        <f t="shared" ca="1" si="0"/>
        <v>0</v>
      </c>
    </row>
    <row r="38" spans="1:37" x14ac:dyDescent="0.25">
      <c r="A38" s="197"/>
      <c r="B38" s="170" t="s">
        <v>30</v>
      </c>
      <c r="C38" s="173" t="str">
        <f>INDEX(mem_Nb,MATCH(B38,MEMBERS,0))</f>
        <v>N2</v>
      </c>
      <c r="D38" s="25">
        <f>INDEX(LM,MATCH(C38,NODES,0),1)</f>
        <v>1</v>
      </c>
      <c r="E38" s="4">
        <f t="array" aca="1" ref="E38:E43" ca="1">d_m(D38:D43,P38:U43,Du,Dk)</f>
        <v>0</v>
      </c>
      <c r="F38" s="4">
        <f t="array" ref="F38:F43">qf_m(B38)</f>
        <v>0</v>
      </c>
      <c r="G38" s="4">
        <f t="array" ref="G38:G43">MMULT(TRANSPOSE(P38:U43),F38:F43)</f>
        <v>0</v>
      </c>
      <c r="H38" s="4">
        <f t="array" aca="1" ref="H38:H43" ca="1">MMULT(J38:O43,E38:E43)+F38:F43</f>
        <v>0</v>
      </c>
      <c r="I38" s="4">
        <f t="array" aca="1" ref="I38:I43" ca="1">MMULT(TRANSPOSE(P38:U43),H38:H43)</f>
        <v>0</v>
      </c>
      <c r="J38" s="14">
        <f t="array" ref="J38:O43">kp_m(B38)</f>
        <v>70000000</v>
      </c>
      <c r="K38" s="4">
        <v>0</v>
      </c>
      <c r="L38" s="4">
        <v>0</v>
      </c>
      <c r="M38" s="4">
        <v>-70000000</v>
      </c>
      <c r="N38" s="4">
        <v>0</v>
      </c>
      <c r="O38" s="15">
        <v>0</v>
      </c>
      <c r="P38" s="14">
        <f t="array" ref="P38:U43">T_m(B38)</f>
        <v>1</v>
      </c>
      <c r="Q38" s="4">
        <v>0</v>
      </c>
      <c r="R38" s="4">
        <v>0</v>
      </c>
      <c r="S38" s="4">
        <v>0</v>
      </c>
      <c r="T38" s="4">
        <v>0</v>
      </c>
      <c r="U38" s="15">
        <v>0</v>
      </c>
      <c r="V38" s="14">
        <f t="array" ref="V38:AA43">k_m(P38:U43,J38:O43)</f>
        <v>70000000</v>
      </c>
      <c r="W38" s="4">
        <v>0</v>
      </c>
      <c r="X38" s="4">
        <v>0</v>
      </c>
      <c r="Y38" s="4">
        <v>-70000000</v>
      </c>
      <c r="Z38" s="4">
        <v>0</v>
      </c>
      <c r="AA38" s="15">
        <v>0</v>
      </c>
      <c r="AB38" s="5">
        <v>1</v>
      </c>
      <c r="AC38" s="4">
        <f ca="1">IF(ISNA(OR(MATCH(AC$28,OFFSET($D38,1-$AB38,0,6),0),MATCH($AB38,OFFSET($D38,1-$AB38,0,6),0))),0,INDEX(OFFSET($D38,1-$AB38,18,6,6),MATCH(AC$28,OFFSET($D38,1-$AB38,0,6),0),MATCH($AB38,OFFSET($D38,1-$AB38,0,6),0)))</f>
        <v>70000000</v>
      </c>
      <c r="AD38" s="4">
        <f t="shared" ca="1" si="0"/>
        <v>0</v>
      </c>
      <c r="AE38" s="4">
        <f t="shared" ca="1" si="0"/>
        <v>-70000000</v>
      </c>
      <c r="AF38" s="4">
        <f t="shared" ca="1" si="0"/>
        <v>0</v>
      </c>
      <c r="AG38" s="4">
        <f t="shared" ca="1" si="0"/>
        <v>0</v>
      </c>
      <c r="AH38" s="4">
        <f t="shared" ca="1" si="0"/>
        <v>0</v>
      </c>
      <c r="AI38" s="4">
        <f t="shared" ca="1" si="0"/>
        <v>0</v>
      </c>
      <c r="AJ38" s="4">
        <f t="shared" ca="1" si="0"/>
        <v>0</v>
      </c>
      <c r="AK38" s="4">
        <f t="shared" ca="1" si="0"/>
        <v>0</v>
      </c>
    </row>
    <row r="39" spans="1:37" x14ac:dyDescent="0.25">
      <c r="A39" s="197"/>
      <c r="B39" s="171"/>
      <c r="C39" s="174"/>
      <c r="D39" s="26">
        <f>INDEX(LM,MATCH(C38,NODES,0),2)</f>
        <v>8</v>
      </c>
      <c r="E39" s="2">
        <f ca="1"/>
        <v>0</v>
      </c>
      <c r="F39" s="2">
        <v>0</v>
      </c>
      <c r="G39" s="2">
        <v>0</v>
      </c>
      <c r="H39" s="2">
        <f ca="1"/>
        <v>0</v>
      </c>
      <c r="I39" s="2">
        <f ca="1"/>
        <v>0</v>
      </c>
      <c r="J39" s="12">
        <v>0</v>
      </c>
      <c r="K39" s="2">
        <v>18666.666666666668</v>
      </c>
      <c r="L39" s="2">
        <v>28000</v>
      </c>
      <c r="M39" s="2">
        <v>0</v>
      </c>
      <c r="N39" s="2">
        <v>-18666.666666666668</v>
      </c>
      <c r="O39" s="13">
        <v>28000</v>
      </c>
      <c r="P39" s="12">
        <v>0</v>
      </c>
      <c r="Q39" s="2">
        <v>1</v>
      </c>
      <c r="R39" s="2">
        <v>0</v>
      </c>
      <c r="S39" s="2">
        <v>0</v>
      </c>
      <c r="T39" s="2">
        <v>0</v>
      </c>
      <c r="U39" s="13">
        <v>0</v>
      </c>
      <c r="V39" s="12">
        <v>0</v>
      </c>
      <c r="W39" s="2">
        <v>18666.666666666668</v>
      </c>
      <c r="X39" s="2">
        <v>28000</v>
      </c>
      <c r="Y39" s="2">
        <v>0</v>
      </c>
      <c r="Z39" s="2">
        <v>-18666.666666666668</v>
      </c>
      <c r="AA39" s="13">
        <v>28000</v>
      </c>
      <c r="AB39" s="1">
        <v>2</v>
      </c>
      <c r="AC39" s="2">
        <f t="shared" ref="AC39:AK46" ca="1" si="2">IF(ISNA(OR(MATCH(AC$28,OFFSET($D39,1-$AB39,0,6),0),MATCH($AB39,OFFSET($D39,1-$AB39,0,6),0))),0,INDEX(OFFSET($D39,1-$AB39,18,6,6),MATCH(AC$28,OFFSET($D39,1-$AB39,0,6),0),MATCH($AB39,OFFSET($D39,1-$AB39,0,6),0)))</f>
        <v>0</v>
      </c>
      <c r="AD39" s="2">
        <f t="shared" ca="1" si="0"/>
        <v>56000</v>
      </c>
      <c r="AE39" s="2">
        <f t="shared" ca="1" si="0"/>
        <v>0</v>
      </c>
      <c r="AF39" s="2">
        <f t="shared" ca="1" si="0"/>
        <v>28000</v>
      </c>
      <c r="AG39" s="2">
        <f t="shared" ca="1" si="0"/>
        <v>0</v>
      </c>
      <c r="AH39" s="2">
        <f t="shared" ca="1" si="0"/>
        <v>0</v>
      </c>
      <c r="AI39" s="2">
        <f t="shared" ca="1" si="0"/>
        <v>0</v>
      </c>
      <c r="AJ39" s="2">
        <f t="shared" ca="1" si="0"/>
        <v>28000</v>
      </c>
      <c r="AK39" s="2">
        <f t="shared" ca="1" si="0"/>
        <v>-28000</v>
      </c>
    </row>
    <row r="40" spans="1:37" x14ac:dyDescent="0.25">
      <c r="A40" s="197"/>
      <c r="B40" s="171"/>
      <c r="C40" s="174"/>
      <c r="D40" s="26">
        <f>INDEX(LM,MATCH(C38,NODES,0),3)</f>
        <v>2</v>
      </c>
      <c r="E40" s="2">
        <f ca="1"/>
        <v>0</v>
      </c>
      <c r="F40" s="2">
        <v>0</v>
      </c>
      <c r="G40" s="2">
        <v>0</v>
      </c>
      <c r="H40" s="2">
        <f ca="1"/>
        <v>0</v>
      </c>
      <c r="I40" s="2">
        <f ca="1"/>
        <v>0</v>
      </c>
      <c r="J40" s="12">
        <v>0</v>
      </c>
      <c r="K40" s="2">
        <v>28000</v>
      </c>
      <c r="L40" s="2">
        <v>56000</v>
      </c>
      <c r="M40" s="2">
        <v>0</v>
      </c>
      <c r="N40" s="2">
        <v>-28000</v>
      </c>
      <c r="O40" s="13">
        <v>28000</v>
      </c>
      <c r="P40" s="12">
        <v>0</v>
      </c>
      <c r="Q40" s="2">
        <v>0</v>
      </c>
      <c r="R40" s="2">
        <v>1</v>
      </c>
      <c r="S40" s="2">
        <v>0</v>
      </c>
      <c r="T40" s="2">
        <v>0</v>
      </c>
      <c r="U40" s="13">
        <v>0</v>
      </c>
      <c r="V40" s="12">
        <v>0</v>
      </c>
      <c r="W40" s="2">
        <v>28000</v>
      </c>
      <c r="X40" s="2">
        <v>56000</v>
      </c>
      <c r="Y40" s="2">
        <v>0</v>
      </c>
      <c r="Z40" s="2">
        <v>-28000</v>
      </c>
      <c r="AA40" s="13">
        <v>28000</v>
      </c>
      <c r="AB40" s="1">
        <v>3</v>
      </c>
      <c r="AC40" s="2">
        <f t="shared" ca="1" si="2"/>
        <v>-70000000</v>
      </c>
      <c r="AD40" s="2">
        <f t="shared" ca="1" si="0"/>
        <v>0</v>
      </c>
      <c r="AE40" s="2">
        <f t="shared" ca="1" si="0"/>
        <v>70000000</v>
      </c>
      <c r="AF40" s="2">
        <f t="shared" ca="1" si="0"/>
        <v>0</v>
      </c>
      <c r="AG40" s="2">
        <f t="shared" ca="1" si="0"/>
        <v>0</v>
      </c>
      <c r="AH40" s="2">
        <f t="shared" ca="1" si="0"/>
        <v>0</v>
      </c>
      <c r="AI40" s="2">
        <f t="shared" ca="1" si="0"/>
        <v>0</v>
      </c>
      <c r="AJ40" s="2">
        <f t="shared" ca="1" si="0"/>
        <v>0</v>
      </c>
      <c r="AK40" s="2">
        <f t="shared" ca="1" si="0"/>
        <v>0</v>
      </c>
    </row>
    <row r="41" spans="1:37" x14ac:dyDescent="0.25">
      <c r="A41" s="197"/>
      <c r="B41" s="171"/>
      <c r="C41" s="174" t="str">
        <f>INDEX(mem_Ne,MATCH(B38,MEMBERS,0))</f>
        <v>N3</v>
      </c>
      <c r="D41" s="26">
        <f>INDEX(LM,MATCH(C41,NODES,0),1)</f>
        <v>3</v>
      </c>
      <c r="E41" s="2">
        <f ca="1"/>
        <v>0</v>
      </c>
      <c r="F41" s="2">
        <v>0</v>
      </c>
      <c r="G41" s="2">
        <v>0</v>
      </c>
      <c r="H41" s="2">
        <f ca="1"/>
        <v>0</v>
      </c>
      <c r="I41" s="2">
        <f ca="1"/>
        <v>0</v>
      </c>
      <c r="J41" s="12">
        <v>-70000000</v>
      </c>
      <c r="K41" s="2">
        <v>0</v>
      </c>
      <c r="L41" s="2">
        <v>0</v>
      </c>
      <c r="M41" s="2">
        <v>70000000</v>
      </c>
      <c r="N41" s="2">
        <v>0</v>
      </c>
      <c r="O41" s="13">
        <v>0</v>
      </c>
      <c r="P41" s="12">
        <v>0</v>
      </c>
      <c r="Q41" s="2">
        <v>0</v>
      </c>
      <c r="R41" s="2">
        <v>0</v>
      </c>
      <c r="S41" s="2">
        <v>1</v>
      </c>
      <c r="T41" s="2">
        <v>0</v>
      </c>
      <c r="U41" s="13">
        <v>0</v>
      </c>
      <c r="V41" s="12">
        <v>-70000000</v>
      </c>
      <c r="W41" s="2">
        <v>0</v>
      </c>
      <c r="X41" s="2">
        <v>0</v>
      </c>
      <c r="Y41" s="2">
        <v>70000000</v>
      </c>
      <c r="Z41" s="2">
        <v>0</v>
      </c>
      <c r="AA41" s="13">
        <v>0</v>
      </c>
      <c r="AB41" s="1">
        <v>4</v>
      </c>
      <c r="AC41" s="2">
        <f t="shared" ca="1" si="2"/>
        <v>0</v>
      </c>
      <c r="AD41" s="2">
        <f t="shared" ca="1" si="0"/>
        <v>28000</v>
      </c>
      <c r="AE41" s="2">
        <f t="shared" ca="1" si="0"/>
        <v>0</v>
      </c>
      <c r="AF41" s="2">
        <f t="shared" ca="1" si="0"/>
        <v>56000</v>
      </c>
      <c r="AG41" s="2">
        <f t="shared" ca="1" si="0"/>
        <v>0</v>
      </c>
      <c r="AH41" s="2">
        <f t="shared" ca="1" si="0"/>
        <v>0</v>
      </c>
      <c r="AI41" s="2">
        <f t="shared" ca="1" si="0"/>
        <v>0</v>
      </c>
      <c r="AJ41" s="2">
        <f t="shared" ca="1" si="0"/>
        <v>28000</v>
      </c>
      <c r="AK41" s="2">
        <f t="shared" ca="1" si="0"/>
        <v>-28000</v>
      </c>
    </row>
    <row r="42" spans="1:37" x14ac:dyDescent="0.25">
      <c r="A42" s="197"/>
      <c r="B42" s="171"/>
      <c r="C42" s="174"/>
      <c r="D42" s="26">
        <f>INDEX(LM,MATCH(C41,NODES,0),2)</f>
        <v>9</v>
      </c>
      <c r="E42" s="2">
        <f ca="1"/>
        <v>0</v>
      </c>
      <c r="F42" s="2">
        <v>0</v>
      </c>
      <c r="G42" s="2">
        <v>0</v>
      </c>
      <c r="H42" s="2">
        <f ca="1"/>
        <v>0</v>
      </c>
      <c r="I42" s="2">
        <f ca="1"/>
        <v>0</v>
      </c>
      <c r="J42" s="12">
        <v>0</v>
      </c>
      <c r="K42" s="2">
        <v>-18666.666666666668</v>
      </c>
      <c r="L42" s="2">
        <v>-28000</v>
      </c>
      <c r="M42" s="2">
        <v>0</v>
      </c>
      <c r="N42" s="2">
        <v>18666.666666666668</v>
      </c>
      <c r="O42" s="13">
        <v>-28000</v>
      </c>
      <c r="P42" s="12">
        <v>0</v>
      </c>
      <c r="Q42" s="2">
        <v>0</v>
      </c>
      <c r="R42" s="2">
        <v>0</v>
      </c>
      <c r="S42" s="2">
        <v>0</v>
      </c>
      <c r="T42" s="2">
        <v>1</v>
      </c>
      <c r="U42" s="13">
        <v>0</v>
      </c>
      <c r="V42" s="12">
        <v>0</v>
      </c>
      <c r="W42" s="2">
        <v>-18666.666666666668</v>
      </c>
      <c r="X42" s="2">
        <v>-28000</v>
      </c>
      <c r="Y42" s="2">
        <v>0</v>
      </c>
      <c r="Z42" s="2">
        <v>18666.666666666668</v>
      </c>
      <c r="AA42" s="13">
        <v>-28000</v>
      </c>
      <c r="AB42" s="1">
        <v>5</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7"/>
      <c r="B43" s="171"/>
      <c r="C43" s="174"/>
      <c r="D43" s="26">
        <f>INDEX(LM,MATCH(C41,NODES,0),3)</f>
        <v>4</v>
      </c>
      <c r="E43" s="2">
        <f ca="1"/>
        <v>0</v>
      </c>
      <c r="F43" s="2">
        <v>0</v>
      </c>
      <c r="G43" s="2">
        <v>0</v>
      </c>
      <c r="H43" s="2">
        <f ca="1"/>
        <v>0</v>
      </c>
      <c r="I43" s="2">
        <f ca="1"/>
        <v>0</v>
      </c>
      <c r="J43" s="12">
        <v>0</v>
      </c>
      <c r="K43" s="2">
        <v>28000</v>
      </c>
      <c r="L43" s="2">
        <v>28000</v>
      </c>
      <c r="M43" s="2">
        <v>0</v>
      </c>
      <c r="N43" s="2">
        <v>-28000</v>
      </c>
      <c r="O43" s="13">
        <v>56000</v>
      </c>
      <c r="P43" s="12">
        <v>0</v>
      </c>
      <c r="Q43" s="2">
        <v>0</v>
      </c>
      <c r="R43" s="2">
        <v>0</v>
      </c>
      <c r="S43" s="2">
        <v>0</v>
      </c>
      <c r="T43" s="2">
        <v>0</v>
      </c>
      <c r="U43" s="13">
        <v>1</v>
      </c>
      <c r="V43" s="12">
        <v>0</v>
      </c>
      <c r="W43" s="2">
        <v>28000</v>
      </c>
      <c r="X43" s="2">
        <v>28000</v>
      </c>
      <c r="Y43" s="2">
        <v>0</v>
      </c>
      <c r="Z43" s="2">
        <v>-28000</v>
      </c>
      <c r="AA43" s="13">
        <v>56000</v>
      </c>
      <c r="AB43" s="1">
        <v>6</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7"/>
      <c r="B44" s="171"/>
      <c r="C44" s="3"/>
      <c r="D44" s="3"/>
      <c r="E44" s="3"/>
      <c r="F44" s="3"/>
      <c r="G44" s="3"/>
      <c r="H44" s="3"/>
      <c r="I44" s="3"/>
      <c r="J44" s="3"/>
      <c r="K44" s="3"/>
      <c r="L44" s="3"/>
      <c r="M44" s="3"/>
      <c r="N44" s="3"/>
      <c r="O44" s="3"/>
      <c r="P44" s="3"/>
      <c r="Q44" s="3"/>
      <c r="R44" s="3"/>
      <c r="S44" s="3"/>
      <c r="T44" s="3"/>
      <c r="U44" s="3"/>
      <c r="V44" s="3"/>
      <c r="W44" s="3"/>
      <c r="X44" s="3"/>
      <c r="Y44" s="3"/>
      <c r="Z44" s="3"/>
      <c r="AA44" s="3"/>
      <c r="AB44" s="1">
        <v>7</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7"/>
      <c r="B45" s="171"/>
      <c r="C45" s="3"/>
      <c r="D45" s="3"/>
      <c r="E45" s="3"/>
      <c r="F45" s="3"/>
      <c r="G45" s="3"/>
      <c r="H45" s="3"/>
      <c r="I45" s="3"/>
      <c r="J45" s="3"/>
      <c r="K45" s="3"/>
      <c r="L45" s="3"/>
      <c r="M45" s="3"/>
      <c r="N45" s="3"/>
      <c r="O45" s="3"/>
      <c r="P45" s="3"/>
      <c r="Q45" s="3"/>
      <c r="R45" s="3"/>
      <c r="S45" s="3"/>
      <c r="T45" s="3"/>
      <c r="U45" s="3"/>
      <c r="V45" s="3"/>
      <c r="W45" s="3"/>
      <c r="X45" s="3"/>
      <c r="Y45" s="3"/>
      <c r="Z45" s="3"/>
      <c r="AA45" s="3"/>
      <c r="AB45" s="1">
        <v>8</v>
      </c>
      <c r="AC45" s="2">
        <f t="shared" ca="1" si="2"/>
        <v>0</v>
      </c>
      <c r="AD45" s="2">
        <f t="shared" ca="1" si="2"/>
        <v>28000</v>
      </c>
      <c r="AE45" s="2">
        <f t="shared" ca="1" si="2"/>
        <v>0</v>
      </c>
      <c r="AF45" s="2">
        <f t="shared" ca="1" si="2"/>
        <v>28000</v>
      </c>
      <c r="AG45" s="2">
        <f t="shared" ca="1" si="2"/>
        <v>0</v>
      </c>
      <c r="AH45" s="2">
        <f t="shared" ca="1" si="2"/>
        <v>0</v>
      </c>
      <c r="AI45" s="2">
        <f t="shared" ca="1" si="2"/>
        <v>0</v>
      </c>
      <c r="AJ45" s="2">
        <f t="shared" ca="1" si="2"/>
        <v>18666.666666666668</v>
      </c>
      <c r="AK45" s="2">
        <f t="shared" ca="1" si="2"/>
        <v>-18666.666666666668</v>
      </c>
    </row>
    <row r="46" spans="1:37" x14ac:dyDescent="0.25">
      <c r="A46" s="197"/>
      <c r="B46" s="172"/>
      <c r="C46" s="31"/>
      <c r="D46" s="31"/>
      <c r="E46" s="31"/>
      <c r="F46" s="31"/>
      <c r="G46" s="31"/>
      <c r="H46" s="31"/>
      <c r="I46" s="31"/>
      <c r="J46" s="31"/>
      <c r="K46" s="31"/>
      <c r="L46" s="31"/>
      <c r="M46" s="31"/>
      <c r="N46" s="31"/>
      <c r="O46" s="31"/>
      <c r="P46" s="31"/>
      <c r="Q46" s="31"/>
      <c r="R46" s="31"/>
      <c r="S46" s="31"/>
      <c r="T46" s="31"/>
      <c r="U46" s="31"/>
      <c r="V46" s="31"/>
      <c r="W46" s="31"/>
      <c r="X46" s="31"/>
      <c r="Y46" s="31"/>
      <c r="Z46" s="31"/>
      <c r="AA46" s="31"/>
      <c r="AB46" s="29">
        <v>9</v>
      </c>
      <c r="AC46" s="30">
        <f t="shared" ca="1" si="2"/>
        <v>0</v>
      </c>
      <c r="AD46" s="30">
        <f t="shared" ca="1" si="2"/>
        <v>-28000</v>
      </c>
      <c r="AE46" s="30">
        <f t="shared" ca="1" si="2"/>
        <v>0</v>
      </c>
      <c r="AF46" s="30">
        <f t="shared" ca="1" si="2"/>
        <v>-28000</v>
      </c>
      <c r="AG46" s="30">
        <f t="shared" ca="1" si="2"/>
        <v>0</v>
      </c>
      <c r="AH46" s="30">
        <f t="shared" ca="1" si="2"/>
        <v>0</v>
      </c>
      <c r="AI46" s="30">
        <f t="shared" ca="1" si="2"/>
        <v>0</v>
      </c>
      <c r="AJ46" s="30">
        <f t="shared" ca="1" si="2"/>
        <v>-18666.666666666668</v>
      </c>
      <c r="AK46" s="30">
        <f t="shared" ca="1" si="2"/>
        <v>18666.666666666668</v>
      </c>
    </row>
    <row r="47" spans="1:37" ht="18" x14ac:dyDescent="0.25">
      <c r="A47" s="197"/>
      <c r="B47" s="40" t="s">
        <v>48</v>
      </c>
      <c r="C47" s="52" t="s">
        <v>52</v>
      </c>
      <c r="D47" s="52" t="s">
        <v>55</v>
      </c>
      <c r="E47" s="52" t="s">
        <v>53</v>
      </c>
      <c r="F47" s="52" t="s">
        <v>54</v>
      </c>
      <c r="G47" s="52" t="s">
        <v>56</v>
      </c>
      <c r="H47" s="3"/>
      <c r="I47" s="196" t="s">
        <v>70</v>
      </c>
      <c r="J47" s="196"/>
      <c r="K47" s="196"/>
      <c r="L47" s="196"/>
      <c r="M47" s="196"/>
      <c r="N47" s="196"/>
      <c r="O47" s="196"/>
      <c r="P47" s="3"/>
      <c r="Q47" s="3"/>
      <c r="R47" s="3"/>
      <c r="S47" s="3"/>
      <c r="T47" s="3"/>
      <c r="U47" s="3"/>
      <c r="V47" s="3"/>
      <c r="W47" s="3"/>
      <c r="X47" s="3"/>
      <c r="Y47" s="3"/>
      <c r="Z47" s="3"/>
      <c r="AA47" s="3"/>
      <c r="AB47" s="196" t="s">
        <v>51</v>
      </c>
      <c r="AC47" s="196"/>
      <c r="AD47" s="196"/>
      <c r="AE47" s="196"/>
      <c r="AF47" s="196"/>
      <c r="AG47" s="196"/>
      <c r="AH47" s="196"/>
      <c r="AI47" s="196"/>
      <c r="AJ47" s="196"/>
      <c r="AK47" s="196"/>
    </row>
    <row r="48" spans="1:37" ht="18" x14ac:dyDescent="0.25">
      <c r="A48" s="197"/>
      <c r="B48" s="3"/>
      <c r="C48" s="3"/>
      <c r="D48" s="3"/>
      <c r="E48" s="3"/>
      <c r="F48" s="3"/>
      <c r="G48" s="3"/>
      <c r="H48" s="3"/>
      <c r="I48" s="40" t="s">
        <v>18</v>
      </c>
      <c r="J48" s="40" t="s">
        <v>60</v>
      </c>
      <c r="K48" s="40" t="s">
        <v>58</v>
      </c>
      <c r="L48" s="40" t="s">
        <v>59</v>
      </c>
      <c r="M48" s="40" t="s">
        <v>64</v>
      </c>
      <c r="N48" s="40" t="s">
        <v>65</v>
      </c>
      <c r="O48" s="40" t="s">
        <v>66</v>
      </c>
      <c r="P48" s="3"/>
      <c r="Q48" s="3"/>
      <c r="R48" s="3"/>
      <c r="S48" s="3"/>
      <c r="T48" s="3"/>
      <c r="U48" s="3"/>
      <c r="V48" s="3"/>
      <c r="W48" s="3"/>
      <c r="X48" s="3"/>
      <c r="Y48" s="3"/>
      <c r="Z48" s="3"/>
      <c r="AA48" s="3"/>
      <c r="AB48" s="40" t="s">
        <v>48</v>
      </c>
      <c r="AC48" s="1">
        <v>1</v>
      </c>
      <c r="AD48" s="1">
        <v>2</v>
      </c>
      <c r="AE48" s="1">
        <v>3</v>
      </c>
      <c r="AF48" s="1">
        <v>4</v>
      </c>
      <c r="AG48" s="1">
        <v>5</v>
      </c>
      <c r="AH48" s="1">
        <v>6</v>
      </c>
      <c r="AI48" s="1">
        <v>7</v>
      </c>
      <c r="AJ48" s="1">
        <v>8</v>
      </c>
      <c r="AK48" s="1">
        <v>9</v>
      </c>
    </row>
    <row r="49" spans="1:37" x14ac:dyDescent="0.25">
      <c r="A49" s="197"/>
      <c r="B49" s="1">
        <v>1</v>
      </c>
      <c r="C49" s="2">
        <f t="shared" ref="C49:C57" si="3">IFERROR(INDEX_MATCH_2D($B49,LM,LOADS_KNOWN)-SUMIF(mem_DOF,$B49,Qf),"TBD")</f>
        <v>0</v>
      </c>
      <c r="D49" s="3"/>
      <c r="E49" s="26" t="str">
        <f t="shared" ref="E49:E57" si="4">INDEX_MATCH_2D($B49,LM,DISPLACEMENTS_KNOWN)</f>
        <v>TBD</v>
      </c>
      <c r="F49" s="2">
        <f t="array" aca="1" ref="F49:F52" ca="1">MMULT(MINVERSE(K_11),(Qk-MMULT(K_12,Dk)))</f>
        <v>0</v>
      </c>
      <c r="G49" s="3"/>
      <c r="H49" s="3"/>
      <c r="I49" s="1" t="s">
        <v>17</v>
      </c>
      <c r="J49" s="26">
        <f ca="1">_xlfn.IFNA(INDEX(Rxn,MATCH(INDEX((u_X,u_Y,r_Z),MATCH($I49,NODES,0),,COLUMN()-9),OFFSET(Rxn,0,-5),0)),0)</f>
        <v>0</v>
      </c>
      <c r="K49" s="26">
        <f ca="1">_xlfn.IFNA(INDEX(Rxn,MATCH(INDEX((u_X,u_Y,r_Z),MATCH($I49,NODES,0),,COLUMN()-9),OFFSET(Rxn,0,-5),0)),0)</f>
        <v>0</v>
      </c>
      <c r="L49" s="26">
        <f ca="1">_xlfn.IFNA(INDEX(Rxn,MATCH(INDEX((u_X,u_Y,r_Z),MATCH($I49,NODES,0),,COLUMN()-9),OFFSET(Rxn,0,-5),0)),0)</f>
        <v>0</v>
      </c>
      <c r="M49" s="26">
        <f ca="1">_xlfn.IFNA(INDEX(Dk,MATCH(INDEX((u_X,u_Y,r_Z),MATCH($I49,NODES,0),,COLUMN()-12),OFFSET(Dk,0,-3),0)),INDEX(Du,MATCH(INDEX((u_X,u_Y,r_Z),MATCH($I49,NODES,0),,COLUMN()-12),OFFSET(Du,0,-4),0)))</f>
        <v>0</v>
      </c>
      <c r="N49" s="26">
        <f ca="1">_xlfn.IFNA(INDEX(Dk,MATCH(INDEX((u_X,u_Y,r_Z),MATCH($I49,NODES,0),,COLUMN()-12),OFFSET(Dk,0,-3),0)),INDEX(Du,MATCH(INDEX((u_X,u_Y,r_Z),MATCH($I49,NODES,0),,COLUMN()-12),OFFSET(Du,0,-4),0)))</f>
        <v>0</v>
      </c>
      <c r="O49" s="26">
        <f ca="1">_xlfn.IFNA(INDEX(Dk,MATCH(INDEX((u_X,u_Y,r_Z),MATCH($I49,NODES,0),,COLUMN()-12),OFFSET(Dk,0,-3),0)),INDEX(Du,MATCH(INDEX((u_X,u_Y,r_Z),MATCH($I49,NODES,0),,COLUMN()-12),OFFSET(Du,0,-4),0)))</f>
        <v>0</v>
      </c>
      <c r="P49" s="3"/>
      <c r="Q49" s="3"/>
      <c r="R49" s="3"/>
      <c r="S49" s="3"/>
      <c r="T49" s="3"/>
      <c r="U49" s="3"/>
      <c r="V49" s="3"/>
      <c r="W49" s="3"/>
      <c r="X49" s="3"/>
      <c r="Y49" s="3"/>
      <c r="Z49" s="3"/>
      <c r="AA49" s="3"/>
      <c r="AB49" s="1">
        <v>1</v>
      </c>
      <c r="AC49" s="2">
        <f t="shared" ref="AC49:AK57" ca="1" si="5">SUMIF($AB$29:$AB$46,$AB49,AC$29:AC$46)</f>
        <v>140000000</v>
      </c>
      <c r="AD49" s="2">
        <f t="shared" ca="1" si="5"/>
        <v>0</v>
      </c>
      <c r="AE49" s="2">
        <f t="shared" ca="1" si="5"/>
        <v>-70000000</v>
      </c>
      <c r="AF49" s="7">
        <f t="shared" ca="1" si="5"/>
        <v>0</v>
      </c>
      <c r="AG49" s="8">
        <f t="shared" ca="1" si="5"/>
        <v>-70000000</v>
      </c>
      <c r="AH49" s="2">
        <f t="shared" ca="1" si="5"/>
        <v>0</v>
      </c>
      <c r="AI49" s="2">
        <f t="shared" ca="1" si="5"/>
        <v>0</v>
      </c>
      <c r="AJ49" s="2">
        <f t="shared" ca="1" si="5"/>
        <v>0</v>
      </c>
      <c r="AK49" s="2">
        <f t="shared" ca="1" si="5"/>
        <v>0</v>
      </c>
    </row>
    <row r="50" spans="1:37" x14ac:dyDescent="0.25">
      <c r="A50" s="197"/>
      <c r="B50" s="1">
        <v>2</v>
      </c>
      <c r="C50" s="2">
        <f t="shared" si="3"/>
        <v>0</v>
      </c>
      <c r="D50" s="3"/>
      <c r="E50" s="26" t="str">
        <f t="shared" si="4"/>
        <v>TBD</v>
      </c>
      <c r="F50" s="2">
        <f ca="1"/>
        <v>0</v>
      </c>
      <c r="G50" s="3"/>
      <c r="H50" s="3"/>
      <c r="I50" s="1" t="s">
        <v>19</v>
      </c>
      <c r="J50" s="26">
        <f ca="1">_xlfn.IFNA(INDEX(Rxn,MATCH(INDEX((u_X,u_Y,r_Z),MATCH($I50,NODES,0),,COLUMN()-9),OFFSET(Rxn,0,-5),0)),0)</f>
        <v>0</v>
      </c>
      <c r="K50" s="26">
        <f ca="1">_xlfn.IFNA(INDEX(Rxn,MATCH(INDEX((u_X,u_Y,r_Z),MATCH($I50,NODES,0),,COLUMN()-9),OFFSET(Rxn,0,-5),0)),0)</f>
        <v>0</v>
      </c>
      <c r="L50" s="26">
        <f ca="1">_xlfn.IFNA(INDEX(Rxn,MATCH(INDEX((u_X,u_Y,r_Z),MATCH($I50,NODES,0),,COLUMN()-9),OFFSET(Rxn,0,-5),0)),0)</f>
        <v>0</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0</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2</v>
      </c>
      <c r="AC50" s="2">
        <f t="shared" ca="1" si="5"/>
        <v>0</v>
      </c>
      <c r="AD50" s="2">
        <f t="shared" ca="1" si="5"/>
        <v>112000</v>
      </c>
      <c r="AE50" s="2">
        <f t="shared" ca="1" si="5"/>
        <v>0</v>
      </c>
      <c r="AF50" s="7">
        <f t="shared" ca="1" si="5"/>
        <v>28000</v>
      </c>
      <c r="AG50" s="8">
        <f t="shared" ca="1" si="5"/>
        <v>0</v>
      </c>
      <c r="AH50" s="2">
        <f t="shared" ca="1" si="5"/>
        <v>28000</v>
      </c>
      <c r="AI50" s="2">
        <f t="shared" ca="1" si="5"/>
        <v>28000</v>
      </c>
      <c r="AJ50" s="2">
        <f t="shared" ca="1" si="5"/>
        <v>0</v>
      </c>
      <c r="AK50" s="2">
        <f t="shared" ca="1" si="5"/>
        <v>-28000</v>
      </c>
    </row>
    <row r="51" spans="1:37" x14ac:dyDescent="0.25">
      <c r="A51" s="197"/>
      <c r="B51" s="1">
        <v>3</v>
      </c>
      <c r="C51" s="2">
        <f t="shared" si="3"/>
        <v>0</v>
      </c>
      <c r="D51" s="3"/>
      <c r="E51" s="26" t="str">
        <f t="shared" si="4"/>
        <v>TBD</v>
      </c>
      <c r="F51" s="2">
        <f ca="1"/>
        <v>0</v>
      </c>
      <c r="G51" s="3"/>
      <c r="H51" s="3"/>
      <c r="I51" s="1" t="s">
        <v>29</v>
      </c>
      <c r="J51" s="26">
        <f ca="1">_xlfn.IFNA(INDEX(Rxn,MATCH(INDEX((u_X,u_Y,r_Z),MATCH($I51,NODES,0),,COLUMN()-9),OFFSET(Rxn,0,-5),0)),0)</f>
        <v>0</v>
      </c>
      <c r="K51" s="26">
        <f ca="1">_xlfn.IFNA(INDEX(Rxn,MATCH(INDEX((u_X,u_Y,r_Z),MATCH($I51,NODES,0),,COLUMN()-9),OFFSET(Rxn,0,-5),0)),0)</f>
        <v>0</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0</v>
      </c>
      <c r="O51" s="26">
        <f ca="1">_xlfn.IFNA(INDEX(Dk,MATCH(INDEX((u_X,u_Y,r_Z),MATCH($I51,NODES,0),,COLUMN()-12),OFFSET(Dk,0,-3),0)),INDEX(Du,MATCH(INDEX((u_X,u_Y,r_Z),MATCH($I51,NODES,0),,COLUMN()-12),OFFSET(Du,0,-4),0)))</f>
        <v>0</v>
      </c>
      <c r="P51" s="3"/>
      <c r="Q51" s="3"/>
      <c r="R51" s="3"/>
      <c r="S51" s="3"/>
      <c r="T51" s="3"/>
      <c r="U51" s="3"/>
      <c r="V51" s="3"/>
      <c r="W51" s="3"/>
      <c r="X51" s="3"/>
      <c r="Y51" s="3"/>
      <c r="Z51" s="3"/>
      <c r="AA51" s="3"/>
      <c r="AB51" s="1">
        <v>3</v>
      </c>
      <c r="AC51" s="2">
        <f t="shared" ca="1" si="5"/>
        <v>-70000000</v>
      </c>
      <c r="AD51" s="2">
        <f t="shared" ca="1" si="5"/>
        <v>0</v>
      </c>
      <c r="AE51" s="2">
        <f t="shared" ca="1" si="5"/>
        <v>70000000</v>
      </c>
      <c r="AF51" s="7">
        <f t="shared" ca="1" si="5"/>
        <v>0</v>
      </c>
      <c r="AG51" s="8">
        <f t="shared" ca="1" si="5"/>
        <v>0</v>
      </c>
      <c r="AH51" s="2">
        <f t="shared" ca="1" si="5"/>
        <v>0</v>
      </c>
      <c r="AI51" s="2">
        <f t="shared" ca="1" si="5"/>
        <v>0</v>
      </c>
      <c r="AJ51" s="2">
        <f t="shared" ca="1" si="5"/>
        <v>0</v>
      </c>
      <c r="AK51" s="2">
        <f t="shared" ca="1" si="5"/>
        <v>0</v>
      </c>
    </row>
    <row r="52" spans="1:37" x14ac:dyDescent="0.25">
      <c r="A52" s="197"/>
      <c r="B52" s="1">
        <v>4</v>
      </c>
      <c r="C52" s="2">
        <f t="shared" si="3"/>
        <v>0</v>
      </c>
      <c r="D52" s="3"/>
      <c r="E52" s="26" t="str">
        <f t="shared" si="4"/>
        <v>TBD</v>
      </c>
      <c r="F52" s="2">
        <f ca="1"/>
        <v>0</v>
      </c>
      <c r="G52" s="3"/>
      <c r="H52" s="3"/>
      <c r="I52" s="3"/>
      <c r="J52" s="3"/>
      <c r="K52" s="3"/>
      <c r="L52" s="3"/>
      <c r="M52" s="3"/>
      <c r="N52" s="3"/>
      <c r="O52" s="3"/>
      <c r="P52" s="3"/>
      <c r="Q52" s="3"/>
      <c r="R52" s="3"/>
      <c r="S52" s="3"/>
      <c r="T52" s="3"/>
      <c r="U52" s="3"/>
      <c r="V52" s="3"/>
      <c r="W52" s="3"/>
      <c r="X52" s="3"/>
      <c r="Y52" s="3"/>
      <c r="Z52" s="3"/>
      <c r="AA52" s="3"/>
      <c r="AB52" s="1">
        <v>4</v>
      </c>
      <c r="AC52" s="6">
        <f t="shared" ca="1" si="5"/>
        <v>0</v>
      </c>
      <c r="AD52" s="6">
        <f t="shared" ca="1" si="5"/>
        <v>28000</v>
      </c>
      <c r="AE52" s="6">
        <f t="shared" ca="1" si="5"/>
        <v>0</v>
      </c>
      <c r="AF52" s="9">
        <f t="shared" ca="1" si="5"/>
        <v>56000</v>
      </c>
      <c r="AG52" s="10">
        <f t="shared" ca="1" si="5"/>
        <v>0</v>
      </c>
      <c r="AH52" s="6">
        <f t="shared" ca="1" si="5"/>
        <v>0</v>
      </c>
      <c r="AI52" s="6">
        <f t="shared" ca="1" si="5"/>
        <v>0</v>
      </c>
      <c r="AJ52" s="6">
        <f t="shared" ca="1" si="5"/>
        <v>28000</v>
      </c>
      <c r="AK52" s="6">
        <f t="shared" ca="1" si="5"/>
        <v>-28000</v>
      </c>
    </row>
    <row r="53" spans="1:37" x14ac:dyDescent="0.25">
      <c r="A53" s="197"/>
      <c r="B53" s="1">
        <v>5</v>
      </c>
      <c r="C53" s="26" t="str">
        <f t="shared" si="3"/>
        <v>TBD</v>
      </c>
      <c r="D53" s="2">
        <f t="array" aca="1" ref="D53:D57" ca="1">MMULT(K_21,Du)+MMULT(K_22,Dk)</f>
        <v>0</v>
      </c>
      <c r="E53" s="2">
        <f t="shared" si="4"/>
        <v>0</v>
      </c>
      <c r="F53" s="3"/>
      <c r="G53" s="2">
        <f t="array" aca="1" ref="G53:G57" ca="1">Qu+SUMIF(mem_DOF,$B$53:$B$57,Qf)</f>
        <v>0</v>
      </c>
      <c r="H53" s="3"/>
      <c r="I53" s="3"/>
      <c r="J53" s="3"/>
      <c r="K53" s="3"/>
      <c r="L53" s="3"/>
      <c r="M53" s="3"/>
      <c r="N53" s="3"/>
      <c r="O53" s="3"/>
      <c r="P53" s="3"/>
      <c r="Q53" s="3"/>
      <c r="R53" s="3"/>
      <c r="S53" s="3"/>
      <c r="T53" s="3"/>
      <c r="U53" s="3"/>
      <c r="V53" s="3"/>
      <c r="W53" s="3"/>
      <c r="X53" s="3"/>
      <c r="Y53" s="3"/>
      <c r="Z53" s="3"/>
      <c r="AA53" s="3"/>
      <c r="AB53" s="1">
        <v>5</v>
      </c>
      <c r="AC53" s="20">
        <f t="shared" ca="1" si="5"/>
        <v>-70000000</v>
      </c>
      <c r="AD53" s="20">
        <f t="shared" ca="1" si="5"/>
        <v>0</v>
      </c>
      <c r="AE53" s="20">
        <f t="shared" ca="1" si="5"/>
        <v>0</v>
      </c>
      <c r="AF53" s="21">
        <f t="shared" ca="1" si="5"/>
        <v>0</v>
      </c>
      <c r="AG53" s="22">
        <f t="shared" ca="1" si="5"/>
        <v>70000000</v>
      </c>
      <c r="AH53" s="20">
        <f t="shared" ca="1" si="5"/>
        <v>0</v>
      </c>
      <c r="AI53" s="20">
        <f t="shared" ca="1" si="5"/>
        <v>0</v>
      </c>
      <c r="AJ53" s="20">
        <f t="shared" ca="1" si="5"/>
        <v>0</v>
      </c>
      <c r="AK53" s="20">
        <f t="shared" ca="1" si="5"/>
        <v>0</v>
      </c>
    </row>
    <row r="54" spans="1:37" x14ac:dyDescent="0.25">
      <c r="A54" s="197"/>
      <c r="B54" s="1">
        <v>6</v>
      </c>
      <c r="C54" s="26" t="str">
        <f t="shared" si="3"/>
        <v>TBD</v>
      </c>
      <c r="D54" s="2">
        <f ca="1"/>
        <v>0</v>
      </c>
      <c r="E54" s="2">
        <f t="shared" si="4"/>
        <v>0</v>
      </c>
      <c r="F54" s="3"/>
      <c r="G54" s="2">
        <f ca="1"/>
        <v>0</v>
      </c>
      <c r="H54" s="3"/>
      <c r="I54" s="3"/>
      <c r="J54" s="3"/>
      <c r="K54" s="3"/>
      <c r="L54" s="3"/>
      <c r="M54" s="3"/>
      <c r="N54" s="3"/>
      <c r="O54" s="3"/>
      <c r="P54" s="3"/>
      <c r="Q54" s="3"/>
      <c r="R54" s="3"/>
      <c r="S54" s="3"/>
      <c r="T54" s="3"/>
      <c r="U54" s="3"/>
      <c r="V54" s="3"/>
      <c r="W54" s="3"/>
      <c r="X54" s="3"/>
      <c r="Y54" s="3"/>
      <c r="Z54" s="3"/>
      <c r="AA54" s="3"/>
      <c r="AB54" s="1">
        <v>6</v>
      </c>
      <c r="AC54" s="2">
        <f t="shared" ca="1" si="5"/>
        <v>0</v>
      </c>
      <c r="AD54" s="2">
        <f t="shared" ca="1" si="5"/>
        <v>28000</v>
      </c>
      <c r="AE54" s="2">
        <f t="shared" ca="1" si="5"/>
        <v>0</v>
      </c>
      <c r="AF54" s="7">
        <f t="shared" ca="1" si="5"/>
        <v>0</v>
      </c>
      <c r="AG54" s="8">
        <f t="shared" ca="1" si="5"/>
        <v>0</v>
      </c>
      <c r="AH54" s="2">
        <f t="shared" ca="1" si="5"/>
        <v>18666.666666666668</v>
      </c>
      <c r="AI54" s="2">
        <f t="shared" ca="1" si="5"/>
        <v>28000</v>
      </c>
      <c r="AJ54" s="2">
        <f t="shared" ca="1" si="5"/>
        <v>-18666.666666666668</v>
      </c>
      <c r="AK54" s="2">
        <f t="shared" ca="1" si="5"/>
        <v>0</v>
      </c>
    </row>
    <row r="55" spans="1:37" x14ac:dyDescent="0.25">
      <c r="A55" s="197"/>
      <c r="B55" s="1">
        <v>7</v>
      </c>
      <c r="C55" s="26" t="str">
        <f t="shared" si="3"/>
        <v>TBD</v>
      </c>
      <c r="D55" s="2">
        <f ca="1"/>
        <v>0</v>
      </c>
      <c r="E55" s="2">
        <f t="shared" si="4"/>
        <v>0</v>
      </c>
      <c r="F55" s="3"/>
      <c r="G55" s="2">
        <f ca="1"/>
        <v>0</v>
      </c>
      <c r="H55" s="3"/>
      <c r="I55" s="3"/>
      <c r="J55" s="3"/>
      <c r="K55" s="3"/>
      <c r="L55" s="3"/>
      <c r="M55" s="3"/>
      <c r="N55" s="3"/>
      <c r="O55" s="3"/>
      <c r="P55" s="3"/>
      <c r="Q55" s="3"/>
      <c r="R55" s="3"/>
      <c r="S55" s="3"/>
      <c r="T55" s="3"/>
      <c r="U55" s="3"/>
      <c r="V55" s="3"/>
      <c r="W55" s="3"/>
      <c r="X55" s="3"/>
      <c r="Y55" s="3"/>
      <c r="Z55" s="3"/>
      <c r="AA55" s="3"/>
      <c r="AB55" s="1">
        <v>7</v>
      </c>
      <c r="AC55" s="2">
        <f t="shared" ca="1" si="5"/>
        <v>0</v>
      </c>
      <c r="AD55" s="2">
        <f t="shared" ca="1" si="5"/>
        <v>28000</v>
      </c>
      <c r="AE55" s="2">
        <f t="shared" ca="1" si="5"/>
        <v>0</v>
      </c>
      <c r="AF55" s="7">
        <f t="shared" ca="1" si="5"/>
        <v>0</v>
      </c>
      <c r="AG55" s="8">
        <f t="shared" ca="1" si="5"/>
        <v>0</v>
      </c>
      <c r="AH55" s="2">
        <f t="shared" ca="1" si="5"/>
        <v>28000</v>
      </c>
      <c r="AI55" s="2">
        <f t="shared" ca="1" si="5"/>
        <v>56000</v>
      </c>
      <c r="AJ55" s="2">
        <f t="shared" ca="1" si="5"/>
        <v>-28000</v>
      </c>
      <c r="AK55" s="2">
        <f t="shared" ca="1" si="5"/>
        <v>0</v>
      </c>
    </row>
    <row r="56" spans="1:37" x14ac:dyDescent="0.25">
      <c r="A56" s="197"/>
      <c r="B56" s="1">
        <v>8</v>
      </c>
      <c r="C56" s="26" t="str">
        <f t="shared" si="3"/>
        <v>TBD</v>
      </c>
      <c r="D56" s="2">
        <f ca="1"/>
        <v>0</v>
      </c>
      <c r="E56" s="2">
        <f t="shared" si="4"/>
        <v>0</v>
      </c>
      <c r="F56" s="3"/>
      <c r="G56" s="2">
        <f ca="1"/>
        <v>0</v>
      </c>
      <c r="H56" s="3"/>
      <c r="I56" s="3"/>
      <c r="J56" s="3"/>
      <c r="K56" s="3"/>
      <c r="L56" s="3"/>
      <c r="M56" s="3"/>
      <c r="N56" s="3"/>
      <c r="O56" s="3"/>
      <c r="P56" s="3"/>
      <c r="Q56" s="3"/>
      <c r="R56" s="3"/>
      <c r="S56" s="3"/>
      <c r="T56" s="3"/>
      <c r="U56" s="3"/>
      <c r="V56" s="3"/>
      <c r="W56" s="3"/>
      <c r="X56" s="3"/>
      <c r="Y56" s="3"/>
      <c r="Z56" s="3"/>
      <c r="AA56" s="3"/>
      <c r="AB56" s="1">
        <v>8</v>
      </c>
      <c r="AC56" s="2">
        <f t="shared" ca="1" si="5"/>
        <v>0</v>
      </c>
      <c r="AD56" s="2">
        <f t="shared" ca="1" si="5"/>
        <v>0</v>
      </c>
      <c r="AE56" s="2">
        <f t="shared" ca="1" si="5"/>
        <v>0</v>
      </c>
      <c r="AF56" s="7">
        <f t="shared" ca="1" si="5"/>
        <v>28000</v>
      </c>
      <c r="AG56" s="8">
        <f t="shared" ca="1" si="5"/>
        <v>0</v>
      </c>
      <c r="AH56" s="2">
        <f t="shared" ca="1" si="5"/>
        <v>-18666.666666666668</v>
      </c>
      <c r="AI56" s="2">
        <f t="shared" ca="1" si="5"/>
        <v>-28000</v>
      </c>
      <c r="AJ56" s="2">
        <f t="shared" ca="1" si="5"/>
        <v>37333.333333333336</v>
      </c>
      <c r="AK56" s="2">
        <f t="shared" ca="1" si="5"/>
        <v>-18666.666666666668</v>
      </c>
    </row>
    <row r="57" spans="1:37" x14ac:dyDescent="0.25">
      <c r="A57" s="198"/>
      <c r="B57" s="53">
        <v>9</v>
      </c>
      <c r="C57" s="54" t="str">
        <f t="shared" si="3"/>
        <v>TBD</v>
      </c>
      <c r="D57" s="55">
        <f ca="1"/>
        <v>0</v>
      </c>
      <c r="E57" s="55">
        <f t="shared" si="4"/>
        <v>0</v>
      </c>
      <c r="F57" s="56"/>
      <c r="G57" s="55">
        <f ca="1"/>
        <v>0</v>
      </c>
      <c r="H57" s="56"/>
      <c r="I57" s="56"/>
      <c r="J57" s="56"/>
      <c r="K57" s="56"/>
      <c r="L57" s="56"/>
      <c r="M57" s="56"/>
      <c r="N57" s="56"/>
      <c r="O57" s="56"/>
      <c r="P57" s="56"/>
      <c r="Q57" s="56"/>
      <c r="R57" s="56"/>
      <c r="S57" s="56"/>
      <c r="T57" s="56"/>
      <c r="U57" s="56"/>
      <c r="V57" s="56"/>
      <c r="W57" s="56"/>
      <c r="X57" s="56"/>
      <c r="Y57" s="56"/>
      <c r="Z57" s="56"/>
      <c r="AA57" s="56"/>
      <c r="AB57" s="53">
        <v>9</v>
      </c>
      <c r="AC57" s="55">
        <f t="shared" ca="1" si="5"/>
        <v>0</v>
      </c>
      <c r="AD57" s="55">
        <f t="shared" ca="1" si="5"/>
        <v>-28000</v>
      </c>
      <c r="AE57" s="55">
        <f t="shared" ca="1" si="5"/>
        <v>0</v>
      </c>
      <c r="AF57" s="57">
        <f t="shared" ca="1" si="5"/>
        <v>-28000</v>
      </c>
      <c r="AG57" s="58">
        <f t="shared" ca="1" si="5"/>
        <v>0</v>
      </c>
      <c r="AH57" s="55">
        <f t="shared" ca="1" si="5"/>
        <v>0</v>
      </c>
      <c r="AI57" s="55">
        <f t="shared" ca="1" si="5"/>
        <v>0</v>
      </c>
      <c r="AJ57" s="55">
        <f t="shared" ca="1" si="5"/>
        <v>-18666.666666666668</v>
      </c>
      <c r="AK57" s="55">
        <f t="shared" ca="1" si="5"/>
        <v>18666.666666666668</v>
      </c>
    </row>
    <row r="58" spans="1:37" x14ac:dyDescent="0.25">
      <c r="A58" s="199" t="s">
        <v>79</v>
      </c>
    </row>
    <row r="59" spans="1:37" x14ac:dyDescent="0.25">
      <c r="A59" s="197"/>
    </row>
    <row r="60" spans="1:37" x14ac:dyDescent="0.25">
      <c r="A60" s="197"/>
    </row>
    <row r="61" spans="1:37" x14ac:dyDescent="0.25">
      <c r="A61" s="197"/>
    </row>
    <row r="62" spans="1:37" x14ac:dyDescent="0.25">
      <c r="A62" s="197"/>
    </row>
    <row r="63" spans="1:37" x14ac:dyDescent="0.25">
      <c r="A63" s="197"/>
    </row>
    <row r="64" spans="1:37" x14ac:dyDescent="0.25">
      <c r="A64" s="197"/>
    </row>
    <row r="65" spans="1:12" x14ac:dyDescent="0.25">
      <c r="A65" s="197"/>
    </row>
    <row r="66" spans="1:12" x14ac:dyDescent="0.25">
      <c r="A66" s="197"/>
    </row>
    <row r="67" spans="1:12" x14ac:dyDescent="0.25">
      <c r="A67" s="197"/>
    </row>
    <row r="68" spans="1:12" x14ac:dyDescent="0.25">
      <c r="A68" s="197"/>
    </row>
    <row r="69" spans="1:12" x14ac:dyDescent="0.25">
      <c r="A69" s="197"/>
      <c r="B69" s="27" t="s">
        <v>80</v>
      </c>
      <c r="C69" s="27">
        <v>0</v>
      </c>
      <c r="E69" s="27" t="s">
        <v>81</v>
      </c>
      <c r="F69" s="28">
        <f>0</f>
        <v>0</v>
      </c>
      <c r="H69" s="27" t="s">
        <v>80</v>
      </c>
      <c r="I69" s="27">
        <v>0</v>
      </c>
      <c r="K69" s="27" t="s">
        <v>81</v>
      </c>
      <c r="L69" s="28">
        <f>0</f>
        <v>0</v>
      </c>
    </row>
    <row r="70" spans="1:12" x14ac:dyDescent="0.25">
      <c r="A70" s="197"/>
    </row>
    <row r="71" spans="1:12" x14ac:dyDescent="0.25">
      <c r="A71" s="197"/>
    </row>
    <row r="72" spans="1:12" x14ac:dyDescent="0.25">
      <c r="A72" s="197"/>
    </row>
    <row r="73" spans="1:12" x14ac:dyDescent="0.25">
      <c r="A73" s="197"/>
    </row>
    <row r="74" spans="1:12" x14ac:dyDescent="0.25">
      <c r="A74" s="197"/>
    </row>
    <row r="75" spans="1:12" x14ac:dyDescent="0.25">
      <c r="A75" s="197"/>
    </row>
    <row r="76" spans="1:12" x14ac:dyDescent="0.25">
      <c r="A76" s="197"/>
    </row>
    <row r="77" spans="1:12" x14ac:dyDescent="0.25">
      <c r="A77" s="197"/>
    </row>
    <row r="78" spans="1:12" x14ac:dyDescent="0.25">
      <c r="A78" s="197"/>
    </row>
    <row r="79" spans="1:12" x14ac:dyDescent="0.25">
      <c r="A79" s="197"/>
    </row>
    <row r="80" spans="1:12" x14ac:dyDescent="0.25">
      <c r="A80" s="197"/>
    </row>
    <row r="81" spans="1:12" x14ac:dyDescent="0.25">
      <c r="A81" s="197"/>
      <c r="B81" s="27" t="s">
        <v>80</v>
      </c>
      <c r="C81" s="27">
        <v>0</v>
      </c>
      <c r="E81" s="27" t="s">
        <v>82</v>
      </c>
      <c r="F81" s="28">
        <f>25.5*GESTEP(C81)-2*GESTEP(C81)*C81+22.5*GESTEP(C81,24)</f>
        <v>25.5</v>
      </c>
      <c r="H81" s="27" t="s">
        <v>80</v>
      </c>
      <c r="I81" s="27">
        <v>0</v>
      </c>
      <c r="K81" s="27" t="s">
        <v>82</v>
      </c>
      <c r="L81" s="28">
        <f>15*GESTEP(I81)-12*GESTEP(I81,4)-3*GESTEP(I81,8)</f>
        <v>15</v>
      </c>
    </row>
    <row r="82" spans="1:12" x14ac:dyDescent="0.25">
      <c r="A82" s="197"/>
    </row>
    <row r="83" spans="1:12" x14ac:dyDescent="0.25">
      <c r="A83" s="197"/>
    </row>
    <row r="84" spans="1:12" x14ac:dyDescent="0.25">
      <c r="A84" s="197"/>
    </row>
    <row r="85" spans="1:12" x14ac:dyDescent="0.25">
      <c r="A85" s="197"/>
    </row>
    <row r="86" spans="1:12" x14ac:dyDescent="0.25">
      <c r="A86" s="197"/>
    </row>
    <row r="87" spans="1:12" x14ac:dyDescent="0.25">
      <c r="A87" s="197"/>
    </row>
    <row r="88" spans="1:12" x14ac:dyDescent="0.25">
      <c r="A88" s="197"/>
    </row>
    <row r="89" spans="1:12" x14ac:dyDescent="0.25">
      <c r="A89" s="197"/>
    </row>
    <row r="90" spans="1:12" x14ac:dyDescent="0.25">
      <c r="A90" s="197"/>
    </row>
    <row r="91" spans="1:12" x14ac:dyDescent="0.25">
      <c r="A91" s="197"/>
    </row>
    <row r="92" spans="1:12" x14ac:dyDescent="0.25">
      <c r="A92" s="197"/>
    </row>
    <row r="93" spans="1:12" x14ac:dyDescent="0.25">
      <c r="A93" s="197"/>
      <c r="B93" s="27" t="s">
        <v>80</v>
      </c>
      <c r="C93" s="27">
        <v>0</v>
      </c>
      <c r="E93" s="27" t="s">
        <v>83</v>
      </c>
      <c r="F93" s="28">
        <f>25.5*GESTEP(C93)*C93-108*GESTEP(C93)-2/2*GESTEP(C93)*C93^2+22.5*GESTEP(C93,24)*(C93-24)+72*GESTEP(C93,24)</f>
        <v>-108</v>
      </c>
      <c r="H93" s="27" t="s">
        <v>80</v>
      </c>
      <c r="I93" s="27">
        <v>0</v>
      </c>
      <c r="K93" s="27" t="s">
        <v>83</v>
      </c>
      <c r="L93" s="28">
        <f>15*GESTEP(I93)*I93-72*GESTEP(I93)-12*GESTEP(I93,4)*(I93-4)-3*GESTEP(I93,8)*(I93-8)</f>
        <v>-72</v>
      </c>
    </row>
    <row r="94" spans="1:12" x14ac:dyDescent="0.25">
      <c r="A94" s="197"/>
    </row>
    <row r="95" spans="1:12" x14ac:dyDescent="0.25">
      <c r="A95" s="197"/>
    </row>
    <row r="96" spans="1:12" x14ac:dyDescent="0.25">
      <c r="A96" s="197"/>
    </row>
    <row r="97" spans="1:12" x14ac:dyDescent="0.25">
      <c r="A97" s="197"/>
    </row>
    <row r="98" spans="1:12" x14ac:dyDescent="0.25">
      <c r="A98" s="197"/>
    </row>
    <row r="99" spans="1:12" x14ac:dyDescent="0.25">
      <c r="A99" s="197"/>
    </row>
    <row r="100" spans="1:12" x14ac:dyDescent="0.25">
      <c r="A100" s="197"/>
    </row>
    <row r="101" spans="1:12" x14ac:dyDescent="0.25">
      <c r="A101" s="197"/>
    </row>
    <row r="102" spans="1:12" x14ac:dyDescent="0.25">
      <c r="A102" s="197"/>
    </row>
    <row r="103" spans="1:12" x14ac:dyDescent="0.25">
      <c r="A103" s="197"/>
    </row>
    <row r="104" spans="1:12" x14ac:dyDescent="0.25">
      <c r="A104" s="197"/>
    </row>
    <row r="105" spans="1:12" x14ac:dyDescent="0.25">
      <c r="A105" s="197"/>
      <c r="B105" s="27" t="s">
        <v>80</v>
      </c>
      <c r="C105" s="27">
        <v>0</v>
      </c>
      <c r="E105" s="27" t="s">
        <v>84</v>
      </c>
      <c r="F105" s="28">
        <f>25.5/2*GESTEP(C105)*C105^2-108*GESTEP(C105)*C105-2/6*GESTEP(C105)*C105^3+22.5/2*GESTEP(C105,24)*(C105-24)^2+72*GESTEP(C105,24)*(C105-24)</f>
        <v>0</v>
      </c>
      <c r="H105" s="27" t="s">
        <v>80</v>
      </c>
      <c r="I105" s="27">
        <v>0</v>
      </c>
      <c r="K105" s="27" t="s">
        <v>84</v>
      </c>
      <c r="L105" s="28">
        <f>15/2*GESTEP(I105)*I105^2-72*GESTEP(I105)*I105-12/2*GESTEP(I105,4)*(I105-4)^2-3/2*GESTEP(I105,8)*(I105-8)^2+144</f>
        <v>144</v>
      </c>
    </row>
    <row r="106" spans="1:12" x14ac:dyDescent="0.25">
      <c r="A106" s="197"/>
    </row>
    <row r="107" spans="1:12" x14ac:dyDescent="0.25">
      <c r="A107" s="197"/>
    </row>
    <row r="108" spans="1:12" x14ac:dyDescent="0.25">
      <c r="A108" s="197"/>
    </row>
    <row r="109" spans="1:12" x14ac:dyDescent="0.25">
      <c r="A109" s="197"/>
    </row>
    <row r="110" spans="1:12" x14ac:dyDescent="0.25">
      <c r="A110" s="197"/>
    </row>
    <row r="111" spans="1:12" x14ac:dyDescent="0.25">
      <c r="A111" s="197"/>
    </row>
    <row r="112" spans="1:12" x14ac:dyDescent="0.25">
      <c r="A112" s="197"/>
    </row>
    <row r="113" spans="1:12" x14ac:dyDescent="0.25">
      <c r="A113" s="197"/>
    </row>
    <row r="114" spans="1:12" x14ac:dyDescent="0.25">
      <c r="A114" s="197"/>
    </row>
    <row r="115" spans="1:12" x14ac:dyDescent="0.25">
      <c r="A115" s="197"/>
    </row>
    <row r="116" spans="1:12" x14ac:dyDescent="0.25">
      <c r="A116" s="197"/>
    </row>
    <row r="117" spans="1:12" x14ac:dyDescent="0.25">
      <c r="A117" s="197"/>
      <c r="B117" s="27" t="s">
        <v>80</v>
      </c>
      <c r="C117" s="27">
        <v>0</v>
      </c>
      <c r="E117" s="27" t="s">
        <v>84</v>
      </c>
      <c r="F117" s="28">
        <f>25.5/6*GESTEP(C117)*C117^3-108/2*GESTEP(C117)*C117^2-2/24*GESTEP(C117)*C117^4+22.5/6*GESTEP(C117,24)*(C117-24)^3+72/2*GESTEP(C117,24)*(C117-24)^2</f>
        <v>0</v>
      </c>
      <c r="H117" s="27" t="s">
        <v>80</v>
      </c>
      <c r="I117" s="27">
        <v>0</v>
      </c>
      <c r="K117" s="27" t="s">
        <v>84</v>
      </c>
      <c r="L117" s="28">
        <f>15/6*GESTEP(I117)*I117^3-72/2*GESTEP(I117)*I117^2-12/6*GESTEP(I117,4)*(I117-4)^3-3/6*GESTEP(I117,8)*(I117-8)^3+144*I117</f>
        <v>0</v>
      </c>
    </row>
  </sheetData>
  <mergeCells count="24">
    <mergeCell ref="AB47:AK47"/>
    <mergeCell ref="I47:O47"/>
    <mergeCell ref="A58:A117"/>
    <mergeCell ref="V27:AA27"/>
    <mergeCell ref="AB27:AK27"/>
    <mergeCell ref="B29:B37"/>
    <mergeCell ref="C29:C31"/>
    <mergeCell ref="C32:C34"/>
    <mergeCell ref="B38:B46"/>
    <mergeCell ref="C38:C40"/>
    <mergeCell ref="C41:C43"/>
    <mergeCell ref="P27:U27"/>
    <mergeCell ref="B10:I10"/>
    <mergeCell ref="B16:K16"/>
    <mergeCell ref="B21:O21"/>
    <mergeCell ref="A28:A57"/>
    <mergeCell ref="J27:O27"/>
    <mergeCell ref="B2:P2"/>
    <mergeCell ref="B3:B4"/>
    <mergeCell ref="C3:D3"/>
    <mergeCell ref="E3:G3"/>
    <mergeCell ref="H3:J3"/>
    <mergeCell ref="K3:M3"/>
    <mergeCell ref="N3:P3"/>
  </mergeCells>
  <conditionalFormatting sqref="E29:E34">
    <cfRule type="expression" dxfId="56" priority="1">
      <formula>AND(E29&lt;1,E29&gt;-1,E29&lt;&gt;0)</formula>
    </cfRule>
  </conditionalFormatting>
  <conditionalFormatting sqref="E38:E43">
    <cfRule type="expression" dxfId="55" priority="2">
      <formula>AND(E38&lt;1,E38&gt;-1,E38&lt;&gt;0)</formula>
    </cfRule>
  </conditionalFormatting>
  <conditionalFormatting sqref="E49:E57">
    <cfRule type="expression" dxfId="54" priority="3">
      <formula>AND(E49&lt;1,E49&gt;-1,E49&lt;&gt;0)</formula>
    </cfRule>
  </conditionalFormatting>
  <conditionalFormatting sqref="F49:F52">
    <cfRule type="expression" dxfId="53" priority="4">
      <formula>AND(F49&lt;1,F49&gt;-1,F49&lt;&gt;0)</formula>
    </cfRule>
  </conditionalFormatting>
  <conditionalFormatting sqref="M49:O51">
    <cfRule type="expression" dxfId="52" priority="5">
      <formula>AND(M49&lt;1,M49&gt;-1,M49&lt;&gt;0)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B24">
      <formula1>MEMBERS</formula1>
    </dataValidation>
    <dataValidation type="list" allowBlank="1" showInputMessage="1" showErrorMessage="1" sqref="C23:C24">
      <formula1>"M,P,UDL,LDL"</formula1>
    </dataValidation>
    <dataValidation type="list" allowBlank="1" showInputMessage="1" showErrorMessage="1" sqref="D23:D24">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5691"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5692"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5693"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5694"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5695"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5696" r:id="rId8" name="Button 48">
              <controlPr defaultSize="0" print="0" autoFill="0" autoPict="0" macro="[0]!ADD_MEMB_LOAD">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5697" r:id="rId9" name="Button 49">
              <controlPr defaultSize="0" print="0" autoFill="0" autoPict="0" macro="[0]!DMO_main.SOLUTION">
                <anchor moveWithCells="1" sizeWithCells="1">
                  <from>
                    <xdr:col>1</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155699" r:id="rId10" name="Button 51">
              <controlPr defaultSize="0" print="0" autoFill="0" autoPict="0" macro="[0]!CLEAR_OUTPUT">
                <anchor moveWithCells="1" sizeWithCells="1">
                  <from>
                    <xdr:col>5</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55700" r:id="rId11" name="Button 52">
              <controlPr defaultSize="0" print="0" autoFill="0" autoPict="0" macro="[0]!ROWS_HIDE">
                <anchor moveWithCells="1" sizeWithCells="1">
                  <from>
                    <xdr:col>7</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55701" r:id="rId12" name="Button 53">
              <controlPr defaultSize="0" print="0" autoFill="0" autoPict="0" macro="[0]!SETUP_SHEET">
                <anchor moveWithCells="1" sizeWithCells="1">
                  <from>
                    <xdr:col>9</xdr:col>
                    <xdr:colOff>0</xdr:colOff>
                    <xdr:row>25</xdr:row>
                    <xdr:rowOff>0</xdr:rowOff>
                  </from>
                  <to>
                    <xdr:col>11</xdr:col>
                    <xdr:colOff>0</xdr:colOff>
                    <xdr:row>26</xdr:row>
                    <xdr:rowOff>0</xdr:rowOff>
                  </to>
                </anchor>
              </controlPr>
            </control>
          </mc:Choice>
        </mc:AlternateContent>
        <mc:AlternateContent xmlns:mc="http://schemas.openxmlformats.org/markup-compatibility/2006">
          <mc:Choice Requires="x14">
            <control shapeId="155702" r:id="rId13" name="Button 54">
              <controlPr defaultSize="0" print="0" autoFill="0" autoPict="0" macro="[0]!FIX_FORMULAS">
                <anchor moveWithCells="1" sizeWithCells="1">
                  <from>
                    <xdr:col>5</xdr:col>
                    <xdr:colOff>0</xdr:colOff>
                    <xdr:row>8</xdr:row>
                    <xdr:rowOff>9525</xdr:rowOff>
                  </from>
                  <to>
                    <xdr:col>7</xdr:col>
                    <xdr:colOff>0</xdr:colOff>
                    <xdr:row>9</xdr:row>
                    <xdr:rowOff>0</xdr:rowOff>
                  </to>
                </anchor>
              </controlPr>
            </control>
          </mc:Choice>
        </mc:AlternateContent>
        <mc:AlternateContent xmlns:mc="http://schemas.openxmlformats.org/markup-compatibility/2006">
          <mc:Choice Requires="x14">
            <control shapeId="155703" r:id="rId14" name="Button 55">
              <controlPr defaultSize="0" print="0" autoFill="0" autoPict="0" macro="[0]!DIAGRAMS">
                <anchor moveWithCells="1" sizeWithCells="1">
                  <from>
                    <xdr:col>3</xdr:col>
                    <xdr:colOff>0</xdr:colOff>
                    <xdr:row>25</xdr:row>
                    <xdr:rowOff>9525</xdr:rowOff>
                  </from>
                  <to>
                    <xdr:col>5</xdr:col>
                    <xdr:colOff>0</xdr:colOff>
                    <xdr:row>26</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9"/>
  </sheetPr>
  <dimension ref="A1:AK116"/>
  <sheetViews>
    <sheetView topLeftCell="A49" zoomScale="55" zoomScaleNormal="55" workbookViewId="0">
      <selection activeCell="D25" sqref="D25"/>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0</v>
      </c>
      <c r="F5" s="1">
        <v>1</v>
      </c>
      <c r="G5" s="1">
        <v>0</v>
      </c>
      <c r="H5" s="1">
        <v>1</v>
      </c>
      <c r="I5" s="1">
        <v>6</v>
      </c>
      <c r="J5" s="1">
        <v>2</v>
      </c>
      <c r="K5" s="26">
        <f>IF(CONSTRAINTSu_X=0,IF(ISNA(MATCH(NODES,NODES_LOADED,0)),0,INDEX(NODAL_APPLICATIONS,MATCH(NODES,NODES_LOADED,0),1)),"TBD")</f>
        <v>0</v>
      </c>
      <c r="L5" s="26" t="str">
        <f>IF(CONSTRAINTSu_Y=0,IF(ISNA(MATCH(NODES,NODES_LOADED,0)),0,INDEX(NODAL_APPLICATIONS,MATCH(NODES,NODES_LOADED,0),2)),"TBD")</f>
        <v>TBD</v>
      </c>
      <c r="M5" s="26">
        <f>IF(CONSTRAINTSr_Z=0,IF(ISNA(MATCH(NODES,NODES_LOADED,0)),0,INDEX(NODAL_APPLICATIONS,MATCH(NODES,NODES_LOADED,0),3)),"TBD")</f>
        <v>0</v>
      </c>
      <c r="N5" s="26" t="str">
        <f>IF(CONSTRAINTSu_X=0,"TBD",IF(ISNA(MATCH(NODES,NODES_LOADED,0)),0,INDEX(NODAL_APPLICATIONS,MATCH(NODES,NODES_LOADED,0),4)))</f>
        <v>TBD</v>
      </c>
      <c r="O5" s="26">
        <f>IF(CONSTRAINTSu_Y=0,"TBD",IF(ISNA(MATCH(NODES,NODES_LOADED,0)),0,INDEX(NODAL_APPLICATIONS,MATCH(NODES,NODES_LOADED,0),5)))</f>
        <v>0</v>
      </c>
      <c r="P5" s="44" t="str">
        <f>IF(CONSTRAINTSr_Z=0,"TBD",IF(ISNA(MATCH(NODES,NODES_LOADED,0)),0,INDEX(NODAL_APPLICATIONS,MATCH(NODES,NODES_LOADED,0),6)))</f>
        <v>TBD</v>
      </c>
    </row>
    <row r="6" spans="2:16" x14ac:dyDescent="0.25">
      <c r="B6" s="23" t="s">
        <v>19</v>
      </c>
      <c r="C6" s="1">
        <v>240</v>
      </c>
      <c r="D6" s="1">
        <v>0</v>
      </c>
      <c r="E6" s="1">
        <v>0</v>
      </c>
      <c r="F6" s="1">
        <v>0</v>
      </c>
      <c r="G6" s="1">
        <v>0</v>
      </c>
      <c r="H6" s="1">
        <v>3</v>
      </c>
      <c r="I6" s="1">
        <v>4</v>
      </c>
      <c r="J6" s="1">
        <v>5</v>
      </c>
      <c r="K6" s="26">
        <f>IF(CONSTRAINTSu_X=0,IF(ISNA(MATCH(NODES,NODES_LOADED,0)),0,INDEX(NODAL_APPLICATIONS,MATCH(NODES,NODES_LOADED,0),1)),"TBD")</f>
        <v>5</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23" t="s">
        <v>29</v>
      </c>
      <c r="C7" s="1">
        <v>240</v>
      </c>
      <c r="D7" s="1">
        <v>-240</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c r="L10" t="s">
        <v>134</v>
      </c>
    </row>
    <row r="11" spans="2:16" x14ac:dyDescent="0.25">
      <c r="B11" s="47" t="s">
        <v>15</v>
      </c>
      <c r="C11" s="40" t="s">
        <v>43</v>
      </c>
      <c r="D11" s="40" t="s">
        <v>44</v>
      </c>
      <c r="E11" s="40" t="s">
        <v>14</v>
      </c>
      <c r="F11" s="40" t="s">
        <v>12</v>
      </c>
      <c r="G11" s="40" t="s">
        <v>34</v>
      </c>
      <c r="H11" s="40" t="s">
        <v>21</v>
      </c>
      <c r="I11" s="43" t="s">
        <v>20</v>
      </c>
      <c r="L11" t="s">
        <v>135</v>
      </c>
    </row>
    <row r="12" spans="2:16" x14ac:dyDescent="0.25">
      <c r="B12" s="23" t="s">
        <v>7</v>
      </c>
      <c r="C12" s="1" t="s">
        <v>17</v>
      </c>
      <c r="D12" s="1" t="s">
        <v>19</v>
      </c>
      <c r="E12" s="1">
        <v>0</v>
      </c>
      <c r="F12" s="26">
        <f>L_m(B12,COORD_X,COORD_Y)</f>
        <v>240</v>
      </c>
      <c r="G12" s="1">
        <v>10</v>
      </c>
      <c r="H12" s="46">
        <v>29000</v>
      </c>
      <c r="I12" s="62">
        <v>500</v>
      </c>
    </row>
    <row r="13" spans="2:16" x14ac:dyDescent="0.25">
      <c r="B13" s="23" t="s">
        <v>30</v>
      </c>
      <c r="C13" s="1" t="s">
        <v>19</v>
      </c>
      <c r="D13" s="1" t="s">
        <v>29</v>
      </c>
      <c r="E13" s="1">
        <v>0</v>
      </c>
      <c r="F13" s="26">
        <f>L_m(B13,COORD_X,COORD_Y)</f>
        <v>240</v>
      </c>
      <c r="G13" s="1">
        <v>10</v>
      </c>
      <c r="H13" s="46">
        <v>29000</v>
      </c>
      <c r="I13" s="62">
        <v>500</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23" t="s">
        <v>19</v>
      </c>
      <c r="C18" s="1">
        <v>5</v>
      </c>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86" t="s">
        <v>16</v>
      </c>
      <c r="C21" s="162"/>
      <c r="D21" s="162"/>
      <c r="E21" s="162"/>
      <c r="F21" s="162"/>
      <c r="G21" s="162"/>
      <c r="H21" s="162"/>
      <c r="I21" s="162"/>
      <c r="J21" s="162"/>
      <c r="K21" s="162"/>
      <c r="L21" s="162"/>
      <c r="M21" s="162"/>
      <c r="N21" s="162"/>
      <c r="O21" s="187"/>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7</v>
      </c>
      <c r="C23" s="1" t="s">
        <v>0</v>
      </c>
      <c r="D23" s="1" t="s">
        <v>5</v>
      </c>
      <c r="E23" s="1">
        <v>0</v>
      </c>
      <c r="F23" s="1">
        <v>240</v>
      </c>
      <c r="G23" s="1"/>
      <c r="H23" s="1"/>
      <c r="I23" s="26">
        <f>L_m(B23,COORD_X,COORD_Y)</f>
        <v>240</v>
      </c>
      <c r="J23" s="26">
        <f t="array" ref="J23:O23">FEF_LOCAL(B23:I23)</f>
        <v>0</v>
      </c>
      <c r="K23" s="26">
        <v>0</v>
      </c>
      <c r="L23" s="26">
        <v>0</v>
      </c>
      <c r="M23" s="26">
        <v>0</v>
      </c>
      <c r="N23" s="26">
        <v>0</v>
      </c>
      <c r="O23" s="44">
        <v>0</v>
      </c>
    </row>
    <row r="24" spans="1:37" ht="15.75" thickBot="1" x14ac:dyDescent="0.3">
      <c r="B24" s="42"/>
      <c r="C24" s="16"/>
      <c r="D24" s="16"/>
      <c r="E24" s="16"/>
      <c r="F24" s="16"/>
      <c r="G24" s="16"/>
      <c r="H24" s="16"/>
      <c r="I24" s="17"/>
      <c r="J24" s="16"/>
      <c r="K24" s="16"/>
      <c r="L24" s="16"/>
      <c r="M24" s="16"/>
      <c r="N24" s="16"/>
      <c r="O24" s="51"/>
    </row>
    <row r="26" spans="1:37" ht="18" x14ac:dyDescent="0.25">
      <c r="B26" s="40" t="s">
        <v>15</v>
      </c>
      <c r="C26" s="40" t="s">
        <v>18</v>
      </c>
      <c r="D26" s="40" t="s">
        <v>48</v>
      </c>
      <c r="E26" s="52" t="s">
        <v>2</v>
      </c>
      <c r="F26" s="52" t="s">
        <v>126</v>
      </c>
      <c r="G26" s="52" t="s">
        <v>127</v>
      </c>
      <c r="H26" s="52" t="s">
        <v>1</v>
      </c>
      <c r="I26" s="52" t="s">
        <v>128</v>
      </c>
      <c r="J26" s="196" t="s">
        <v>72</v>
      </c>
      <c r="K26" s="196"/>
      <c r="L26" s="196"/>
      <c r="M26" s="196"/>
      <c r="N26" s="196"/>
      <c r="O26" s="196"/>
      <c r="P26" s="196" t="s">
        <v>47</v>
      </c>
      <c r="Q26" s="196"/>
      <c r="R26" s="196"/>
      <c r="S26" s="196"/>
      <c r="T26" s="196"/>
      <c r="U26" s="196"/>
      <c r="V26" s="196" t="s">
        <v>49</v>
      </c>
      <c r="W26" s="196"/>
      <c r="X26" s="196"/>
      <c r="Y26" s="196"/>
      <c r="Z26" s="196"/>
      <c r="AA26" s="196"/>
      <c r="AB26" s="196" t="s">
        <v>50</v>
      </c>
      <c r="AC26" s="196"/>
      <c r="AD26" s="196"/>
      <c r="AE26" s="196"/>
      <c r="AF26" s="196"/>
      <c r="AG26" s="196"/>
      <c r="AH26" s="196"/>
      <c r="AI26" s="196"/>
      <c r="AJ26" s="196"/>
      <c r="AK26" s="196"/>
    </row>
    <row r="27" spans="1:37" x14ac:dyDescent="0.25">
      <c r="A27" s="197"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40" t="s">
        <v>48</v>
      </c>
      <c r="AC27" s="5">
        <v>1</v>
      </c>
      <c r="AD27" s="5">
        <v>2</v>
      </c>
      <c r="AE27" s="5">
        <v>3</v>
      </c>
      <c r="AF27" s="5">
        <v>4</v>
      </c>
      <c r="AG27" s="5">
        <v>5</v>
      </c>
      <c r="AH27" s="5">
        <v>6</v>
      </c>
      <c r="AI27" s="5">
        <v>7</v>
      </c>
      <c r="AJ27" s="5">
        <v>8</v>
      </c>
      <c r="AK27" s="5">
        <v>9</v>
      </c>
    </row>
    <row r="28" spans="1:37" x14ac:dyDescent="0.25">
      <c r="A28" s="197"/>
      <c r="B28" s="171" t="s">
        <v>7</v>
      </c>
      <c r="C28" s="174" t="str">
        <f>INDEX(mem_Nb,MATCH(B28,MEMBERS,0))</f>
        <v>N1</v>
      </c>
      <c r="D28" s="26">
        <f>INDEX(LM,MATCH(C28,NODES,0),1)</f>
        <v>1</v>
      </c>
      <c r="E28" s="2">
        <f t="array" aca="1" ref="E28:E33" ca="1">d_m(D28:D33,P28:U33,Du,Dk)</f>
        <v>7.1428571428571437E-8</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70000000</v>
      </c>
      <c r="K28" s="2">
        <v>0</v>
      </c>
      <c r="L28" s="2">
        <v>0</v>
      </c>
      <c r="M28" s="2">
        <v>-70000000</v>
      </c>
      <c r="N28" s="2">
        <v>0</v>
      </c>
      <c r="O28" s="13">
        <v>0</v>
      </c>
      <c r="P28" s="12">
        <f t="array" ref="P28:U33">T_m(B28)</f>
        <v>1</v>
      </c>
      <c r="Q28" s="2">
        <v>0</v>
      </c>
      <c r="R28" s="2">
        <v>0</v>
      </c>
      <c r="S28" s="2">
        <v>0</v>
      </c>
      <c r="T28" s="2">
        <v>0</v>
      </c>
      <c r="U28" s="13">
        <v>0</v>
      </c>
      <c r="V28" s="12">
        <f t="array" ref="V28:AA33">k_m(P28:U33,J28:O33)</f>
        <v>70000000</v>
      </c>
      <c r="W28" s="2">
        <v>0</v>
      </c>
      <c r="X28" s="2">
        <v>0</v>
      </c>
      <c r="Y28" s="2">
        <v>-70000000</v>
      </c>
      <c r="Z28" s="2">
        <v>0</v>
      </c>
      <c r="AA28" s="13">
        <v>0</v>
      </c>
      <c r="AB28" s="1">
        <v>1</v>
      </c>
      <c r="AC28" s="2">
        <f ca="1">IF(ISNA(OR(MATCH(AC$27,OFFSET($D28,1-$AB28,0,6),0),MATCH($AB28,OFFSET($D28,1-$AB28,0,6),0))),0,INDEX(OFFSET($D28,1-$AB28,18,6,6),MATCH(AC$27,OFFSET($D28,1-$AB28,0,6),0),MATCH($AB28,OFFSET($D28,1-$AB28,0,6),0)))</f>
        <v>70000000</v>
      </c>
      <c r="AD28" s="2">
        <f t="shared" ref="AD28:AK43" ca="1" si="0">IF(ISNA(OR(MATCH(AD$27,OFFSET($D28,1-$AB28,0,6),0),MATCH($AB28,OFFSET($D28,1-$AB28,0,6),0))),0,INDEX(OFFSET($D28,1-$AB28,18,6,6),MATCH(AD$27,OFFSET($D28,1-$AB28,0,6),0),MATCH($AB28,OFFSET($D28,1-$AB28,0,6),0)))</f>
        <v>0</v>
      </c>
      <c r="AE28" s="2">
        <f t="shared" ca="1" si="0"/>
        <v>-70000000</v>
      </c>
      <c r="AF28" s="2">
        <f t="shared" ca="1" si="0"/>
        <v>0</v>
      </c>
      <c r="AG28" s="2">
        <f t="shared" ca="1" si="0"/>
        <v>0</v>
      </c>
      <c r="AH28" s="2">
        <f t="shared" ca="1" si="0"/>
        <v>0</v>
      </c>
      <c r="AI28" s="2">
        <f t="shared" ca="1" si="0"/>
        <v>0</v>
      </c>
      <c r="AJ28" s="2">
        <f t="shared" ca="1" si="0"/>
        <v>0</v>
      </c>
      <c r="AK28" s="2">
        <f t="shared" ca="1" si="0"/>
        <v>0</v>
      </c>
    </row>
    <row r="29" spans="1:37" x14ac:dyDescent="0.25">
      <c r="A29" s="197"/>
      <c r="B29" s="171"/>
      <c r="C29" s="174"/>
      <c r="D29" s="26">
        <f>INDEX(LM,MATCH(C28,NODES,0),2)</f>
        <v>6</v>
      </c>
      <c r="E29" s="2">
        <f ca="1"/>
        <v>0</v>
      </c>
      <c r="F29" s="2">
        <v>0</v>
      </c>
      <c r="G29" s="2">
        <v>0</v>
      </c>
      <c r="H29" s="2">
        <f ca="1"/>
        <v>0</v>
      </c>
      <c r="I29" s="2">
        <f ca="1"/>
        <v>0</v>
      </c>
      <c r="J29" s="12">
        <v>0</v>
      </c>
      <c r="K29" s="2">
        <v>18666.666666666668</v>
      </c>
      <c r="L29" s="2">
        <v>28000</v>
      </c>
      <c r="M29" s="2">
        <v>0</v>
      </c>
      <c r="N29" s="2">
        <v>-18666.666666666668</v>
      </c>
      <c r="O29" s="13">
        <v>28000</v>
      </c>
      <c r="P29" s="12">
        <v>0</v>
      </c>
      <c r="Q29" s="2">
        <v>1</v>
      </c>
      <c r="R29" s="2">
        <v>0</v>
      </c>
      <c r="S29" s="2">
        <v>0</v>
      </c>
      <c r="T29" s="2">
        <v>0</v>
      </c>
      <c r="U29" s="13">
        <v>0</v>
      </c>
      <c r="V29" s="12">
        <v>0</v>
      </c>
      <c r="W29" s="2">
        <v>18666.666666666668</v>
      </c>
      <c r="X29" s="2">
        <v>28000</v>
      </c>
      <c r="Y29" s="2">
        <v>0</v>
      </c>
      <c r="Z29" s="2">
        <v>-18666.666666666668</v>
      </c>
      <c r="AA29" s="13">
        <v>28000</v>
      </c>
      <c r="AB29" s="1">
        <v>2</v>
      </c>
      <c r="AC29" s="2">
        <f t="shared" ref="AC29:AC36" ca="1" si="1">IF(ISNA(OR(MATCH(AC$27,OFFSET($D29,1-$AB29,0,6),0),MATCH($AB29,OFFSET($D29,1-$AB29,0,6),0))),0,INDEX(OFFSET($D29,1-$AB29,18,6,6),MATCH(AC$27,OFFSET($D29,1-$AB29,0,6),0),MATCH($AB29,OFFSET($D29,1-$AB29,0,6),0)))</f>
        <v>0</v>
      </c>
      <c r="AD29" s="2">
        <f t="shared" ca="1" si="0"/>
        <v>56000</v>
      </c>
      <c r="AE29" s="2">
        <f t="shared" ca="1" si="0"/>
        <v>0</v>
      </c>
      <c r="AF29" s="2">
        <f t="shared" ca="1" si="0"/>
        <v>-28000</v>
      </c>
      <c r="AG29" s="2">
        <f t="shared" ca="1" si="0"/>
        <v>28000</v>
      </c>
      <c r="AH29" s="2">
        <f t="shared" ca="1" si="0"/>
        <v>28000</v>
      </c>
      <c r="AI29" s="2">
        <f t="shared" ca="1" si="0"/>
        <v>0</v>
      </c>
      <c r="AJ29" s="2">
        <f t="shared" ca="1" si="0"/>
        <v>0</v>
      </c>
      <c r="AK29" s="2">
        <f t="shared" ca="1" si="0"/>
        <v>0</v>
      </c>
    </row>
    <row r="30" spans="1:37" x14ac:dyDescent="0.25">
      <c r="A30" s="197"/>
      <c r="B30" s="171"/>
      <c r="C30" s="174"/>
      <c r="D30" s="26">
        <f>INDEX(LM,MATCH(C28,NODES,0),3)</f>
        <v>2</v>
      </c>
      <c r="E30" s="2">
        <f ca="1"/>
        <v>0</v>
      </c>
      <c r="F30" s="2">
        <v>0</v>
      </c>
      <c r="G30" s="2">
        <v>0</v>
      </c>
      <c r="H30" s="2">
        <f ca="1"/>
        <v>0</v>
      </c>
      <c r="I30" s="2">
        <f ca="1"/>
        <v>0</v>
      </c>
      <c r="J30" s="12">
        <v>0</v>
      </c>
      <c r="K30" s="2">
        <v>28000</v>
      </c>
      <c r="L30" s="2">
        <v>56000</v>
      </c>
      <c r="M30" s="2">
        <v>0</v>
      </c>
      <c r="N30" s="2">
        <v>-28000</v>
      </c>
      <c r="O30" s="13">
        <v>28000</v>
      </c>
      <c r="P30" s="12">
        <v>0</v>
      </c>
      <c r="Q30" s="2">
        <v>0</v>
      </c>
      <c r="R30" s="2">
        <v>1</v>
      </c>
      <c r="S30" s="2">
        <v>0</v>
      </c>
      <c r="T30" s="2">
        <v>0</v>
      </c>
      <c r="U30" s="13">
        <v>0</v>
      </c>
      <c r="V30" s="12">
        <v>0</v>
      </c>
      <c r="W30" s="2">
        <v>28000</v>
      </c>
      <c r="X30" s="2">
        <v>56000</v>
      </c>
      <c r="Y30" s="2">
        <v>0</v>
      </c>
      <c r="Z30" s="2">
        <v>-28000</v>
      </c>
      <c r="AA30" s="13">
        <v>28000</v>
      </c>
      <c r="AB30" s="1">
        <v>3</v>
      </c>
      <c r="AC30" s="2">
        <f t="shared" ca="1" si="1"/>
        <v>-70000000</v>
      </c>
      <c r="AD30" s="2">
        <f t="shared" ca="1" si="0"/>
        <v>0</v>
      </c>
      <c r="AE30" s="2">
        <f t="shared" ca="1" si="0"/>
        <v>70000000</v>
      </c>
      <c r="AF30" s="2">
        <f t="shared" ca="1" si="0"/>
        <v>0</v>
      </c>
      <c r="AG30" s="2">
        <f t="shared" ca="1" si="0"/>
        <v>0</v>
      </c>
      <c r="AH30" s="2">
        <f t="shared" ca="1" si="0"/>
        <v>0</v>
      </c>
      <c r="AI30" s="2">
        <f t="shared" ca="1" si="0"/>
        <v>0</v>
      </c>
      <c r="AJ30" s="2">
        <f t="shared" ca="1" si="0"/>
        <v>0</v>
      </c>
      <c r="AK30" s="2">
        <f t="shared" ca="1" si="0"/>
        <v>0</v>
      </c>
    </row>
    <row r="31" spans="1:37" x14ac:dyDescent="0.25">
      <c r="A31" s="197"/>
      <c r="B31" s="171"/>
      <c r="C31" s="174" t="str">
        <f>INDEX(mem_Ne,MATCH(B28,MEMBERS,0))</f>
        <v>N2</v>
      </c>
      <c r="D31" s="26">
        <f>INDEX(LM,MATCH(C31,NODES,0),1)</f>
        <v>3</v>
      </c>
      <c r="E31" s="2">
        <f ca="1"/>
        <v>7.1428571428571437E-8</v>
      </c>
      <c r="F31" s="2">
        <v>0</v>
      </c>
      <c r="G31" s="2">
        <v>0</v>
      </c>
      <c r="H31" s="2">
        <f ca="1"/>
        <v>0</v>
      </c>
      <c r="I31" s="2">
        <f ca="1"/>
        <v>0</v>
      </c>
      <c r="J31" s="12">
        <v>-70000000</v>
      </c>
      <c r="K31" s="2">
        <v>0</v>
      </c>
      <c r="L31" s="2">
        <v>0</v>
      </c>
      <c r="M31" s="2">
        <v>70000000</v>
      </c>
      <c r="N31" s="2">
        <v>0</v>
      </c>
      <c r="O31" s="13">
        <v>0</v>
      </c>
      <c r="P31" s="12">
        <v>0</v>
      </c>
      <c r="Q31" s="2">
        <v>0</v>
      </c>
      <c r="R31" s="2">
        <v>0</v>
      </c>
      <c r="S31" s="2">
        <v>1</v>
      </c>
      <c r="T31" s="2">
        <v>0</v>
      </c>
      <c r="U31" s="13">
        <v>0</v>
      </c>
      <c r="V31" s="12">
        <v>-70000000</v>
      </c>
      <c r="W31" s="2">
        <v>0</v>
      </c>
      <c r="X31" s="2">
        <v>0</v>
      </c>
      <c r="Y31" s="2">
        <v>70000000</v>
      </c>
      <c r="Z31" s="2">
        <v>0</v>
      </c>
      <c r="AA31" s="13">
        <v>0</v>
      </c>
      <c r="AB31" s="1">
        <v>4</v>
      </c>
      <c r="AC31" s="2">
        <f t="shared" ca="1" si="1"/>
        <v>0</v>
      </c>
      <c r="AD31" s="2">
        <f t="shared" ca="1" si="0"/>
        <v>-28000</v>
      </c>
      <c r="AE31" s="2">
        <f t="shared" ca="1" si="0"/>
        <v>0</v>
      </c>
      <c r="AF31" s="2">
        <f t="shared" ca="1" si="0"/>
        <v>18666.666666666668</v>
      </c>
      <c r="AG31" s="2">
        <f t="shared" ca="1" si="0"/>
        <v>-28000</v>
      </c>
      <c r="AH31" s="2">
        <f t="shared" ca="1" si="0"/>
        <v>-18666.666666666668</v>
      </c>
      <c r="AI31" s="2">
        <f t="shared" ca="1" si="0"/>
        <v>0</v>
      </c>
      <c r="AJ31" s="2">
        <f t="shared" ca="1" si="0"/>
        <v>0</v>
      </c>
      <c r="AK31" s="2">
        <f t="shared" ca="1" si="0"/>
        <v>0</v>
      </c>
    </row>
    <row r="32" spans="1:37" x14ac:dyDescent="0.25">
      <c r="A32" s="197"/>
      <c r="B32" s="171"/>
      <c r="C32" s="174"/>
      <c r="D32" s="26">
        <f>INDEX(LM,MATCH(C31,NODES,0),2)</f>
        <v>4</v>
      </c>
      <c r="E32" s="2">
        <f ca="1"/>
        <v>0</v>
      </c>
      <c r="F32" s="2">
        <v>0</v>
      </c>
      <c r="G32" s="2">
        <v>0</v>
      </c>
      <c r="H32" s="2">
        <f ca="1"/>
        <v>0</v>
      </c>
      <c r="I32" s="2">
        <f ca="1"/>
        <v>0</v>
      </c>
      <c r="J32" s="12">
        <v>0</v>
      </c>
      <c r="K32" s="2">
        <v>-18666.666666666668</v>
      </c>
      <c r="L32" s="2">
        <v>-28000</v>
      </c>
      <c r="M32" s="2">
        <v>0</v>
      </c>
      <c r="N32" s="2">
        <v>18666.666666666668</v>
      </c>
      <c r="O32" s="13">
        <v>-28000</v>
      </c>
      <c r="P32" s="12">
        <v>0</v>
      </c>
      <c r="Q32" s="2">
        <v>0</v>
      </c>
      <c r="R32" s="2">
        <v>0</v>
      </c>
      <c r="S32" s="2">
        <v>0</v>
      </c>
      <c r="T32" s="2">
        <v>1</v>
      </c>
      <c r="U32" s="13">
        <v>0</v>
      </c>
      <c r="V32" s="12">
        <v>0</v>
      </c>
      <c r="W32" s="2">
        <v>-18666.666666666668</v>
      </c>
      <c r="X32" s="2">
        <v>-28000</v>
      </c>
      <c r="Y32" s="2">
        <v>0</v>
      </c>
      <c r="Z32" s="2">
        <v>18666.666666666668</v>
      </c>
      <c r="AA32" s="13">
        <v>-28000</v>
      </c>
      <c r="AB32" s="1">
        <v>5</v>
      </c>
      <c r="AC32" s="2">
        <f t="shared" ca="1" si="1"/>
        <v>0</v>
      </c>
      <c r="AD32" s="2">
        <f t="shared" ca="1" si="0"/>
        <v>28000</v>
      </c>
      <c r="AE32" s="2">
        <f t="shared" ca="1" si="0"/>
        <v>0</v>
      </c>
      <c r="AF32" s="2">
        <f t="shared" ca="1" si="0"/>
        <v>-28000</v>
      </c>
      <c r="AG32" s="2">
        <f t="shared" ca="1" si="0"/>
        <v>56000</v>
      </c>
      <c r="AH32" s="2">
        <f t="shared" ca="1" si="0"/>
        <v>28000</v>
      </c>
      <c r="AI32" s="2">
        <f t="shared" ca="1" si="0"/>
        <v>0</v>
      </c>
      <c r="AJ32" s="2">
        <f t="shared" ca="1" si="0"/>
        <v>0</v>
      </c>
      <c r="AK32" s="2">
        <f t="shared" ca="1" si="0"/>
        <v>0</v>
      </c>
    </row>
    <row r="33" spans="1:37" x14ac:dyDescent="0.25">
      <c r="A33" s="197"/>
      <c r="B33" s="171"/>
      <c r="C33" s="174"/>
      <c r="D33" s="26">
        <f>INDEX(LM,MATCH(C31,NODES,0),3)</f>
        <v>5</v>
      </c>
      <c r="E33" s="2">
        <f ca="1"/>
        <v>0</v>
      </c>
      <c r="F33" s="2">
        <v>0</v>
      </c>
      <c r="G33" s="2">
        <v>0</v>
      </c>
      <c r="H33" s="2">
        <f ca="1"/>
        <v>0</v>
      </c>
      <c r="I33" s="2">
        <f ca="1"/>
        <v>0</v>
      </c>
      <c r="J33" s="12">
        <v>0</v>
      </c>
      <c r="K33" s="2">
        <v>28000</v>
      </c>
      <c r="L33" s="2">
        <v>28000</v>
      </c>
      <c r="M33" s="2">
        <v>0</v>
      </c>
      <c r="N33" s="2">
        <v>-28000</v>
      </c>
      <c r="O33" s="13">
        <v>56000</v>
      </c>
      <c r="P33" s="12">
        <v>0</v>
      </c>
      <c r="Q33" s="2">
        <v>0</v>
      </c>
      <c r="R33" s="2">
        <v>0</v>
      </c>
      <c r="S33" s="2">
        <v>0</v>
      </c>
      <c r="T33" s="2">
        <v>0</v>
      </c>
      <c r="U33" s="13">
        <v>1</v>
      </c>
      <c r="V33" s="12">
        <v>0</v>
      </c>
      <c r="W33" s="2">
        <v>28000</v>
      </c>
      <c r="X33" s="2">
        <v>28000</v>
      </c>
      <c r="Y33" s="2">
        <v>0</v>
      </c>
      <c r="Z33" s="2">
        <v>-28000</v>
      </c>
      <c r="AA33" s="13">
        <v>56000</v>
      </c>
      <c r="AB33" s="1">
        <v>6</v>
      </c>
      <c r="AC33" s="2">
        <f t="shared" ca="1" si="1"/>
        <v>0</v>
      </c>
      <c r="AD33" s="2">
        <f t="shared" ca="1" si="0"/>
        <v>28000</v>
      </c>
      <c r="AE33" s="2">
        <f t="shared" ca="1" si="0"/>
        <v>0</v>
      </c>
      <c r="AF33" s="2">
        <f t="shared" ca="1" si="0"/>
        <v>-18666.666666666668</v>
      </c>
      <c r="AG33" s="2">
        <f t="shared" ca="1" si="0"/>
        <v>28000</v>
      </c>
      <c r="AH33" s="2">
        <f t="shared" ca="1" si="0"/>
        <v>18666.666666666668</v>
      </c>
      <c r="AI33" s="2">
        <f t="shared" ca="1" si="0"/>
        <v>0</v>
      </c>
      <c r="AJ33" s="2">
        <f t="shared" ca="1" si="0"/>
        <v>0</v>
      </c>
      <c r="AK33" s="2">
        <f t="shared" ca="1" si="0"/>
        <v>0</v>
      </c>
    </row>
    <row r="34" spans="1:37" x14ac:dyDescent="0.25">
      <c r="A34" s="197"/>
      <c r="B34" s="17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7"/>
      <c r="B35" s="17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row>
    <row r="36" spans="1:37" x14ac:dyDescent="0.25">
      <c r="A36" s="197"/>
      <c r="B36" s="172"/>
      <c r="C36" s="31"/>
      <c r="D36" s="31"/>
      <c r="E36" s="31"/>
      <c r="F36" s="31"/>
      <c r="G36" s="31"/>
      <c r="H36" s="31"/>
      <c r="I36" s="31"/>
      <c r="J36" s="31"/>
      <c r="K36" s="31"/>
      <c r="L36" s="31"/>
      <c r="M36" s="31"/>
      <c r="N36" s="31"/>
      <c r="O36" s="31"/>
      <c r="P36" s="31"/>
      <c r="Q36" s="31"/>
      <c r="R36" s="31"/>
      <c r="S36" s="31"/>
      <c r="T36" s="31"/>
      <c r="U36" s="31"/>
      <c r="V36" s="31"/>
      <c r="W36" s="31"/>
      <c r="X36" s="31"/>
      <c r="Y36" s="31"/>
      <c r="Z36" s="31"/>
      <c r="AA36" s="31"/>
      <c r="AB36" s="29">
        <v>9</v>
      </c>
      <c r="AC36" s="30">
        <f t="shared" ca="1" si="1"/>
        <v>0</v>
      </c>
      <c r="AD36" s="30">
        <f t="shared" ca="1" si="0"/>
        <v>0</v>
      </c>
      <c r="AE36" s="30">
        <f t="shared" ca="1" si="0"/>
        <v>0</v>
      </c>
      <c r="AF36" s="30">
        <f t="shared" ca="1" si="0"/>
        <v>0</v>
      </c>
      <c r="AG36" s="30">
        <f t="shared" ca="1" si="0"/>
        <v>0</v>
      </c>
      <c r="AH36" s="30">
        <f t="shared" ca="1" si="0"/>
        <v>0</v>
      </c>
      <c r="AI36" s="30">
        <f t="shared" ca="1" si="0"/>
        <v>0</v>
      </c>
      <c r="AJ36" s="30">
        <f t="shared" ca="1" si="0"/>
        <v>0</v>
      </c>
      <c r="AK36" s="30">
        <f t="shared" ca="1" si="0"/>
        <v>0</v>
      </c>
    </row>
    <row r="37" spans="1:37" x14ac:dyDescent="0.25">
      <c r="A37" s="197"/>
      <c r="B37" s="170" t="s">
        <v>30</v>
      </c>
      <c r="C37" s="173" t="str">
        <f>INDEX(mem_Nb,MATCH(B37,MEMBERS,0))</f>
        <v>N2</v>
      </c>
      <c r="D37" s="25">
        <f>INDEX(LM,MATCH(C37,NODES,0),1)</f>
        <v>3</v>
      </c>
      <c r="E37" s="4">
        <f t="array" aca="1" ref="E37:E42" ca="1">d_m(D37:D42,P37:U42,Du,Dk)</f>
        <v>7.1428571428571437E-8</v>
      </c>
      <c r="F37" s="4">
        <f t="array" ref="F37:F42">qf_m(B37)</f>
        <v>0</v>
      </c>
      <c r="G37" s="4">
        <f t="array" ref="G37:G42">MMULT(TRANSPOSE(P37:U42),F37:F42)</f>
        <v>0</v>
      </c>
      <c r="H37" s="4">
        <f t="array" aca="1" ref="H37:H42" ca="1">MMULT(J37:O42,E37:E42)+F37:F42</f>
        <v>5.0000000000000009</v>
      </c>
      <c r="I37" s="4">
        <f t="array" aca="1" ref="I37:I42" ca="1">MMULT(TRANSPOSE(P37:U42),H37:H42)</f>
        <v>5.0000000000000009</v>
      </c>
      <c r="J37" s="14">
        <f t="array" ref="J37:O42">kp_m(B37)</f>
        <v>70000000</v>
      </c>
      <c r="K37" s="4">
        <v>0</v>
      </c>
      <c r="L37" s="4">
        <v>0</v>
      </c>
      <c r="M37" s="4">
        <v>-70000000</v>
      </c>
      <c r="N37" s="4">
        <v>0</v>
      </c>
      <c r="O37" s="15">
        <v>0</v>
      </c>
      <c r="P37" s="14">
        <f t="array" ref="P37:U42">T_m(B37)</f>
        <v>1</v>
      </c>
      <c r="Q37" s="4">
        <v>0</v>
      </c>
      <c r="R37" s="4">
        <v>0</v>
      </c>
      <c r="S37" s="4">
        <v>0</v>
      </c>
      <c r="T37" s="4">
        <v>0</v>
      </c>
      <c r="U37" s="15">
        <v>0</v>
      </c>
      <c r="V37" s="14">
        <f t="array" ref="V37:AA42">k_m(P37:U42,J37:O42)</f>
        <v>70000000</v>
      </c>
      <c r="W37" s="4">
        <v>0</v>
      </c>
      <c r="X37" s="4">
        <v>0</v>
      </c>
      <c r="Y37" s="4">
        <v>-70000000</v>
      </c>
      <c r="Z37" s="4">
        <v>0</v>
      </c>
      <c r="AA37" s="15">
        <v>0</v>
      </c>
      <c r="AB37" s="5">
        <v>1</v>
      </c>
      <c r="AC37" s="4">
        <f ca="1">IF(ISNA(OR(MATCH(AC$27,OFFSET($D37,1-$AB37,0,6),0),MATCH($AB37,OFFSET($D37,1-$AB37,0,6),0))),0,INDEX(OFFSET($D37,1-$AB37,18,6,6),MATCH(AC$27,OFFSET($D37,1-$AB37,0,6),0),MATCH($AB37,OFFSET($D37,1-$AB37,0,6),0)))</f>
        <v>0</v>
      </c>
      <c r="AD37" s="4">
        <f t="shared" ca="1" si="0"/>
        <v>0</v>
      </c>
      <c r="AE37" s="4">
        <f t="shared" ca="1" si="0"/>
        <v>0</v>
      </c>
      <c r="AF37" s="4">
        <f t="shared" ca="1" si="0"/>
        <v>0</v>
      </c>
      <c r="AG37" s="4">
        <f t="shared" ca="1" si="0"/>
        <v>0</v>
      </c>
      <c r="AH37" s="4">
        <f t="shared" ca="1" si="0"/>
        <v>0</v>
      </c>
      <c r="AI37" s="4">
        <f t="shared" ca="1" si="0"/>
        <v>0</v>
      </c>
      <c r="AJ37" s="4">
        <f t="shared" ca="1" si="0"/>
        <v>0</v>
      </c>
      <c r="AK37" s="4">
        <f t="shared" ca="1" si="0"/>
        <v>0</v>
      </c>
    </row>
    <row r="38" spans="1:37" x14ac:dyDescent="0.25">
      <c r="A38" s="197"/>
      <c r="B38" s="171"/>
      <c r="C38" s="174"/>
      <c r="D38" s="26">
        <f>INDEX(LM,MATCH(C37,NODES,0),2)</f>
        <v>4</v>
      </c>
      <c r="E38" s="2">
        <f ca="1"/>
        <v>0</v>
      </c>
      <c r="F38" s="2">
        <v>0</v>
      </c>
      <c r="G38" s="2">
        <v>0</v>
      </c>
      <c r="H38" s="2">
        <f ca="1"/>
        <v>0</v>
      </c>
      <c r="I38" s="2">
        <f ca="1"/>
        <v>0</v>
      </c>
      <c r="J38" s="12">
        <v>0</v>
      </c>
      <c r="K38" s="2">
        <v>18666.666666666668</v>
      </c>
      <c r="L38" s="2">
        <v>28000</v>
      </c>
      <c r="M38" s="2">
        <v>0</v>
      </c>
      <c r="N38" s="2">
        <v>-18666.666666666668</v>
      </c>
      <c r="O38" s="13">
        <v>28000</v>
      </c>
      <c r="P38" s="12">
        <v>0</v>
      </c>
      <c r="Q38" s="2">
        <v>1</v>
      </c>
      <c r="R38" s="2">
        <v>0</v>
      </c>
      <c r="S38" s="2">
        <v>0</v>
      </c>
      <c r="T38" s="2">
        <v>0</v>
      </c>
      <c r="U38" s="13">
        <v>0</v>
      </c>
      <c r="V38" s="12">
        <v>0</v>
      </c>
      <c r="W38" s="2">
        <v>18666.666666666668</v>
      </c>
      <c r="X38" s="2">
        <v>28000</v>
      </c>
      <c r="Y38" s="2">
        <v>0</v>
      </c>
      <c r="Z38" s="2">
        <v>-18666.666666666668</v>
      </c>
      <c r="AA38" s="13">
        <v>28000</v>
      </c>
      <c r="AB38" s="1">
        <v>2</v>
      </c>
      <c r="AC38" s="2">
        <f t="shared" ref="AC38:AK45" ca="1" si="2">IF(ISNA(OR(MATCH(AC$27,OFFSET($D38,1-$AB38,0,6),0),MATCH($AB38,OFFSET($D38,1-$AB38,0,6),0))),0,INDEX(OFFSET($D38,1-$AB38,18,6,6),MATCH(AC$27,OFFSET($D38,1-$AB38,0,6),0),MATCH($AB38,OFFSET($D38,1-$AB38,0,6),0)))</f>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row>
    <row r="39" spans="1:37" x14ac:dyDescent="0.25">
      <c r="A39" s="197"/>
      <c r="B39" s="171"/>
      <c r="C39" s="174"/>
      <c r="D39" s="26">
        <f>INDEX(LM,MATCH(C37,NODES,0),3)</f>
        <v>5</v>
      </c>
      <c r="E39" s="2">
        <f ca="1"/>
        <v>0</v>
      </c>
      <c r="F39" s="2">
        <v>0</v>
      </c>
      <c r="G39" s="2">
        <v>0</v>
      </c>
      <c r="H39" s="2">
        <f ca="1"/>
        <v>0</v>
      </c>
      <c r="I39" s="2">
        <f ca="1"/>
        <v>0</v>
      </c>
      <c r="J39" s="12">
        <v>0</v>
      </c>
      <c r="K39" s="2">
        <v>28000</v>
      </c>
      <c r="L39" s="2">
        <v>56000</v>
      </c>
      <c r="M39" s="2">
        <v>0</v>
      </c>
      <c r="N39" s="2">
        <v>-28000</v>
      </c>
      <c r="O39" s="13">
        <v>28000</v>
      </c>
      <c r="P39" s="12">
        <v>0</v>
      </c>
      <c r="Q39" s="2">
        <v>0</v>
      </c>
      <c r="R39" s="2">
        <v>1</v>
      </c>
      <c r="S39" s="2">
        <v>0</v>
      </c>
      <c r="T39" s="2">
        <v>0</v>
      </c>
      <c r="U39" s="13">
        <v>0</v>
      </c>
      <c r="V39" s="12">
        <v>0</v>
      </c>
      <c r="W39" s="2">
        <v>28000</v>
      </c>
      <c r="X39" s="2">
        <v>56000</v>
      </c>
      <c r="Y39" s="2">
        <v>0</v>
      </c>
      <c r="Z39" s="2">
        <v>-28000</v>
      </c>
      <c r="AA39" s="13">
        <v>28000</v>
      </c>
      <c r="AB39" s="1">
        <v>3</v>
      </c>
      <c r="AC39" s="2">
        <f t="shared" ca="1" si="2"/>
        <v>0</v>
      </c>
      <c r="AD39" s="2">
        <f t="shared" ca="1" si="0"/>
        <v>0</v>
      </c>
      <c r="AE39" s="2">
        <f t="shared" ca="1" si="0"/>
        <v>70000000</v>
      </c>
      <c r="AF39" s="2">
        <f t="shared" ca="1" si="0"/>
        <v>0</v>
      </c>
      <c r="AG39" s="2">
        <f t="shared" ca="1" si="0"/>
        <v>0</v>
      </c>
      <c r="AH39" s="2">
        <f t="shared" ca="1" si="0"/>
        <v>0</v>
      </c>
      <c r="AI39" s="2">
        <f t="shared" ca="1" si="0"/>
        <v>-70000000</v>
      </c>
      <c r="AJ39" s="2">
        <f t="shared" ca="1" si="0"/>
        <v>0</v>
      </c>
      <c r="AK39" s="2">
        <f t="shared" ca="1" si="0"/>
        <v>0</v>
      </c>
    </row>
    <row r="40" spans="1:37" x14ac:dyDescent="0.25">
      <c r="A40" s="197"/>
      <c r="B40" s="171"/>
      <c r="C40" s="174" t="str">
        <f>INDEX(mem_Ne,MATCH(B37,MEMBERS,0))</f>
        <v>N3</v>
      </c>
      <c r="D40" s="26">
        <f>INDEX(LM,MATCH(C40,NODES,0),1)</f>
        <v>7</v>
      </c>
      <c r="E40" s="2">
        <f ca="1"/>
        <v>0</v>
      </c>
      <c r="F40" s="2">
        <v>0</v>
      </c>
      <c r="G40" s="2">
        <v>0</v>
      </c>
      <c r="H40" s="2">
        <f ca="1"/>
        <v>-5.0000000000000009</v>
      </c>
      <c r="I40" s="2">
        <f ca="1"/>
        <v>-5.0000000000000009</v>
      </c>
      <c r="J40" s="12">
        <v>-70000000</v>
      </c>
      <c r="K40" s="2">
        <v>0</v>
      </c>
      <c r="L40" s="2">
        <v>0</v>
      </c>
      <c r="M40" s="2">
        <v>70000000</v>
      </c>
      <c r="N40" s="2">
        <v>0</v>
      </c>
      <c r="O40" s="13">
        <v>0</v>
      </c>
      <c r="P40" s="12">
        <v>0</v>
      </c>
      <c r="Q40" s="2">
        <v>0</v>
      </c>
      <c r="R40" s="2">
        <v>0</v>
      </c>
      <c r="S40" s="2">
        <v>1</v>
      </c>
      <c r="T40" s="2">
        <v>0</v>
      </c>
      <c r="U40" s="13">
        <v>0</v>
      </c>
      <c r="V40" s="12">
        <v>-70000000</v>
      </c>
      <c r="W40" s="2">
        <v>0</v>
      </c>
      <c r="X40" s="2">
        <v>0</v>
      </c>
      <c r="Y40" s="2">
        <v>70000000</v>
      </c>
      <c r="Z40" s="2">
        <v>0</v>
      </c>
      <c r="AA40" s="13">
        <v>0</v>
      </c>
      <c r="AB40" s="1">
        <v>4</v>
      </c>
      <c r="AC40" s="2">
        <f t="shared" ca="1" si="2"/>
        <v>0</v>
      </c>
      <c r="AD40" s="2">
        <f t="shared" ca="1" si="0"/>
        <v>0</v>
      </c>
      <c r="AE40" s="2">
        <f t="shared" ca="1" si="0"/>
        <v>0</v>
      </c>
      <c r="AF40" s="2">
        <f t="shared" ca="1" si="0"/>
        <v>18666.666666666668</v>
      </c>
      <c r="AG40" s="2">
        <f t="shared" ca="1" si="0"/>
        <v>28000</v>
      </c>
      <c r="AH40" s="2">
        <f t="shared" ca="1" si="0"/>
        <v>0</v>
      </c>
      <c r="AI40" s="2">
        <f t="shared" ca="1" si="0"/>
        <v>0</v>
      </c>
      <c r="AJ40" s="2">
        <f t="shared" ca="1" si="0"/>
        <v>-18666.666666666668</v>
      </c>
      <c r="AK40" s="2">
        <f t="shared" ca="1" si="0"/>
        <v>28000</v>
      </c>
    </row>
    <row r="41" spans="1:37" x14ac:dyDescent="0.25">
      <c r="A41" s="197"/>
      <c r="B41" s="171"/>
      <c r="C41" s="174"/>
      <c r="D41" s="26">
        <f>INDEX(LM,MATCH(C40,NODES,0),2)</f>
        <v>8</v>
      </c>
      <c r="E41" s="2">
        <f ca="1"/>
        <v>0</v>
      </c>
      <c r="F41" s="2">
        <v>0</v>
      </c>
      <c r="G41" s="2">
        <v>0</v>
      </c>
      <c r="H41" s="2">
        <f ca="1"/>
        <v>0</v>
      </c>
      <c r="I41" s="2">
        <f ca="1"/>
        <v>0</v>
      </c>
      <c r="J41" s="12">
        <v>0</v>
      </c>
      <c r="K41" s="2">
        <v>-18666.666666666668</v>
      </c>
      <c r="L41" s="2">
        <v>-28000</v>
      </c>
      <c r="M41" s="2">
        <v>0</v>
      </c>
      <c r="N41" s="2">
        <v>18666.666666666668</v>
      </c>
      <c r="O41" s="13">
        <v>-28000</v>
      </c>
      <c r="P41" s="12">
        <v>0</v>
      </c>
      <c r="Q41" s="2">
        <v>0</v>
      </c>
      <c r="R41" s="2">
        <v>0</v>
      </c>
      <c r="S41" s="2">
        <v>0</v>
      </c>
      <c r="T41" s="2">
        <v>1</v>
      </c>
      <c r="U41" s="13">
        <v>0</v>
      </c>
      <c r="V41" s="12">
        <v>0</v>
      </c>
      <c r="W41" s="2">
        <v>-18666.666666666668</v>
      </c>
      <c r="X41" s="2">
        <v>-28000</v>
      </c>
      <c r="Y41" s="2">
        <v>0</v>
      </c>
      <c r="Z41" s="2">
        <v>18666.666666666668</v>
      </c>
      <c r="AA41" s="13">
        <v>-28000</v>
      </c>
      <c r="AB41" s="1">
        <v>5</v>
      </c>
      <c r="AC41" s="2">
        <f t="shared" ca="1" si="2"/>
        <v>0</v>
      </c>
      <c r="AD41" s="2">
        <f t="shared" ca="1" si="0"/>
        <v>0</v>
      </c>
      <c r="AE41" s="2">
        <f t="shared" ca="1" si="0"/>
        <v>0</v>
      </c>
      <c r="AF41" s="2">
        <f t="shared" ca="1" si="0"/>
        <v>28000</v>
      </c>
      <c r="AG41" s="2">
        <f t="shared" ca="1" si="0"/>
        <v>56000</v>
      </c>
      <c r="AH41" s="2">
        <f t="shared" ca="1" si="0"/>
        <v>0</v>
      </c>
      <c r="AI41" s="2">
        <f t="shared" ca="1" si="0"/>
        <v>0</v>
      </c>
      <c r="AJ41" s="2">
        <f t="shared" ca="1" si="0"/>
        <v>-28000</v>
      </c>
      <c r="AK41" s="2">
        <f t="shared" ca="1" si="0"/>
        <v>28000</v>
      </c>
    </row>
    <row r="42" spans="1:37" x14ac:dyDescent="0.25">
      <c r="A42" s="197"/>
      <c r="B42" s="171"/>
      <c r="C42" s="174"/>
      <c r="D42" s="26">
        <f>INDEX(LM,MATCH(C40,NODES,0),3)</f>
        <v>9</v>
      </c>
      <c r="E42" s="2">
        <f ca="1"/>
        <v>0</v>
      </c>
      <c r="F42" s="2">
        <v>0</v>
      </c>
      <c r="G42" s="2">
        <v>0</v>
      </c>
      <c r="H42" s="2">
        <f ca="1"/>
        <v>0</v>
      </c>
      <c r="I42" s="2">
        <f ca="1"/>
        <v>0</v>
      </c>
      <c r="J42" s="12">
        <v>0</v>
      </c>
      <c r="K42" s="2">
        <v>28000</v>
      </c>
      <c r="L42" s="2">
        <v>28000</v>
      </c>
      <c r="M42" s="2">
        <v>0</v>
      </c>
      <c r="N42" s="2">
        <v>-28000</v>
      </c>
      <c r="O42" s="13">
        <v>56000</v>
      </c>
      <c r="P42" s="12">
        <v>0</v>
      </c>
      <c r="Q42" s="2">
        <v>0</v>
      </c>
      <c r="R42" s="2">
        <v>0</v>
      </c>
      <c r="S42" s="2">
        <v>0</v>
      </c>
      <c r="T42" s="2">
        <v>0</v>
      </c>
      <c r="U42" s="13">
        <v>1</v>
      </c>
      <c r="V42" s="12">
        <v>0</v>
      </c>
      <c r="W42" s="2">
        <v>28000</v>
      </c>
      <c r="X42" s="2">
        <v>28000</v>
      </c>
      <c r="Y42" s="2">
        <v>0</v>
      </c>
      <c r="Z42" s="2">
        <v>-28000</v>
      </c>
      <c r="AA42" s="13">
        <v>56000</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7"/>
      <c r="B43" s="17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0</v>
      </c>
      <c r="AD43" s="2">
        <f t="shared" ca="1" si="0"/>
        <v>0</v>
      </c>
      <c r="AE43" s="2">
        <f t="shared" ca="1" si="0"/>
        <v>-70000000</v>
      </c>
      <c r="AF43" s="2">
        <f t="shared" ca="1" si="0"/>
        <v>0</v>
      </c>
      <c r="AG43" s="2">
        <f t="shared" ca="1" si="0"/>
        <v>0</v>
      </c>
      <c r="AH43" s="2">
        <f t="shared" ca="1" si="0"/>
        <v>0</v>
      </c>
      <c r="AI43" s="2">
        <f t="shared" ca="1" si="0"/>
        <v>70000000</v>
      </c>
      <c r="AJ43" s="2">
        <f t="shared" ca="1" si="0"/>
        <v>0</v>
      </c>
      <c r="AK43" s="2">
        <f t="shared" ca="1" si="0"/>
        <v>0</v>
      </c>
    </row>
    <row r="44" spans="1:37" x14ac:dyDescent="0.25">
      <c r="A44" s="197"/>
      <c r="B44" s="17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0</v>
      </c>
      <c r="AE44" s="2">
        <f t="shared" ca="1" si="2"/>
        <v>0</v>
      </c>
      <c r="AF44" s="2">
        <f t="shared" ca="1" si="2"/>
        <v>-18666.666666666668</v>
      </c>
      <c r="AG44" s="2">
        <f t="shared" ca="1" si="2"/>
        <v>-28000</v>
      </c>
      <c r="AH44" s="2">
        <f t="shared" ca="1" si="2"/>
        <v>0</v>
      </c>
      <c r="AI44" s="2">
        <f t="shared" ca="1" si="2"/>
        <v>0</v>
      </c>
      <c r="AJ44" s="2">
        <f t="shared" ca="1" si="2"/>
        <v>18666.666666666668</v>
      </c>
      <c r="AK44" s="2">
        <f t="shared" ca="1" si="2"/>
        <v>-28000</v>
      </c>
    </row>
    <row r="45" spans="1:37" x14ac:dyDescent="0.25">
      <c r="A45" s="197"/>
      <c r="B45" s="172"/>
      <c r="C45" s="31"/>
      <c r="D45" s="31"/>
      <c r="E45" s="31"/>
      <c r="F45" s="31"/>
      <c r="G45" s="31"/>
      <c r="H45" s="31"/>
      <c r="I45" s="31"/>
      <c r="J45" s="31"/>
      <c r="K45" s="31"/>
      <c r="L45" s="31"/>
      <c r="M45" s="31"/>
      <c r="N45" s="31"/>
      <c r="O45" s="31"/>
      <c r="P45" s="31"/>
      <c r="Q45" s="31"/>
      <c r="R45" s="31"/>
      <c r="S45" s="31"/>
      <c r="T45" s="31"/>
      <c r="U45" s="31"/>
      <c r="V45" s="31"/>
      <c r="W45" s="31"/>
      <c r="X45" s="31"/>
      <c r="Y45" s="31"/>
      <c r="Z45" s="31"/>
      <c r="AA45" s="31"/>
      <c r="AB45" s="29">
        <v>9</v>
      </c>
      <c r="AC45" s="30">
        <f t="shared" ca="1" si="2"/>
        <v>0</v>
      </c>
      <c r="AD45" s="30">
        <f t="shared" ca="1" si="2"/>
        <v>0</v>
      </c>
      <c r="AE45" s="30">
        <f t="shared" ca="1" si="2"/>
        <v>0</v>
      </c>
      <c r="AF45" s="30">
        <f t="shared" ca="1" si="2"/>
        <v>28000</v>
      </c>
      <c r="AG45" s="30">
        <f t="shared" ca="1" si="2"/>
        <v>28000</v>
      </c>
      <c r="AH45" s="30">
        <f t="shared" ca="1" si="2"/>
        <v>0</v>
      </c>
      <c r="AI45" s="30">
        <f t="shared" ca="1" si="2"/>
        <v>0</v>
      </c>
      <c r="AJ45" s="30">
        <f t="shared" ca="1" si="2"/>
        <v>-28000</v>
      </c>
      <c r="AK45" s="30">
        <f t="shared" ca="1" si="2"/>
        <v>56000</v>
      </c>
    </row>
    <row r="46" spans="1:37" ht="18" x14ac:dyDescent="0.25">
      <c r="A46" s="197"/>
      <c r="B46" s="40" t="s">
        <v>48</v>
      </c>
      <c r="C46" s="52" t="s">
        <v>52</v>
      </c>
      <c r="D46" s="52" t="s">
        <v>55</v>
      </c>
      <c r="E46" s="52" t="s">
        <v>53</v>
      </c>
      <c r="F46" s="52" t="s">
        <v>54</v>
      </c>
      <c r="G46" s="52" t="s">
        <v>56</v>
      </c>
      <c r="H46" s="3"/>
      <c r="I46" s="196" t="s">
        <v>70</v>
      </c>
      <c r="J46" s="196"/>
      <c r="K46" s="196"/>
      <c r="L46" s="196"/>
      <c r="M46" s="196"/>
      <c r="N46" s="196"/>
      <c r="O46" s="196"/>
      <c r="P46" s="3"/>
      <c r="Q46" s="3"/>
      <c r="R46" s="3"/>
      <c r="S46" s="3"/>
      <c r="T46" s="3"/>
      <c r="U46" s="3"/>
      <c r="V46" s="3"/>
      <c r="W46" s="3"/>
      <c r="X46" s="3"/>
      <c r="Y46" s="3"/>
      <c r="Z46" s="3"/>
      <c r="AA46" s="3"/>
      <c r="AB46" s="196" t="s">
        <v>51</v>
      </c>
      <c r="AC46" s="196"/>
      <c r="AD46" s="196"/>
      <c r="AE46" s="196"/>
      <c r="AF46" s="196"/>
      <c r="AG46" s="196"/>
      <c r="AH46" s="196"/>
      <c r="AI46" s="196"/>
      <c r="AJ46" s="196"/>
      <c r="AK46" s="196"/>
    </row>
    <row r="47" spans="1:37" ht="18" x14ac:dyDescent="0.25">
      <c r="A47" s="197"/>
      <c r="B47" s="3"/>
      <c r="C47" s="3"/>
      <c r="D47" s="3"/>
      <c r="E47" s="3"/>
      <c r="F47" s="3"/>
      <c r="G47" s="3"/>
      <c r="H47" s="3"/>
      <c r="I47" s="40" t="s">
        <v>18</v>
      </c>
      <c r="J47" s="40" t="s">
        <v>60</v>
      </c>
      <c r="K47" s="40" t="s">
        <v>58</v>
      </c>
      <c r="L47" s="40" t="s">
        <v>59</v>
      </c>
      <c r="M47" s="40" t="s">
        <v>64</v>
      </c>
      <c r="N47" s="40" t="s">
        <v>65</v>
      </c>
      <c r="O47" s="40" t="s">
        <v>66</v>
      </c>
      <c r="P47" s="3"/>
      <c r="Q47" s="3"/>
      <c r="R47" s="3"/>
      <c r="S47" s="3"/>
      <c r="T47" s="3"/>
      <c r="U47" s="3"/>
      <c r="V47" s="3"/>
      <c r="W47" s="3"/>
      <c r="X47" s="3"/>
      <c r="Y47" s="3"/>
      <c r="Z47" s="3"/>
      <c r="AA47" s="3"/>
      <c r="AB47" s="40" t="s">
        <v>48</v>
      </c>
      <c r="AC47" s="1">
        <v>1</v>
      </c>
      <c r="AD47" s="1">
        <v>2</v>
      </c>
      <c r="AE47" s="1">
        <v>3</v>
      </c>
      <c r="AF47" s="1">
        <v>4</v>
      </c>
      <c r="AG47" s="1">
        <v>5</v>
      </c>
      <c r="AH47" s="1">
        <v>6</v>
      </c>
      <c r="AI47" s="1">
        <v>7</v>
      </c>
      <c r="AJ47" s="1">
        <v>8</v>
      </c>
      <c r="AK47" s="1">
        <v>9</v>
      </c>
    </row>
    <row r="48" spans="1:37" x14ac:dyDescent="0.25">
      <c r="A48" s="197"/>
      <c r="B48" s="1">
        <v>1</v>
      </c>
      <c r="C48" s="2">
        <f t="shared" ref="C48:C56" si="3">IFERROR(INDEX_MATCH_2D($B48,LM,LOADS_KNOWN)-SUMIF(mem_DOF,$B48,Qf),"TBD")</f>
        <v>0</v>
      </c>
      <c r="D48" s="3"/>
      <c r="E48" s="26" t="str">
        <f t="shared" ref="E48:E56" si="4">INDEX_MATCH_2D($B48,LM,DISPLACEMENTS_KNOWN)</f>
        <v>TBD</v>
      </c>
      <c r="F48" s="2">
        <f t="array" aca="1" ref="F48:F52" ca="1">MMULT(MINVERSE(K_11),(Qk-MMULT(K_12,Dk)))</f>
        <v>7.1428571428571437E-8</v>
      </c>
      <c r="G48" s="3"/>
      <c r="H48" s="3"/>
      <c r="I48" s="1" t="s">
        <v>17</v>
      </c>
      <c r="J48" s="26">
        <f ca="1">_xlfn.IFNA(INDEX(Rxn,MATCH(INDEX((u_X,u_Y,r_Z),MATCH($I48,NODES,0),,COLUMN()-9),OFFSET(Rxn,0,-5),0)),0)</f>
        <v>0</v>
      </c>
      <c r="K48" s="26">
        <f ca="1">_xlfn.IFNA(INDEX(Rxn,MATCH(INDEX((u_X,u_Y,r_Z),MATCH($I48,NODES,0),,COLUMN()-9),OFFSET(Rxn,0,-5),0)),0)</f>
        <v>0</v>
      </c>
      <c r="L48" s="26">
        <f ca="1">_xlfn.IFNA(INDEX(Rxn,MATCH(INDEX((u_X,u_Y,r_Z),MATCH($I48,NODES,0),,COLUMN()-9),OFFSET(Rxn,0,-5),0)),0)</f>
        <v>0</v>
      </c>
      <c r="M48" s="26">
        <f ca="1">_xlfn.IFNA(INDEX(Dk,MATCH(INDEX((u_X,u_Y,r_Z),MATCH($I48,NODES,0),,COLUMN()-12),OFFSET(Dk,0,-3),0)),INDEX(Du,MATCH(INDEX((u_X,u_Y,r_Z),MATCH($I48,NODES,0),,COLUMN()-12),OFFSET(Du,0,-4),0)))</f>
        <v>7.1428571428571437E-8</v>
      </c>
      <c r="N48" s="26">
        <f ca="1">_xlfn.IFNA(INDEX(Dk,MATCH(INDEX((u_X,u_Y,r_Z),MATCH($I48,NODES,0),,COLUMN()-12),OFFSET(Dk,0,-3),0)),INDEX(Du,MATCH(INDEX((u_X,u_Y,r_Z),MATCH($I48,NODES,0),,COLUMN()-12),OFFSET(Du,0,-4),0)))</f>
        <v>0</v>
      </c>
      <c r="O48" s="26">
        <f ca="1">_xlfn.IFNA(INDEX(Dk,MATCH(INDEX((u_X,u_Y,r_Z),MATCH($I48,NODES,0),,COLUMN()-12),OFFSET(Dk,0,-3),0)),INDEX(Du,MATCH(INDEX((u_X,u_Y,r_Z),MATCH($I48,NODES,0),,COLUMN()-12),OFFSET(Du,0,-4),0)))</f>
        <v>0</v>
      </c>
      <c r="P48" s="3"/>
      <c r="Q48" s="3"/>
      <c r="R48" s="3"/>
      <c r="S48" s="3"/>
      <c r="T48" s="3"/>
      <c r="U48" s="3"/>
      <c r="V48" s="3"/>
      <c r="W48" s="3"/>
      <c r="X48" s="3"/>
      <c r="Y48" s="3"/>
      <c r="Z48" s="3"/>
      <c r="AA48" s="3"/>
      <c r="AB48" s="1">
        <v>1</v>
      </c>
      <c r="AC48" s="2">
        <f t="shared" ref="AC48:AK56" ca="1" si="5">SUMIF($AB$28:$AB$45,$AB48,AC$28:AC$45)</f>
        <v>70000000</v>
      </c>
      <c r="AD48" s="2">
        <f t="shared" ca="1" si="5"/>
        <v>0</v>
      </c>
      <c r="AE48" s="2">
        <f t="shared" ca="1" si="5"/>
        <v>-70000000</v>
      </c>
      <c r="AF48" s="2">
        <f t="shared" ca="1" si="5"/>
        <v>0</v>
      </c>
      <c r="AG48" s="7">
        <f t="shared" ca="1" si="5"/>
        <v>0</v>
      </c>
      <c r="AH48" s="8">
        <f t="shared" ca="1" si="5"/>
        <v>0</v>
      </c>
      <c r="AI48" s="2">
        <f t="shared" ca="1" si="5"/>
        <v>0</v>
      </c>
      <c r="AJ48" s="2">
        <f t="shared" ca="1" si="5"/>
        <v>0</v>
      </c>
      <c r="AK48" s="2">
        <f t="shared" ca="1" si="5"/>
        <v>0</v>
      </c>
    </row>
    <row r="49" spans="1:37" x14ac:dyDescent="0.25">
      <c r="A49" s="197"/>
      <c r="B49" s="1">
        <v>2</v>
      </c>
      <c r="C49" s="2">
        <f t="shared" si="3"/>
        <v>0</v>
      </c>
      <c r="D49" s="3"/>
      <c r="E49" s="26" t="str">
        <f t="shared" si="4"/>
        <v>TBD</v>
      </c>
      <c r="F49" s="2">
        <f ca="1"/>
        <v>0</v>
      </c>
      <c r="G49" s="3"/>
      <c r="H49" s="3"/>
      <c r="I49" s="1" t="s">
        <v>19</v>
      </c>
      <c r="J49" s="26">
        <f ca="1">_xlfn.IFNA(INDEX(Rxn,MATCH(INDEX((u_X,u_Y,r_Z),MATCH($I49,NODES,0),,COLUMN()-9),OFFSET(Rxn,0,-5),0)),0)</f>
        <v>0</v>
      </c>
      <c r="K49" s="26">
        <f ca="1">_xlfn.IFNA(INDEX(Rxn,MATCH(INDEX((u_X,u_Y,r_Z),MATCH($I49,NODES,0),,COLUMN()-9),OFFSET(Rxn,0,-5),0)),0)</f>
        <v>0</v>
      </c>
      <c r="L49" s="26">
        <f ca="1">_xlfn.IFNA(INDEX(Rxn,MATCH(INDEX((u_X,u_Y,r_Z),MATCH($I49,NODES,0),,COLUMN()-9),OFFSET(Rxn,0,-5),0)),0)</f>
        <v>0</v>
      </c>
      <c r="M49" s="26">
        <f ca="1">_xlfn.IFNA(INDEX(Dk,MATCH(INDEX((u_X,u_Y,r_Z),MATCH($I49,NODES,0),,COLUMN()-12),OFFSET(Dk,0,-3),0)),INDEX(Du,MATCH(INDEX((u_X,u_Y,r_Z),MATCH($I49,NODES,0),,COLUMN()-12),OFFSET(Du,0,-4),0)))</f>
        <v>7.1428571428571437E-8</v>
      </c>
      <c r="N49" s="26">
        <f ca="1">_xlfn.IFNA(INDEX(Dk,MATCH(INDEX((u_X,u_Y,r_Z),MATCH($I49,NODES,0),,COLUMN()-12),OFFSET(Dk,0,-3),0)),INDEX(Du,MATCH(INDEX((u_X,u_Y,r_Z),MATCH($I49,NODES,0),,COLUMN()-12),OFFSET(Du,0,-4),0)))</f>
        <v>0</v>
      </c>
      <c r="O49" s="26">
        <f ca="1">_xlfn.IFNA(INDEX(Dk,MATCH(INDEX((u_X,u_Y,r_Z),MATCH($I49,NODES,0),,COLUMN()-12),OFFSET(Dk,0,-3),0)),INDEX(Du,MATCH(INDEX((u_X,u_Y,r_Z),MATCH($I49,NODES,0),,COLUMN()-12),OFFSET(Du,0,-4),0)))</f>
        <v>0</v>
      </c>
      <c r="P49" s="3"/>
      <c r="Q49" s="3"/>
      <c r="R49" s="3"/>
      <c r="S49" s="3"/>
      <c r="T49" s="3"/>
      <c r="U49" s="3"/>
      <c r="V49" s="3"/>
      <c r="W49" s="3"/>
      <c r="X49" s="3"/>
      <c r="Y49" s="3"/>
      <c r="Z49" s="3"/>
      <c r="AA49" s="3"/>
      <c r="AB49" s="1">
        <v>2</v>
      </c>
      <c r="AC49" s="2">
        <f t="shared" ca="1" si="5"/>
        <v>0</v>
      </c>
      <c r="AD49" s="2">
        <f t="shared" ca="1" si="5"/>
        <v>56000</v>
      </c>
      <c r="AE49" s="2">
        <f t="shared" ca="1" si="5"/>
        <v>0</v>
      </c>
      <c r="AF49" s="2">
        <f t="shared" ca="1" si="5"/>
        <v>-28000</v>
      </c>
      <c r="AG49" s="7">
        <f t="shared" ca="1" si="5"/>
        <v>28000</v>
      </c>
      <c r="AH49" s="8">
        <f t="shared" ca="1" si="5"/>
        <v>28000</v>
      </c>
      <c r="AI49" s="2">
        <f t="shared" ca="1" si="5"/>
        <v>0</v>
      </c>
      <c r="AJ49" s="2">
        <f t="shared" ca="1" si="5"/>
        <v>0</v>
      </c>
      <c r="AK49" s="2">
        <f t="shared" ca="1" si="5"/>
        <v>0</v>
      </c>
    </row>
    <row r="50" spans="1:37" x14ac:dyDescent="0.25">
      <c r="A50" s="197"/>
      <c r="B50" s="1">
        <v>3</v>
      </c>
      <c r="C50" s="2">
        <f t="shared" si="3"/>
        <v>5</v>
      </c>
      <c r="D50" s="3"/>
      <c r="E50" s="26" t="str">
        <f t="shared" si="4"/>
        <v>TBD</v>
      </c>
      <c r="F50" s="2">
        <f ca="1"/>
        <v>7.1428571428571437E-8</v>
      </c>
      <c r="G50" s="3"/>
      <c r="H50" s="3"/>
      <c r="I50" s="1" t="s">
        <v>29</v>
      </c>
      <c r="J50" s="26">
        <f ca="1">_xlfn.IFNA(INDEX(Rxn,MATCH(INDEX((u_X,u_Y,r_Z),MATCH($I50,NODES,0),,COLUMN()-9),OFFSET(Rxn,0,-5),0)),0)</f>
        <v>-5.0000000000000009</v>
      </c>
      <c r="K50" s="26">
        <f ca="1">_xlfn.IFNA(INDEX(Rxn,MATCH(INDEX((u_X,u_Y,r_Z),MATCH($I50,NODES,0),,COLUMN()-9),OFFSET(Rxn,0,-5),0)),0)</f>
        <v>0</v>
      </c>
      <c r="L50" s="26">
        <f ca="1">_xlfn.IFNA(INDEX(Rxn,MATCH(INDEX((u_X,u_Y,r_Z),MATCH($I50,NODES,0),,COLUMN()-9),OFFSET(Rxn,0,-5),0)),0)</f>
        <v>0</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0</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3</v>
      </c>
      <c r="AC50" s="2">
        <f t="shared" ca="1" si="5"/>
        <v>-70000000</v>
      </c>
      <c r="AD50" s="2">
        <f t="shared" ca="1" si="5"/>
        <v>0</v>
      </c>
      <c r="AE50" s="2">
        <f t="shared" ca="1" si="5"/>
        <v>140000000</v>
      </c>
      <c r="AF50" s="2">
        <f t="shared" ca="1" si="5"/>
        <v>0</v>
      </c>
      <c r="AG50" s="7">
        <f t="shared" ca="1" si="5"/>
        <v>0</v>
      </c>
      <c r="AH50" s="8">
        <f t="shared" ca="1" si="5"/>
        <v>0</v>
      </c>
      <c r="AI50" s="2">
        <f t="shared" ca="1" si="5"/>
        <v>-70000000</v>
      </c>
      <c r="AJ50" s="2">
        <f t="shared" ca="1" si="5"/>
        <v>0</v>
      </c>
      <c r="AK50" s="2">
        <f t="shared" ca="1" si="5"/>
        <v>0</v>
      </c>
    </row>
    <row r="51" spans="1:37" x14ac:dyDescent="0.25">
      <c r="A51" s="197"/>
      <c r="B51" s="1">
        <v>4</v>
      </c>
      <c r="C51" s="2">
        <f t="shared" si="3"/>
        <v>0</v>
      </c>
      <c r="D51" s="3"/>
      <c r="E51" s="26" t="str">
        <f t="shared" si="4"/>
        <v>TBD</v>
      </c>
      <c r="F51" s="2">
        <f ca="1"/>
        <v>0</v>
      </c>
      <c r="G51" s="3"/>
      <c r="H51" s="3"/>
      <c r="I51" s="3"/>
      <c r="J51" s="3"/>
      <c r="K51" s="3"/>
      <c r="L51" s="3"/>
      <c r="M51" s="3"/>
      <c r="N51" s="3"/>
      <c r="O51" s="3"/>
      <c r="P51" s="3"/>
      <c r="Q51" s="3"/>
      <c r="R51" s="3"/>
      <c r="S51" s="3"/>
      <c r="T51" s="3"/>
      <c r="U51" s="3"/>
      <c r="V51" s="3"/>
      <c r="W51" s="3"/>
      <c r="X51" s="3"/>
      <c r="Y51" s="3"/>
      <c r="Z51" s="3"/>
      <c r="AA51" s="3"/>
      <c r="AB51" s="1">
        <v>4</v>
      </c>
      <c r="AC51" s="2">
        <f t="shared" ca="1" si="5"/>
        <v>0</v>
      </c>
      <c r="AD51" s="2">
        <f t="shared" ca="1" si="5"/>
        <v>-28000</v>
      </c>
      <c r="AE51" s="2">
        <f t="shared" ca="1" si="5"/>
        <v>0</v>
      </c>
      <c r="AF51" s="2">
        <f t="shared" ca="1" si="5"/>
        <v>37333.333333333336</v>
      </c>
      <c r="AG51" s="7">
        <f t="shared" ca="1" si="5"/>
        <v>0</v>
      </c>
      <c r="AH51" s="8">
        <f t="shared" ca="1" si="5"/>
        <v>-18666.666666666668</v>
      </c>
      <c r="AI51" s="2">
        <f t="shared" ca="1" si="5"/>
        <v>0</v>
      </c>
      <c r="AJ51" s="2">
        <f t="shared" ca="1" si="5"/>
        <v>-18666.666666666668</v>
      </c>
      <c r="AK51" s="2">
        <f t="shared" ca="1" si="5"/>
        <v>28000</v>
      </c>
    </row>
    <row r="52" spans="1:37" x14ac:dyDescent="0.25">
      <c r="A52" s="197"/>
      <c r="B52" s="1">
        <v>5</v>
      </c>
      <c r="C52" s="2">
        <f t="shared" si="3"/>
        <v>0</v>
      </c>
      <c r="D52" s="3"/>
      <c r="E52" s="26" t="str">
        <f t="shared" si="4"/>
        <v>TBD</v>
      </c>
      <c r="F52" s="2">
        <f ca="1"/>
        <v>0</v>
      </c>
      <c r="G52" s="3"/>
      <c r="H52" s="3"/>
      <c r="I52" s="3"/>
      <c r="J52" s="3"/>
      <c r="K52" s="3"/>
      <c r="L52" s="3"/>
      <c r="M52" s="3"/>
      <c r="N52" s="3"/>
      <c r="O52" s="3"/>
      <c r="P52" s="3"/>
      <c r="Q52" s="3"/>
      <c r="R52" s="3"/>
      <c r="S52" s="3"/>
      <c r="T52" s="3"/>
      <c r="U52" s="3"/>
      <c r="V52" s="3"/>
      <c r="W52" s="3"/>
      <c r="X52" s="3"/>
      <c r="Y52" s="3"/>
      <c r="Z52" s="3"/>
      <c r="AA52" s="3"/>
      <c r="AB52" s="1">
        <v>5</v>
      </c>
      <c r="AC52" s="6">
        <f t="shared" ca="1" si="5"/>
        <v>0</v>
      </c>
      <c r="AD52" s="6">
        <f t="shared" ca="1" si="5"/>
        <v>28000</v>
      </c>
      <c r="AE52" s="6">
        <f t="shared" ca="1" si="5"/>
        <v>0</v>
      </c>
      <c r="AF52" s="6">
        <f t="shared" ca="1" si="5"/>
        <v>0</v>
      </c>
      <c r="AG52" s="9">
        <f t="shared" ca="1" si="5"/>
        <v>112000</v>
      </c>
      <c r="AH52" s="10">
        <f t="shared" ca="1" si="5"/>
        <v>28000</v>
      </c>
      <c r="AI52" s="6">
        <f t="shared" ca="1" si="5"/>
        <v>0</v>
      </c>
      <c r="AJ52" s="6">
        <f t="shared" ca="1" si="5"/>
        <v>-28000</v>
      </c>
      <c r="AK52" s="6">
        <f t="shared" ca="1" si="5"/>
        <v>28000</v>
      </c>
    </row>
    <row r="53" spans="1:37" x14ac:dyDescent="0.25">
      <c r="A53" s="197"/>
      <c r="B53" s="1">
        <v>6</v>
      </c>
      <c r="C53" s="26" t="str">
        <f t="shared" si="3"/>
        <v>TBD</v>
      </c>
      <c r="D53" s="2">
        <f t="array" aca="1" ref="D53:D56" ca="1">MMULT(K_21,Du)+MMULT(K_22,Dk)</f>
        <v>0</v>
      </c>
      <c r="E53" s="2">
        <f t="shared" si="4"/>
        <v>0</v>
      </c>
      <c r="F53" s="3"/>
      <c r="G53" s="2">
        <f t="array" aca="1" ref="G53:G56" ca="1">Qu+SUMIF(mem_DOF,$B$53:$B$56,Qf)</f>
        <v>0</v>
      </c>
      <c r="H53" s="3"/>
      <c r="I53" s="3"/>
      <c r="J53" s="3"/>
      <c r="K53" s="3"/>
      <c r="L53" s="3"/>
      <c r="M53" s="3"/>
      <c r="N53" s="3"/>
      <c r="O53" s="3"/>
      <c r="P53" s="3"/>
      <c r="Q53" s="3"/>
      <c r="R53" s="3"/>
      <c r="S53" s="3"/>
      <c r="T53" s="3"/>
      <c r="U53" s="3"/>
      <c r="V53" s="3"/>
      <c r="W53" s="3"/>
      <c r="X53" s="3"/>
      <c r="Y53" s="3"/>
      <c r="Z53" s="3"/>
      <c r="AA53" s="3"/>
      <c r="AB53" s="1">
        <v>6</v>
      </c>
      <c r="AC53" s="20">
        <f t="shared" ca="1" si="5"/>
        <v>0</v>
      </c>
      <c r="AD53" s="20">
        <f t="shared" ca="1" si="5"/>
        <v>28000</v>
      </c>
      <c r="AE53" s="20">
        <f t="shared" ca="1" si="5"/>
        <v>0</v>
      </c>
      <c r="AF53" s="20">
        <f t="shared" ca="1" si="5"/>
        <v>-18666.666666666668</v>
      </c>
      <c r="AG53" s="21">
        <f t="shared" ca="1" si="5"/>
        <v>28000</v>
      </c>
      <c r="AH53" s="22">
        <f t="shared" ca="1" si="5"/>
        <v>18666.666666666668</v>
      </c>
      <c r="AI53" s="20">
        <f t="shared" ca="1" si="5"/>
        <v>0</v>
      </c>
      <c r="AJ53" s="20">
        <f t="shared" ca="1" si="5"/>
        <v>0</v>
      </c>
      <c r="AK53" s="20">
        <f t="shared" ca="1" si="5"/>
        <v>0</v>
      </c>
    </row>
    <row r="54" spans="1:37" x14ac:dyDescent="0.25">
      <c r="A54" s="197"/>
      <c r="B54" s="1">
        <v>7</v>
      </c>
      <c r="C54" s="26" t="str">
        <f t="shared" si="3"/>
        <v>TBD</v>
      </c>
      <c r="D54" s="2">
        <f ca="1"/>
        <v>-5.0000000000000009</v>
      </c>
      <c r="E54" s="2">
        <f t="shared" si="4"/>
        <v>0</v>
      </c>
      <c r="F54" s="3"/>
      <c r="G54" s="2">
        <f ca="1"/>
        <v>-5.0000000000000009</v>
      </c>
      <c r="H54" s="3"/>
      <c r="I54" s="3"/>
      <c r="J54" s="3"/>
      <c r="K54" s="3"/>
      <c r="L54" s="3"/>
      <c r="M54" s="3"/>
      <c r="N54" s="3"/>
      <c r="O54" s="3"/>
      <c r="P54" s="3"/>
      <c r="Q54" s="3"/>
      <c r="R54" s="3"/>
      <c r="S54" s="3"/>
      <c r="T54" s="3"/>
      <c r="U54" s="3"/>
      <c r="V54" s="3"/>
      <c r="W54" s="3"/>
      <c r="X54" s="3"/>
      <c r="Y54" s="3"/>
      <c r="Z54" s="3"/>
      <c r="AA54" s="3"/>
      <c r="AB54" s="1">
        <v>7</v>
      </c>
      <c r="AC54" s="2">
        <f t="shared" ca="1" si="5"/>
        <v>0</v>
      </c>
      <c r="AD54" s="2">
        <f t="shared" ca="1" si="5"/>
        <v>0</v>
      </c>
      <c r="AE54" s="2">
        <f t="shared" ca="1" si="5"/>
        <v>-70000000</v>
      </c>
      <c r="AF54" s="2">
        <f t="shared" ca="1" si="5"/>
        <v>0</v>
      </c>
      <c r="AG54" s="7">
        <f t="shared" ca="1" si="5"/>
        <v>0</v>
      </c>
      <c r="AH54" s="8">
        <f t="shared" ca="1" si="5"/>
        <v>0</v>
      </c>
      <c r="AI54" s="2">
        <f t="shared" ca="1" si="5"/>
        <v>70000000</v>
      </c>
      <c r="AJ54" s="2">
        <f t="shared" ca="1" si="5"/>
        <v>0</v>
      </c>
      <c r="AK54" s="2">
        <f t="shared" ca="1" si="5"/>
        <v>0</v>
      </c>
    </row>
    <row r="55" spans="1:37" x14ac:dyDescent="0.25">
      <c r="A55" s="197"/>
      <c r="B55" s="1">
        <v>8</v>
      </c>
      <c r="C55" s="26" t="str">
        <f t="shared" si="3"/>
        <v>TBD</v>
      </c>
      <c r="D55" s="2">
        <f ca="1"/>
        <v>0</v>
      </c>
      <c r="E55" s="2">
        <f t="shared" si="4"/>
        <v>0</v>
      </c>
      <c r="F55" s="3"/>
      <c r="G55" s="2">
        <f ca="1"/>
        <v>0</v>
      </c>
      <c r="H55" s="3"/>
      <c r="I55" s="3"/>
      <c r="J55" s="3"/>
      <c r="K55" s="3"/>
      <c r="L55" s="3"/>
      <c r="M55" s="3"/>
      <c r="N55" s="3"/>
      <c r="O55" s="3"/>
      <c r="P55" s="3"/>
      <c r="Q55" s="3"/>
      <c r="R55" s="3"/>
      <c r="S55" s="3"/>
      <c r="T55" s="3"/>
      <c r="U55" s="3"/>
      <c r="V55" s="3"/>
      <c r="W55" s="3"/>
      <c r="X55" s="3"/>
      <c r="Y55" s="3"/>
      <c r="Z55" s="3"/>
      <c r="AA55" s="3"/>
      <c r="AB55" s="1">
        <v>8</v>
      </c>
      <c r="AC55" s="2">
        <f t="shared" ca="1" si="5"/>
        <v>0</v>
      </c>
      <c r="AD55" s="2">
        <f t="shared" ca="1" si="5"/>
        <v>0</v>
      </c>
      <c r="AE55" s="2">
        <f t="shared" ca="1" si="5"/>
        <v>0</v>
      </c>
      <c r="AF55" s="2">
        <f t="shared" ca="1" si="5"/>
        <v>-18666.666666666668</v>
      </c>
      <c r="AG55" s="7">
        <f t="shared" ca="1" si="5"/>
        <v>-28000</v>
      </c>
      <c r="AH55" s="8">
        <f t="shared" ca="1" si="5"/>
        <v>0</v>
      </c>
      <c r="AI55" s="2">
        <f t="shared" ca="1" si="5"/>
        <v>0</v>
      </c>
      <c r="AJ55" s="2">
        <f t="shared" ca="1" si="5"/>
        <v>18666.666666666668</v>
      </c>
      <c r="AK55" s="2">
        <f t="shared" ca="1" si="5"/>
        <v>-28000</v>
      </c>
    </row>
    <row r="56" spans="1:37" x14ac:dyDescent="0.25">
      <c r="A56" s="198"/>
      <c r="B56" s="53">
        <v>9</v>
      </c>
      <c r="C56" s="54" t="str">
        <f t="shared" si="3"/>
        <v>TBD</v>
      </c>
      <c r="D56" s="55">
        <f ca="1"/>
        <v>0</v>
      </c>
      <c r="E56" s="55">
        <f t="shared" si="4"/>
        <v>0</v>
      </c>
      <c r="F56" s="56"/>
      <c r="G56" s="55">
        <f ca="1"/>
        <v>0</v>
      </c>
      <c r="H56" s="56"/>
      <c r="I56" s="56"/>
      <c r="J56" s="56"/>
      <c r="K56" s="56"/>
      <c r="L56" s="56"/>
      <c r="M56" s="56"/>
      <c r="N56" s="56"/>
      <c r="O56" s="56"/>
      <c r="P56" s="56"/>
      <c r="Q56" s="56"/>
      <c r="R56" s="56"/>
      <c r="S56" s="56"/>
      <c r="T56" s="56"/>
      <c r="U56" s="56"/>
      <c r="V56" s="56"/>
      <c r="W56" s="56"/>
      <c r="X56" s="56"/>
      <c r="Y56" s="56"/>
      <c r="Z56" s="56"/>
      <c r="AA56" s="56"/>
      <c r="AB56" s="53">
        <v>9</v>
      </c>
      <c r="AC56" s="55">
        <f t="shared" ca="1" si="5"/>
        <v>0</v>
      </c>
      <c r="AD56" s="55">
        <f t="shared" ca="1" si="5"/>
        <v>0</v>
      </c>
      <c r="AE56" s="55">
        <f t="shared" ca="1" si="5"/>
        <v>0</v>
      </c>
      <c r="AF56" s="55">
        <f t="shared" ca="1" si="5"/>
        <v>28000</v>
      </c>
      <c r="AG56" s="57">
        <f t="shared" ca="1" si="5"/>
        <v>28000</v>
      </c>
      <c r="AH56" s="58">
        <f t="shared" ca="1" si="5"/>
        <v>0</v>
      </c>
      <c r="AI56" s="55">
        <f t="shared" ca="1" si="5"/>
        <v>0</v>
      </c>
      <c r="AJ56" s="55">
        <f t="shared" ca="1" si="5"/>
        <v>-28000</v>
      </c>
      <c r="AK56" s="55">
        <f t="shared" ca="1" si="5"/>
        <v>56000</v>
      </c>
    </row>
    <row r="57" spans="1:37" x14ac:dyDescent="0.25">
      <c r="A57" s="199" t="s">
        <v>79</v>
      </c>
    </row>
    <row r="58" spans="1:37" x14ac:dyDescent="0.25">
      <c r="A58" s="197"/>
    </row>
    <row r="59" spans="1:37" x14ac:dyDescent="0.25">
      <c r="A59" s="197"/>
    </row>
    <row r="60" spans="1:37" x14ac:dyDescent="0.25">
      <c r="A60" s="197"/>
    </row>
    <row r="61" spans="1:37" x14ac:dyDescent="0.25">
      <c r="A61" s="197"/>
    </row>
    <row r="62" spans="1:37" x14ac:dyDescent="0.25">
      <c r="A62" s="197"/>
    </row>
    <row r="63" spans="1:37" x14ac:dyDescent="0.25">
      <c r="A63" s="197"/>
    </row>
    <row r="64" spans="1:37" x14ac:dyDescent="0.25">
      <c r="A64" s="197"/>
    </row>
    <row r="65" spans="1:12" x14ac:dyDescent="0.25">
      <c r="A65" s="197"/>
    </row>
    <row r="66" spans="1:12" x14ac:dyDescent="0.25">
      <c r="A66" s="197"/>
    </row>
    <row r="67" spans="1:12" x14ac:dyDescent="0.25">
      <c r="A67" s="197"/>
    </row>
    <row r="68" spans="1:12" x14ac:dyDescent="0.25">
      <c r="A68" s="197"/>
      <c r="B68" s="27" t="s">
        <v>80</v>
      </c>
      <c r="C68" s="27">
        <v>0</v>
      </c>
      <c r="E68" s="27" t="s">
        <v>81</v>
      </c>
      <c r="F68" s="28">
        <f>0</f>
        <v>0</v>
      </c>
      <c r="H68" s="27" t="s">
        <v>80</v>
      </c>
      <c r="I68" s="27">
        <v>0</v>
      </c>
      <c r="K68" s="27" t="s">
        <v>81</v>
      </c>
      <c r="L68" s="28">
        <f>1.8738*GESTEP(I68)-1.8738*GESTEP(I68,240)</f>
        <v>1.8737999999999999</v>
      </c>
    </row>
    <row r="69" spans="1:12" x14ac:dyDescent="0.25">
      <c r="A69" s="197"/>
    </row>
    <row r="70" spans="1:12" x14ac:dyDescent="0.25">
      <c r="A70" s="197"/>
    </row>
    <row r="71" spans="1:12" x14ac:dyDescent="0.25">
      <c r="A71" s="197"/>
    </row>
    <row r="72" spans="1:12" x14ac:dyDescent="0.25">
      <c r="A72" s="197"/>
    </row>
    <row r="73" spans="1:12" x14ac:dyDescent="0.25">
      <c r="A73" s="197"/>
    </row>
    <row r="74" spans="1:12" x14ac:dyDescent="0.25">
      <c r="A74" s="197"/>
    </row>
    <row r="75" spans="1:12" x14ac:dyDescent="0.25">
      <c r="A75" s="197"/>
    </row>
    <row r="76" spans="1:12" x14ac:dyDescent="0.25">
      <c r="A76" s="197"/>
    </row>
    <row r="77" spans="1:12" x14ac:dyDescent="0.25">
      <c r="A77" s="197"/>
    </row>
    <row r="78" spans="1:12" x14ac:dyDescent="0.25">
      <c r="A78" s="197"/>
    </row>
    <row r="79" spans="1:12" x14ac:dyDescent="0.25">
      <c r="A79" s="197"/>
    </row>
    <row r="80" spans="1:12" x14ac:dyDescent="0.25">
      <c r="A80" s="197"/>
      <c r="B80" s="27" t="s">
        <v>80</v>
      </c>
      <c r="C80" s="27">
        <v>0</v>
      </c>
      <c r="E80" s="27" t="s">
        <v>82</v>
      </c>
      <c r="F80" s="28">
        <f>-1.8738*GESTEP(C80)+1.8738*GESTEP(C80,240)</f>
        <v>-1.8737999999999999</v>
      </c>
      <c r="H80" s="27" t="s">
        <v>80</v>
      </c>
      <c r="I80" s="27">
        <v>0</v>
      </c>
      <c r="K80" s="27" t="s">
        <v>82</v>
      </c>
      <c r="L80" s="28">
        <f>5*GESTEP(I80)-5*GESTEP(I80,240)</f>
        <v>5</v>
      </c>
    </row>
    <row r="81" spans="1:12" x14ac:dyDescent="0.25">
      <c r="A81" s="197"/>
    </row>
    <row r="82" spans="1:12" x14ac:dyDescent="0.25">
      <c r="A82" s="197"/>
    </row>
    <row r="83" spans="1:12" x14ac:dyDescent="0.25">
      <c r="A83" s="197"/>
    </row>
    <row r="84" spans="1:12" x14ac:dyDescent="0.25">
      <c r="A84" s="197"/>
    </row>
    <row r="85" spans="1:12" x14ac:dyDescent="0.25">
      <c r="A85" s="197"/>
    </row>
    <row r="86" spans="1:12" x14ac:dyDescent="0.25">
      <c r="A86" s="197"/>
    </row>
    <row r="87" spans="1:12" x14ac:dyDescent="0.25">
      <c r="A87" s="197"/>
    </row>
    <row r="88" spans="1:12" x14ac:dyDescent="0.25">
      <c r="A88" s="197"/>
    </row>
    <row r="89" spans="1:12" x14ac:dyDescent="0.25">
      <c r="A89" s="197"/>
    </row>
    <row r="90" spans="1:12" x14ac:dyDescent="0.25">
      <c r="A90" s="197"/>
    </row>
    <row r="91" spans="1:12" x14ac:dyDescent="0.25">
      <c r="A91" s="197"/>
    </row>
    <row r="92" spans="1:12" x14ac:dyDescent="0.25">
      <c r="A92" s="197"/>
      <c r="B92" s="27" t="s">
        <v>80</v>
      </c>
      <c r="C92" s="27">
        <v>0</v>
      </c>
      <c r="E92" s="27" t="s">
        <v>83</v>
      </c>
      <c r="F92" s="28">
        <f>-1.8738*GESTEP(C92)*C92+1.8738*GESTEP(C92,240)*(C92-240)+449.7072*GESTEP(C92,240)</f>
        <v>0</v>
      </c>
      <c r="H92" s="27" t="s">
        <v>80</v>
      </c>
      <c r="I92" s="27">
        <v>0</v>
      </c>
      <c r="K92" s="27" t="s">
        <v>83</v>
      </c>
      <c r="L92" s="28">
        <f>5*GESTEP(I92)*I92-449.7072*GESTEP(I92)-5*GESTEP(I92,240)*(I92-240)-750.2928*GESTEP(I92,240)</f>
        <v>-449.7072</v>
      </c>
    </row>
    <row r="93" spans="1:12" x14ac:dyDescent="0.25">
      <c r="A93" s="197"/>
    </row>
    <row r="94" spans="1:12" x14ac:dyDescent="0.25">
      <c r="A94" s="197"/>
    </row>
    <row r="95" spans="1:12" x14ac:dyDescent="0.25">
      <c r="A95" s="197"/>
    </row>
    <row r="96" spans="1:12" x14ac:dyDescent="0.25">
      <c r="A96" s="197"/>
    </row>
    <row r="97" spans="1:12" x14ac:dyDescent="0.25">
      <c r="A97" s="197"/>
    </row>
    <row r="98" spans="1:12" x14ac:dyDescent="0.25">
      <c r="A98" s="197"/>
    </row>
    <row r="99" spans="1:12" x14ac:dyDescent="0.25">
      <c r="A99" s="197"/>
    </row>
    <row r="100" spans="1:12" x14ac:dyDescent="0.25">
      <c r="A100" s="197"/>
    </row>
    <row r="101" spans="1:12" x14ac:dyDescent="0.25">
      <c r="A101" s="197"/>
    </row>
    <row r="102" spans="1:12" x14ac:dyDescent="0.25">
      <c r="A102" s="197"/>
    </row>
    <row r="103" spans="1:12" x14ac:dyDescent="0.25">
      <c r="A103" s="197"/>
    </row>
    <row r="104" spans="1:12" x14ac:dyDescent="0.25">
      <c r="A104" s="197"/>
      <c r="B104" s="27" t="s">
        <v>80</v>
      </c>
      <c r="C104" s="27">
        <v>0</v>
      </c>
      <c r="E104" s="27" t="s">
        <v>84</v>
      </c>
      <c r="F104" s="28">
        <f>-1.8738/2*GESTEP(C104)*C104^2+1.8738/2*GESTEP(C104,240)*(C104-240)^2+449.7072*GESTEP(C104,240)*(C104-240)+0.00123411033585353</f>
        <v>1.23411033585353E-3</v>
      </c>
      <c r="H104" s="27" t="s">
        <v>80</v>
      </c>
      <c r="I104" s="27">
        <v>0</v>
      </c>
      <c r="K104" s="27" t="s">
        <v>84</v>
      </c>
      <c r="L104" s="28">
        <f>5/2*GESTEP(I104)*I104^2-449.7072*GESTEP(I104)*I104-5/2*GESTEP(I104,240)*(I104-240)^2-750.2928*GESTEP(I104,240)*(I104-240)-0.00248760460368381</f>
        <v>-2.48760460368381E-3</v>
      </c>
    </row>
    <row r="105" spans="1:12" x14ac:dyDescent="0.25">
      <c r="A105" s="197"/>
    </row>
    <row r="106" spans="1:12" x14ac:dyDescent="0.25">
      <c r="A106" s="197"/>
    </row>
    <row r="107" spans="1:12" x14ac:dyDescent="0.25">
      <c r="A107" s="197"/>
    </row>
    <row r="108" spans="1:12" x14ac:dyDescent="0.25">
      <c r="A108" s="197"/>
    </row>
    <row r="109" spans="1:12" x14ac:dyDescent="0.25">
      <c r="A109" s="197"/>
    </row>
    <row r="110" spans="1:12" x14ac:dyDescent="0.25">
      <c r="A110" s="197"/>
    </row>
    <row r="111" spans="1:12" x14ac:dyDescent="0.25">
      <c r="A111" s="197"/>
    </row>
    <row r="112" spans="1:12" x14ac:dyDescent="0.25">
      <c r="A112" s="197"/>
    </row>
    <row r="113" spans="1:12" x14ac:dyDescent="0.25">
      <c r="A113" s="197"/>
    </row>
    <row r="114" spans="1:12" x14ac:dyDescent="0.25">
      <c r="A114" s="197"/>
    </row>
    <row r="115" spans="1:12" x14ac:dyDescent="0.25">
      <c r="A115" s="197"/>
    </row>
    <row r="116" spans="1:12" x14ac:dyDescent="0.25">
      <c r="A116" s="197"/>
      <c r="B116" s="27" t="s">
        <v>80</v>
      </c>
      <c r="C116" s="27">
        <v>0</v>
      </c>
      <c r="E116" s="27" t="s">
        <v>84</v>
      </c>
      <c r="F116" s="28">
        <f>-1.8738/6*GESTEP(C116)*C116^3+1.8738/6*GESTEP(C116,240)*(C116-240)^3+449.7072/2*GESTEP(C116,240)*(C116-240)^2+0.00123411033585353*C116</f>
        <v>0</v>
      </c>
      <c r="H116" s="27" t="s">
        <v>80</v>
      </c>
      <c r="I116" s="27">
        <v>0</v>
      </c>
      <c r="K116" s="27" t="s">
        <v>84</v>
      </c>
      <c r="L116" s="28">
        <f>5/6*GESTEP(I116)*I116^3-449.7072/2*GESTEP(I116)*I116^2-5/6*GESTEP(I116,240)*(I116-240)^3-750.2928/2*GESTEP(I116,240)*(I116-240)^2-0.00248760460368381*I116+0.695753931752397</f>
        <v>0.69575393175239697</v>
      </c>
    </row>
  </sheetData>
  <mergeCells count="24">
    <mergeCell ref="AB46:AK46"/>
    <mergeCell ref="I46:O46"/>
    <mergeCell ref="A57:A116"/>
    <mergeCell ref="V26:AA26"/>
    <mergeCell ref="AB26:AK26"/>
    <mergeCell ref="B28:B36"/>
    <mergeCell ref="C28:C30"/>
    <mergeCell ref="C31:C33"/>
    <mergeCell ref="B37:B45"/>
    <mergeCell ref="C37:C39"/>
    <mergeCell ref="C40:C42"/>
    <mergeCell ref="P26:U26"/>
    <mergeCell ref="B10:I10"/>
    <mergeCell ref="B16:K16"/>
    <mergeCell ref="B21:O21"/>
    <mergeCell ref="A27:A56"/>
    <mergeCell ref="J26:O26"/>
    <mergeCell ref="B2:P2"/>
    <mergeCell ref="B3:B4"/>
    <mergeCell ref="C3:D3"/>
    <mergeCell ref="E3:G3"/>
    <mergeCell ref="H3:J3"/>
    <mergeCell ref="K3:M3"/>
    <mergeCell ref="N3:P3"/>
  </mergeCells>
  <conditionalFormatting sqref="E28:E33">
    <cfRule type="expression" dxfId="51" priority="1">
      <formula>AND(E28&lt;1,E28&gt;-1,E28&lt;&gt;0)</formula>
    </cfRule>
  </conditionalFormatting>
  <conditionalFormatting sqref="E37:E42">
    <cfRule type="expression" dxfId="50" priority="2">
      <formula>AND(E37&lt;1,E37&gt;-1,E37&lt;&gt;0)</formula>
    </cfRule>
  </conditionalFormatting>
  <conditionalFormatting sqref="E48:E56">
    <cfRule type="expression" dxfId="49" priority="3">
      <formula>AND(E48&lt;1,E48&gt;-1,E48&lt;&gt;0)</formula>
    </cfRule>
  </conditionalFormatting>
  <conditionalFormatting sqref="F48:F52">
    <cfRule type="expression" dxfId="48" priority="4">
      <formula>AND(F48&lt;1,F48&gt;-1,F48&lt;&gt;0)</formula>
    </cfRule>
  </conditionalFormatting>
  <conditionalFormatting sqref="M48:O50">
    <cfRule type="expression" dxfId="47"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C12:D13 B18">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6715"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6716"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6717"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6718"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6719"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6720"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6721"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6723" r:id="rId10"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6724" r:id="rId11"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6725" r:id="rId12"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mc:AlternateContent xmlns:mc="http://schemas.openxmlformats.org/markup-compatibility/2006">
          <mc:Choice Requires="x14">
            <control shapeId="156726" r:id="rId13" name="Button 54">
              <controlPr defaultSize="0" print="0" autoFill="0" autoPict="0" macro="[0]!FIX_FORMULAS">
                <anchor moveWithCells="1" sizeWithCells="1">
                  <from>
                    <xdr:col>5</xdr:col>
                    <xdr:colOff>0</xdr:colOff>
                    <xdr:row>8</xdr:row>
                    <xdr:rowOff>0</xdr:rowOff>
                  </from>
                  <to>
                    <xdr:col>7</xdr:col>
                    <xdr:colOff>0</xdr:colOff>
                    <xdr:row>8</xdr:row>
                    <xdr:rowOff>190500</xdr:rowOff>
                  </to>
                </anchor>
              </controlPr>
            </control>
          </mc:Choice>
        </mc:AlternateContent>
        <mc:AlternateContent xmlns:mc="http://schemas.openxmlformats.org/markup-compatibility/2006">
          <mc:Choice Requires="x14">
            <control shapeId="156727" r:id="rId14" name="Button 55">
              <controlPr defaultSize="0" print="0" autoFill="0" autoPict="0" macro="[0]!DIAGRAMS">
                <anchor moveWithCells="1" sizeWithCells="1">
                  <from>
                    <xdr:col>3</xdr:col>
                    <xdr:colOff>0</xdr:colOff>
                    <xdr:row>24</xdr:row>
                    <xdr:rowOff>0</xdr:rowOff>
                  </from>
                  <to>
                    <xdr:col>5</xdr:col>
                    <xdr:colOff>0</xdr:colOff>
                    <xdr:row>25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sheetPr>
  <dimension ref="A1:AK116"/>
  <sheetViews>
    <sheetView topLeftCell="A52" zoomScale="55" zoomScaleNormal="55" workbookViewId="0">
      <selection activeCell="D25" sqref="D25"/>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4</v>
      </c>
      <c r="I5" s="1">
        <v>5</v>
      </c>
      <c r="J5" s="1">
        <v>6</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41" t="s">
        <v>19</v>
      </c>
      <c r="C6" s="1">
        <v>240</v>
      </c>
      <c r="D6" s="1">
        <v>180</v>
      </c>
      <c r="E6" s="1">
        <v>0</v>
      </c>
      <c r="F6" s="1">
        <v>0</v>
      </c>
      <c r="G6" s="1">
        <v>0</v>
      </c>
      <c r="H6" s="1">
        <v>1</v>
      </c>
      <c r="I6" s="1">
        <v>2</v>
      </c>
      <c r="J6" s="1">
        <v>3</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0</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41" t="s">
        <v>29</v>
      </c>
      <c r="C7" s="1">
        <v>480</v>
      </c>
      <c r="D7" s="1">
        <v>180</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c r="L10" t="s">
        <v>136</v>
      </c>
    </row>
    <row r="11" spans="2:16" x14ac:dyDescent="0.25">
      <c r="B11" s="47" t="s">
        <v>15</v>
      </c>
      <c r="C11" s="40" t="s">
        <v>43</v>
      </c>
      <c r="D11" s="40" t="s">
        <v>44</v>
      </c>
      <c r="E11" s="40" t="s">
        <v>14</v>
      </c>
      <c r="F11" s="40" t="s">
        <v>12</v>
      </c>
      <c r="G11" s="40" t="s">
        <v>34</v>
      </c>
      <c r="H11" s="40" t="s">
        <v>21</v>
      </c>
      <c r="I11" s="43" t="s">
        <v>20</v>
      </c>
      <c r="L11" t="s">
        <v>137</v>
      </c>
    </row>
    <row r="12" spans="2:16" x14ac:dyDescent="0.25">
      <c r="B12" s="23" t="s">
        <v>7</v>
      </c>
      <c r="C12" s="1" t="s">
        <v>17</v>
      </c>
      <c r="D12" s="1" t="s">
        <v>19</v>
      </c>
      <c r="E12" s="1">
        <v>0</v>
      </c>
      <c r="F12" s="26">
        <f>L_m(B12,COORD_X,COORD_Y)</f>
        <v>300</v>
      </c>
      <c r="G12" s="46">
        <v>12</v>
      </c>
      <c r="H12" s="46">
        <v>29000</v>
      </c>
      <c r="I12" s="48">
        <v>600</v>
      </c>
    </row>
    <row r="13" spans="2:16" x14ac:dyDescent="0.25">
      <c r="B13" s="23" t="s">
        <v>30</v>
      </c>
      <c r="C13" s="1" t="s">
        <v>19</v>
      </c>
      <c r="D13" s="1" t="s">
        <v>29</v>
      </c>
      <c r="E13" s="1">
        <v>0</v>
      </c>
      <c r="F13" s="26">
        <f>L_m(B13,COORD_X,COORD_Y)</f>
        <v>240</v>
      </c>
      <c r="G13" s="46">
        <v>12</v>
      </c>
      <c r="H13" s="46">
        <v>29000</v>
      </c>
      <c r="I13" s="48">
        <v>600</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17</v>
      </c>
      <c r="C18" s="1"/>
      <c r="D18" s="1"/>
      <c r="E18" s="1"/>
      <c r="F18" s="1"/>
      <c r="G18" s="1"/>
      <c r="H18" s="1"/>
      <c r="I18" s="1"/>
      <c r="J18" s="1"/>
      <c r="K18" s="50"/>
    </row>
    <row r="19" spans="1:37" ht="15.75" thickBot="1" x14ac:dyDescent="0.3">
      <c r="B19" s="42"/>
      <c r="C19" s="16"/>
      <c r="D19" s="16"/>
      <c r="E19" s="16"/>
      <c r="F19" s="16"/>
      <c r="G19" s="16"/>
      <c r="H19" s="16"/>
      <c r="I19" s="16"/>
      <c r="J19" s="16"/>
      <c r="K19" s="51"/>
    </row>
    <row r="20" spans="1:37" ht="15.75" thickBot="1" x14ac:dyDescent="0.3"/>
    <row r="21" spans="1:37" x14ac:dyDescent="0.25">
      <c r="B21" s="186" t="s">
        <v>16</v>
      </c>
      <c r="C21" s="162"/>
      <c r="D21" s="162"/>
      <c r="E21" s="162"/>
      <c r="F21" s="162"/>
      <c r="G21" s="162"/>
      <c r="H21" s="162"/>
      <c r="I21" s="162"/>
      <c r="J21" s="162"/>
      <c r="K21" s="162"/>
      <c r="L21" s="162"/>
      <c r="M21" s="162"/>
      <c r="N21" s="162"/>
      <c r="O21" s="187"/>
    </row>
    <row r="22" spans="1:37" ht="18" x14ac:dyDescent="0.25">
      <c r="B22" s="47" t="s">
        <v>15</v>
      </c>
      <c r="C22" s="40" t="s">
        <v>14</v>
      </c>
      <c r="D22" s="40" t="s">
        <v>45</v>
      </c>
      <c r="E22" s="40" t="s">
        <v>31</v>
      </c>
      <c r="F22" s="40" t="s">
        <v>3</v>
      </c>
      <c r="G22" s="40" t="s">
        <v>13</v>
      </c>
      <c r="H22" s="40" t="s">
        <v>4</v>
      </c>
      <c r="I22" s="40" t="s">
        <v>12</v>
      </c>
      <c r="J22" s="40" t="s">
        <v>32</v>
      </c>
      <c r="K22" s="40" t="s">
        <v>11</v>
      </c>
      <c r="L22" s="40" t="s">
        <v>10</v>
      </c>
      <c r="M22" s="40" t="s">
        <v>33</v>
      </c>
      <c r="N22" s="40" t="s">
        <v>9</v>
      </c>
      <c r="O22" s="43" t="s">
        <v>8</v>
      </c>
    </row>
    <row r="23" spans="1:37" x14ac:dyDescent="0.25">
      <c r="B23" s="23" t="s">
        <v>30</v>
      </c>
      <c r="C23" s="1" t="s">
        <v>78</v>
      </c>
      <c r="D23" s="1" t="s">
        <v>77</v>
      </c>
      <c r="E23" s="1">
        <v>-0.25</v>
      </c>
      <c r="F23" s="1"/>
      <c r="G23" s="1"/>
      <c r="H23" s="1"/>
      <c r="I23" s="26">
        <f>L_m(B23,COORD_X,COORD_Y)</f>
        <v>240</v>
      </c>
      <c r="J23" s="26">
        <f t="array" ref="J23:O23">FEF_LOCAL(B23:I23)</f>
        <v>0</v>
      </c>
      <c r="K23" s="26">
        <v>30</v>
      </c>
      <c r="L23" s="26">
        <v>1200</v>
      </c>
      <c r="M23" s="26">
        <v>0</v>
      </c>
      <c r="N23" s="26">
        <v>30</v>
      </c>
      <c r="O23" s="44">
        <v>-1200</v>
      </c>
    </row>
    <row r="24" spans="1:37" ht="15.75" thickBot="1" x14ac:dyDescent="0.3">
      <c r="B24" s="42"/>
      <c r="C24" s="16"/>
      <c r="D24" s="16"/>
      <c r="E24" s="16"/>
      <c r="F24" s="16"/>
      <c r="G24" s="16"/>
      <c r="H24" s="16"/>
      <c r="I24" s="17"/>
      <c r="J24" s="16"/>
      <c r="K24" s="16"/>
      <c r="L24" s="16"/>
      <c r="M24" s="16"/>
      <c r="N24" s="16"/>
      <c r="O24" s="51"/>
    </row>
    <row r="26" spans="1:37" ht="18" x14ac:dyDescent="0.25">
      <c r="B26" s="63" t="s">
        <v>15</v>
      </c>
      <c r="C26" s="63" t="s">
        <v>18</v>
      </c>
      <c r="D26" s="63" t="s">
        <v>48</v>
      </c>
      <c r="E26" s="64" t="s">
        <v>2</v>
      </c>
      <c r="F26" s="64" t="s">
        <v>57</v>
      </c>
      <c r="G26" s="64" t="s">
        <v>63</v>
      </c>
      <c r="H26" s="64" t="s">
        <v>1</v>
      </c>
      <c r="I26" s="64" t="s">
        <v>71</v>
      </c>
      <c r="J26" s="200" t="s">
        <v>72</v>
      </c>
      <c r="K26" s="200"/>
      <c r="L26" s="200"/>
      <c r="M26" s="200"/>
      <c r="N26" s="200"/>
      <c r="O26" s="200"/>
      <c r="P26" s="200" t="s">
        <v>47</v>
      </c>
      <c r="Q26" s="200"/>
      <c r="R26" s="200"/>
      <c r="S26" s="200"/>
      <c r="T26" s="200"/>
      <c r="U26" s="200"/>
      <c r="V26" s="200" t="s">
        <v>49</v>
      </c>
      <c r="W26" s="200"/>
      <c r="X26" s="200"/>
      <c r="Y26" s="200"/>
      <c r="Z26" s="200"/>
      <c r="AA26" s="200"/>
      <c r="AB26" s="200" t="s">
        <v>50</v>
      </c>
      <c r="AC26" s="200"/>
      <c r="AD26" s="200"/>
      <c r="AE26" s="200"/>
      <c r="AF26" s="200"/>
      <c r="AG26" s="200"/>
      <c r="AH26" s="200"/>
      <c r="AI26" s="200"/>
      <c r="AJ26" s="200"/>
      <c r="AK26" s="200"/>
    </row>
    <row r="27" spans="1:37" x14ac:dyDescent="0.25">
      <c r="A27" s="199" t="s">
        <v>46</v>
      </c>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63" t="s">
        <v>48</v>
      </c>
      <c r="AC27" s="5">
        <v>1</v>
      </c>
      <c r="AD27" s="5">
        <v>2</v>
      </c>
      <c r="AE27" s="5">
        <v>3</v>
      </c>
      <c r="AF27" s="5">
        <v>4</v>
      </c>
      <c r="AG27" s="5">
        <v>5</v>
      </c>
      <c r="AH27" s="5">
        <v>6</v>
      </c>
      <c r="AI27" s="5">
        <v>7</v>
      </c>
      <c r="AJ27" s="5">
        <v>8</v>
      </c>
      <c r="AK27" s="5">
        <v>9</v>
      </c>
    </row>
    <row r="28" spans="1:37" x14ac:dyDescent="0.25">
      <c r="A28" s="199"/>
      <c r="B28" s="171" t="s">
        <v>7</v>
      </c>
      <c r="C28" s="174" t="str">
        <f>INDEX(mem_Nb,MATCH(B28,MEMBERS,0))</f>
        <v>N1</v>
      </c>
      <c r="D28" s="33">
        <f>INDEX(LM,MATCH(C28,NODES,0),1)</f>
        <v>4</v>
      </c>
      <c r="E28" s="2">
        <f t="array" aca="1" ref="E28:E33" ca="1">d_m(D28:D33,P28:U33,Du,Dk)</f>
        <v>0</v>
      </c>
      <c r="F28" s="2">
        <f t="array" ref="F28:F33">qf_m(B28)</f>
        <v>0</v>
      </c>
      <c r="G28" s="2">
        <f t="array" ref="G28:G33">MMULT(TRANSPOSE(P28:U33),F28:F33)</f>
        <v>0</v>
      </c>
      <c r="H28" s="2">
        <f t="array" aca="1" ref="H28:H33" ca="1">MMULT(J28:O33,E28:E33)+F28:F33</f>
        <v>0</v>
      </c>
      <c r="I28" s="2">
        <f t="array" aca="1" ref="I28:I33" ca="1">MMULT(TRANSPOSE(P28:U33),H28:H33)</f>
        <v>0</v>
      </c>
      <c r="J28" s="12">
        <f t="array" ref="J28:O33">kp_m(B28)</f>
        <v>70000000</v>
      </c>
      <c r="K28" s="2">
        <v>0</v>
      </c>
      <c r="L28" s="2">
        <v>0</v>
      </c>
      <c r="M28" s="2">
        <v>-70000000</v>
      </c>
      <c r="N28" s="2">
        <v>0</v>
      </c>
      <c r="O28" s="13">
        <v>0</v>
      </c>
      <c r="P28" s="12">
        <f t="array" ref="P28:U33">T_m(B28)</f>
        <v>1</v>
      </c>
      <c r="Q28" s="2">
        <v>0</v>
      </c>
      <c r="R28" s="2">
        <v>0</v>
      </c>
      <c r="S28" s="2">
        <v>0</v>
      </c>
      <c r="T28" s="2">
        <v>0</v>
      </c>
      <c r="U28" s="13">
        <v>0</v>
      </c>
      <c r="V28" s="12">
        <f t="array" ref="V28:AA33">k_m(P28:U33,J28:O33)</f>
        <v>70000000</v>
      </c>
      <c r="W28" s="2">
        <v>0</v>
      </c>
      <c r="X28" s="2">
        <v>0</v>
      </c>
      <c r="Y28" s="2">
        <v>-70000000</v>
      </c>
      <c r="Z28" s="2">
        <v>0</v>
      </c>
      <c r="AA28" s="13">
        <v>0</v>
      </c>
      <c r="AB28" s="1">
        <v>1</v>
      </c>
      <c r="AC28" s="2">
        <f ca="1">IF(ISNA(OR(MATCH(AC$27,OFFSET($D28,1-$AB28,0,6),0),MATCH($AB28,OFFSET($D28,1-$AB28,0,6),0))),0,INDEX(OFFSET($D28,1-$AB28,18,6,6),MATCH(AC$27,OFFSET($D28,1-$AB28,0,6),0),MATCH($AB28,OFFSET($D28,1-$AB28,0,6),0)))</f>
        <v>70000000</v>
      </c>
      <c r="AD28" s="2">
        <f t="shared" ref="AD28:AK43" ca="1" si="0">IF(ISNA(OR(MATCH(AD$27,OFFSET($D28,1-$AB28,0,6),0),MATCH($AB28,OFFSET($D28,1-$AB28,0,6),0))),0,INDEX(OFFSET($D28,1-$AB28,18,6,6),MATCH(AD$27,OFFSET($D28,1-$AB28,0,6),0),MATCH($AB28,OFFSET($D28,1-$AB28,0,6),0)))</f>
        <v>0</v>
      </c>
      <c r="AE28" s="2">
        <f t="shared" ca="1" si="0"/>
        <v>0</v>
      </c>
      <c r="AF28" s="2">
        <f t="shared" ca="1" si="0"/>
        <v>-70000000</v>
      </c>
      <c r="AG28" s="2">
        <f t="shared" ca="1" si="0"/>
        <v>0</v>
      </c>
      <c r="AH28" s="2">
        <f t="shared" ca="1" si="0"/>
        <v>0</v>
      </c>
      <c r="AI28" s="2">
        <f t="shared" ca="1" si="0"/>
        <v>0</v>
      </c>
      <c r="AJ28" s="2">
        <f t="shared" ca="1" si="0"/>
        <v>0</v>
      </c>
      <c r="AK28" s="2">
        <f t="shared" ca="1" si="0"/>
        <v>0</v>
      </c>
    </row>
    <row r="29" spans="1:37" x14ac:dyDescent="0.25">
      <c r="A29" s="199"/>
      <c r="B29" s="171"/>
      <c r="C29" s="174"/>
      <c r="D29" s="33">
        <f>INDEX(LM,MATCH(C28,NODES,0),2)</f>
        <v>5</v>
      </c>
      <c r="E29" s="2">
        <f ca="1"/>
        <v>0</v>
      </c>
      <c r="F29" s="2">
        <v>0</v>
      </c>
      <c r="G29" s="2">
        <v>0</v>
      </c>
      <c r="H29" s="2">
        <f ca="1"/>
        <v>0</v>
      </c>
      <c r="I29" s="2">
        <f ca="1"/>
        <v>0</v>
      </c>
      <c r="J29" s="12">
        <v>0</v>
      </c>
      <c r="K29" s="2">
        <v>18666.666666666668</v>
      </c>
      <c r="L29" s="2">
        <v>28000</v>
      </c>
      <c r="M29" s="2">
        <v>0</v>
      </c>
      <c r="N29" s="2">
        <v>-18666.666666666668</v>
      </c>
      <c r="O29" s="13">
        <v>28000</v>
      </c>
      <c r="P29" s="12">
        <v>0</v>
      </c>
      <c r="Q29" s="2">
        <v>1</v>
      </c>
      <c r="R29" s="2">
        <v>0</v>
      </c>
      <c r="S29" s="2">
        <v>0</v>
      </c>
      <c r="T29" s="2">
        <v>0</v>
      </c>
      <c r="U29" s="13">
        <v>0</v>
      </c>
      <c r="V29" s="12">
        <v>0</v>
      </c>
      <c r="W29" s="2">
        <v>18666.666666666668</v>
      </c>
      <c r="X29" s="2">
        <v>28000</v>
      </c>
      <c r="Y29" s="2">
        <v>0</v>
      </c>
      <c r="Z29" s="2">
        <v>-18666.666666666668</v>
      </c>
      <c r="AA29" s="13">
        <v>28000</v>
      </c>
      <c r="AB29" s="1">
        <v>2</v>
      </c>
      <c r="AC29" s="2">
        <f t="shared" ref="AC29:AC36" ca="1" si="1">IF(ISNA(OR(MATCH(AC$27,OFFSET($D29,1-$AB29,0,6),0),MATCH($AB29,OFFSET($D29,1-$AB29,0,6),0))),0,INDEX(OFFSET($D29,1-$AB29,18,6,6),MATCH(AC$27,OFFSET($D29,1-$AB29,0,6),0),MATCH($AB29,OFFSET($D29,1-$AB29,0,6),0)))</f>
        <v>0</v>
      </c>
      <c r="AD29" s="2">
        <f t="shared" ca="1" si="0"/>
        <v>18666.666666666668</v>
      </c>
      <c r="AE29" s="2">
        <f t="shared" ca="1" si="0"/>
        <v>-28000</v>
      </c>
      <c r="AF29" s="2">
        <f t="shared" ca="1" si="0"/>
        <v>0</v>
      </c>
      <c r="AG29" s="2">
        <f t="shared" ca="1" si="0"/>
        <v>-18666.666666666668</v>
      </c>
      <c r="AH29" s="2">
        <f t="shared" ca="1" si="0"/>
        <v>-28000</v>
      </c>
      <c r="AI29" s="2">
        <f t="shared" ca="1" si="0"/>
        <v>0</v>
      </c>
      <c r="AJ29" s="2">
        <f t="shared" ca="1" si="0"/>
        <v>0</v>
      </c>
      <c r="AK29" s="2">
        <f t="shared" ca="1" si="0"/>
        <v>0</v>
      </c>
    </row>
    <row r="30" spans="1:37" x14ac:dyDescent="0.25">
      <c r="A30" s="199"/>
      <c r="B30" s="171"/>
      <c r="C30" s="174"/>
      <c r="D30" s="33">
        <f>INDEX(LM,MATCH(C28,NODES,0),3)</f>
        <v>6</v>
      </c>
      <c r="E30" s="2">
        <f ca="1"/>
        <v>0</v>
      </c>
      <c r="F30" s="2">
        <v>0</v>
      </c>
      <c r="G30" s="2">
        <v>0</v>
      </c>
      <c r="H30" s="2">
        <f ca="1"/>
        <v>0</v>
      </c>
      <c r="I30" s="2">
        <f ca="1"/>
        <v>0</v>
      </c>
      <c r="J30" s="12">
        <v>0</v>
      </c>
      <c r="K30" s="2">
        <v>28000</v>
      </c>
      <c r="L30" s="2">
        <v>56000</v>
      </c>
      <c r="M30" s="2">
        <v>0</v>
      </c>
      <c r="N30" s="2">
        <v>-28000</v>
      </c>
      <c r="O30" s="13">
        <v>28000</v>
      </c>
      <c r="P30" s="12">
        <v>0</v>
      </c>
      <c r="Q30" s="2">
        <v>0</v>
      </c>
      <c r="R30" s="2">
        <v>1</v>
      </c>
      <c r="S30" s="2">
        <v>0</v>
      </c>
      <c r="T30" s="2">
        <v>0</v>
      </c>
      <c r="U30" s="13">
        <v>0</v>
      </c>
      <c r="V30" s="12">
        <v>0</v>
      </c>
      <c r="W30" s="2">
        <v>28000</v>
      </c>
      <c r="X30" s="2">
        <v>56000</v>
      </c>
      <c r="Y30" s="2">
        <v>0</v>
      </c>
      <c r="Z30" s="2">
        <v>-28000</v>
      </c>
      <c r="AA30" s="13">
        <v>28000</v>
      </c>
      <c r="AB30" s="1">
        <v>3</v>
      </c>
      <c r="AC30" s="2">
        <f t="shared" ca="1" si="1"/>
        <v>0</v>
      </c>
      <c r="AD30" s="2">
        <f t="shared" ca="1" si="0"/>
        <v>-28000</v>
      </c>
      <c r="AE30" s="2">
        <f t="shared" ca="1" si="0"/>
        <v>56000</v>
      </c>
      <c r="AF30" s="2">
        <f t="shared" ca="1" si="0"/>
        <v>0</v>
      </c>
      <c r="AG30" s="2">
        <f t="shared" ca="1" si="0"/>
        <v>28000</v>
      </c>
      <c r="AH30" s="2">
        <f t="shared" ca="1" si="0"/>
        <v>28000</v>
      </c>
      <c r="AI30" s="2">
        <f t="shared" ca="1" si="0"/>
        <v>0</v>
      </c>
      <c r="AJ30" s="2">
        <f t="shared" ca="1" si="0"/>
        <v>0</v>
      </c>
      <c r="AK30" s="2">
        <f t="shared" ca="1" si="0"/>
        <v>0</v>
      </c>
    </row>
    <row r="31" spans="1:37" x14ac:dyDescent="0.25">
      <c r="A31" s="199"/>
      <c r="B31" s="171"/>
      <c r="C31" s="174" t="str">
        <f>INDEX(mem_Ne,MATCH(B28,MEMBERS,0))</f>
        <v>N2</v>
      </c>
      <c r="D31" s="33">
        <f>INDEX(LM,MATCH(C31,NODES,0),1)</f>
        <v>1</v>
      </c>
      <c r="E31" s="2">
        <f ca="1"/>
        <v>0</v>
      </c>
      <c r="F31" s="2">
        <v>0</v>
      </c>
      <c r="G31" s="2">
        <v>0</v>
      </c>
      <c r="H31" s="2">
        <f ca="1"/>
        <v>0</v>
      </c>
      <c r="I31" s="2">
        <f ca="1"/>
        <v>0</v>
      </c>
      <c r="J31" s="12">
        <v>-70000000</v>
      </c>
      <c r="K31" s="2">
        <v>0</v>
      </c>
      <c r="L31" s="2">
        <v>0</v>
      </c>
      <c r="M31" s="2">
        <v>70000000</v>
      </c>
      <c r="N31" s="2">
        <v>0</v>
      </c>
      <c r="O31" s="13">
        <v>0</v>
      </c>
      <c r="P31" s="12">
        <v>0</v>
      </c>
      <c r="Q31" s="2">
        <v>0</v>
      </c>
      <c r="R31" s="2">
        <v>0</v>
      </c>
      <c r="S31" s="2">
        <v>1</v>
      </c>
      <c r="T31" s="2">
        <v>0</v>
      </c>
      <c r="U31" s="13">
        <v>0</v>
      </c>
      <c r="V31" s="12">
        <v>-70000000</v>
      </c>
      <c r="W31" s="2">
        <v>0</v>
      </c>
      <c r="X31" s="2">
        <v>0</v>
      </c>
      <c r="Y31" s="2">
        <v>70000000</v>
      </c>
      <c r="Z31" s="2">
        <v>0</v>
      </c>
      <c r="AA31" s="13">
        <v>0</v>
      </c>
      <c r="AB31" s="1">
        <v>4</v>
      </c>
      <c r="AC31" s="2">
        <f t="shared" ca="1" si="1"/>
        <v>-70000000</v>
      </c>
      <c r="AD31" s="2">
        <f t="shared" ca="1" si="0"/>
        <v>0</v>
      </c>
      <c r="AE31" s="2">
        <f t="shared" ca="1" si="0"/>
        <v>0</v>
      </c>
      <c r="AF31" s="2">
        <f t="shared" ca="1" si="0"/>
        <v>70000000</v>
      </c>
      <c r="AG31" s="2">
        <f t="shared" ca="1" si="0"/>
        <v>0</v>
      </c>
      <c r="AH31" s="2">
        <f t="shared" ca="1" si="0"/>
        <v>0</v>
      </c>
      <c r="AI31" s="2">
        <f t="shared" ca="1" si="0"/>
        <v>0</v>
      </c>
      <c r="AJ31" s="2">
        <f t="shared" ca="1" si="0"/>
        <v>0</v>
      </c>
      <c r="AK31" s="2">
        <f t="shared" ca="1" si="0"/>
        <v>0</v>
      </c>
    </row>
    <row r="32" spans="1:37" x14ac:dyDescent="0.25">
      <c r="A32" s="199"/>
      <c r="B32" s="171"/>
      <c r="C32" s="174"/>
      <c r="D32" s="33">
        <f>INDEX(LM,MATCH(C31,NODES,0),2)</f>
        <v>2</v>
      </c>
      <c r="E32" s="2">
        <f ca="1"/>
        <v>0</v>
      </c>
      <c r="F32" s="2">
        <v>0</v>
      </c>
      <c r="G32" s="2">
        <v>0</v>
      </c>
      <c r="H32" s="2">
        <f ca="1"/>
        <v>0</v>
      </c>
      <c r="I32" s="2">
        <f ca="1"/>
        <v>0</v>
      </c>
      <c r="J32" s="12">
        <v>0</v>
      </c>
      <c r="K32" s="2">
        <v>-18666.666666666668</v>
      </c>
      <c r="L32" s="2">
        <v>-28000</v>
      </c>
      <c r="M32" s="2">
        <v>0</v>
      </c>
      <c r="N32" s="2">
        <v>18666.666666666668</v>
      </c>
      <c r="O32" s="13">
        <v>-28000</v>
      </c>
      <c r="P32" s="12">
        <v>0</v>
      </c>
      <c r="Q32" s="2">
        <v>0</v>
      </c>
      <c r="R32" s="2">
        <v>0</v>
      </c>
      <c r="S32" s="2">
        <v>0</v>
      </c>
      <c r="T32" s="2">
        <v>1</v>
      </c>
      <c r="U32" s="13">
        <v>0</v>
      </c>
      <c r="V32" s="12">
        <v>0</v>
      </c>
      <c r="W32" s="2">
        <v>-18666.666666666668</v>
      </c>
      <c r="X32" s="2">
        <v>-28000</v>
      </c>
      <c r="Y32" s="2">
        <v>0</v>
      </c>
      <c r="Z32" s="2">
        <v>18666.666666666668</v>
      </c>
      <c r="AA32" s="13">
        <v>-28000</v>
      </c>
      <c r="AB32" s="1">
        <v>5</v>
      </c>
      <c r="AC32" s="2">
        <f t="shared" ca="1" si="1"/>
        <v>0</v>
      </c>
      <c r="AD32" s="2">
        <f t="shared" ca="1" si="0"/>
        <v>-18666.666666666668</v>
      </c>
      <c r="AE32" s="2">
        <f t="shared" ca="1" si="0"/>
        <v>28000</v>
      </c>
      <c r="AF32" s="2">
        <f t="shared" ca="1" si="0"/>
        <v>0</v>
      </c>
      <c r="AG32" s="2">
        <f t="shared" ca="1" si="0"/>
        <v>18666.666666666668</v>
      </c>
      <c r="AH32" s="2">
        <f t="shared" ca="1" si="0"/>
        <v>28000</v>
      </c>
      <c r="AI32" s="2">
        <f t="shared" ca="1" si="0"/>
        <v>0</v>
      </c>
      <c r="AJ32" s="2">
        <f t="shared" ca="1" si="0"/>
        <v>0</v>
      </c>
      <c r="AK32" s="2">
        <f t="shared" ca="1" si="0"/>
        <v>0</v>
      </c>
    </row>
    <row r="33" spans="1:37" x14ac:dyDescent="0.25">
      <c r="A33" s="199"/>
      <c r="B33" s="171"/>
      <c r="C33" s="174"/>
      <c r="D33" s="33">
        <f>INDEX(LM,MATCH(C31,NODES,0),3)</f>
        <v>3</v>
      </c>
      <c r="E33" s="2">
        <f ca="1"/>
        <v>0</v>
      </c>
      <c r="F33" s="2">
        <v>0</v>
      </c>
      <c r="G33" s="2">
        <v>0</v>
      </c>
      <c r="H33" s="2">
        <f ca="1"/>
        <v>0</v>
      </c>
      <c r="I33" s="2">
        <f ca="1"/>
        <v>0</v>
      </c>
      <c r="J33" s="12">
        <v>0</v>
      </c>
      <c r="K33" s="2">
        <v>28000</v>
      </c>
      <c r="L33" s="2">
        <v>28000</v>
      </c>
      <c r="M33" s="2">
        <v>0</v>
      </c>
      <c r="N33" s="2">
        <v>-28000</v>
      </c>
      <c r="O33" s="13">
        <v>56000</v>
      </c>
      <c r="P33" s="12">
        <v>0</v>
      </c>
      <c r="Q33" s="2">
        <v>0</v>
      </c>
      <c r="R33" s="2">
        <v>0</v>
      </c>
      <c r="S33" s="2">
        <v>0</v>
      </c>
      <c r="T33" s="2">
        <v>0</v>
      </c>
      <c r="U33" s="13">
        <v>1</v>
      </c>
      <c r="V33" s="12">
        <v>0</v>
      </c>
      <c r="W33" s="2">
        <v>28000</v>
      </c>
      <c r="X33" s="2">
        <v>28000</v>
      </c>
      <c r="Y33" s="2">
        <v>0</v>
      </c>
      <c r="Z33" s="2">
        <v>-28000</v>
      </c>
      <c r="AA33" s="13">
        <v>56000</v>
      </c>
      <c r="AB33" s="1">
        <v>6</v>
      </c>
      <c r="AC33" s="2">
        <f t="shared" ca="1" si="1"/>
        <v>0</v>
      </c>
      <c r="AD33" s="2">
        <f t="shared" ca="1" si="0"/>
        <v>-28000</v>
      </c>
      <c r="AE33" s="2">
        <f t="shared" ca="1" si="0"/>
        <v>28000</v>
      </c>
      <c r="AF33" s="2">
        <f t="shared" ca="1" si="0"/>
        <v>0</v>
      </c>
      <c r="AG33" s="2">
        <f t="shared" ca="1" si="0"/>
        <v>28000</v>
      </c>
      <c r="AH33" s="2">
        <f t="shared" ca="1" si="0"/>
        <v>56000</v>
      </c>
      <c r="AI33" s="2">
        <f t="shared" ca="1" si="0"/>
        <v>0</v>
      </c>
      <c r="AJ33" s="2">
        <f t="shared" ca="1" si="0"/>
        <v>0</v>
      </c>
      <c r="AK33" s="2">
        <f t="shared" ca="1" si="0"/>
        <v>0</v>
      </c>
    </row>
    <row r="34" spans="1:37" x14ac:dyDescent="0.25">
      <c r="A34" s="199"/>
      <c r="B34" s="171"/>
      <c r="C34" s="3"/>
      <c r="D34" s="3"/>
      <c r="E34" s="3"/>
      <c r="F34" s="3"/>
      <c r="G34" s="3"/>
      <c r="H34" s="3"/>
      <c r="I34" s="3"/>
      <c r="J34" s="3"/>
      <c r="K34" s="3"/>
      <c r="L34" s="3"/>
      <c r="M34" s="3"/>
      <c r="N34" s="3"/>
      <c r="O34" s="3"/>
      <c r="P34" s="3"/>
      <c r="Q34" s="3"/>
      <c r="R34" s="3"/>
      <c r="S34" s="3"/>
      <c r="T34" s="3"/>
      <c r="U34" s="3"/>
      <c r="V34" s="3"/>
      <c r="W34" s="3"/>
      <c r="X34" s="3"/>
      <c r="Y34" s="3"/>
      <c r="Z34" s="3"/>
      <c r="AA34" s="3"/>
      <c r="AB34" s="1">
        <v>7</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row>
    <row r="35" spans="1:37" x14ac:dyDescent="0.25">
      <c r="A35" s="199"/>
      <c r="B35" s="171"/>
      <c r="C35" s="3"/>
      <c r="D35" s="3"/>
      <c r="E35" s="3"/>
      <c r="F35" s="3"/>
      <c r="G35" s="3"/>
      <c r="H35" s="3"/>
      <c r="I35" s="3"/>
      <c r="J35" s="3"/>
      <c r="K35" s="3"/>
      <c r="L35" s="3"/>
      <c r="M35" s="3"/>
      <c r="N35" s="3"/>
      <c r="O35" s="3"/>
      <c r="P35" s="3"/>
      <c r="Q35" s="3"/>
      <c r="R35" s="3"/>
      <c r="S35" s="3"/>
      <c r="T35" s="3"/>
      <c r="U35" s="3"/>
      <c r="V35" s="3"/>
      <c r="W35" s="3"/>
      <c r="X35" s="3"/>
      <c r="Y35" s="3"/>
      <c r="Z35" s="3"/>
      <c r="AA35" s="3"/>
      <c r="AB35" s="1">
        <v>8</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row>
    <row r="36" spans="1:37" x14ac:dyDescent="0.25">
      <c r="A36" s="199"/>
      <c r="B36" s="172"/>
      <c r="C36" s="56"/>
      <c r="D36" s="56"/>
      <c r="E36" s="56"/>
      <c r="F36" s="56"/>
      <c r="G36" s="56"/>
      <c r="H36" s="56"/>
      <c r="I36" s="56"/>
      <c r="J36" s="56"/>
      <c r="K36" s="56"/>
      <c r="L36" s="56"/>
      <c r="M36" s="56"/>
      <c r="N36" s="56"/>
      <c r="O36" s="56"/>
      <c r="P36" s="56"/>
      <c r="Q36" s="56"/>
      <c r="R36" s="56"/>
      <c r="S36" s="56"/>
      <c r="T36" s="56"/>
      <c r="U36" s="56"/>
      <c r="V36" s="56"/>
      <c r="W36" s="56"/>
      <c r="X36" s="56"/>
      <c r="Y36" s="56"/>
      <c r="Z36" s="56"/>
      <c r="AA36" s="56"/>
      <c r="AB36" s="53">
        <v>9</v>
      </c>
      <c r="AC36" s="55">
        <f t="shared" ca="1" si="1"/>
        <v>0</v>
      </c>
      <c r="AD36" s="55">
        <f t="shared" ca="1" si="0"/>
        <v>0</v>
      </c>
      <c r="AE36" s="55">
        <f t="shared" ca="1" si="0"/>
        <v>0</v>
      </c>
      <c r="AF36" s="55">
        <f t="shared" ca="1" si="0"/>
        <v>0</v>
      </c>
      <c r="AG36" s="55">
        <f t="shared" ca="1" si="0"/>
        <v>0</v>
      </c>
      <c r="AH36" s="55">
        <f t="shared" ca="1" si="0"/>
        <v>0</v>
      </c>
      <c r="AI36" s="55">
        <f t="shared" ca="1" si="0"/>
        <v>0</v>
      </c>
      <c r="AJ36" s="55">
        <f t="shared" ca="1" si="0"/>
        <v>0</v>
      </c>
      <c r="AK36" s="55">
        <f t="shared" ca="1" si="0"/>
        <v>0</v>
      </c>
    </row>
    <row r="37" spans="1:37" x14ac:dyDescent="0.25">
      <c r="A37" s="199"/>
      <c r="B37" s="170" t="s">
        <v>30</v>
      </c>
      <c r="C37" s="173" t="str">
        <f>INDEX(mem_Nb,MATCH(B37,MEMBERS,0))</f>
        <v>N2</v>
      </c>
      <c r="D37" s="32">
        <f>INDEX(LM,MATCH(C37,NODES,0),1)</f>
        <v>1</v>
      </c>
      <c r="E37" s="4">
        <f t="array" aca="1" ref="E37:E42" ca="1">d_m(D37:D42,P37:U42,Du,Dk)</f>
        <v>0</v>
      </c>
      <c r="F37" s="4">
        <f t="array" ref="F37:F42">qf_m(B37)</f>
        <v>0</v>
      </c>
      <c r="G37" s="4">
        <f t="array" ref="G37:G42">MMULT(TRANSPOSE(P37:U42),F37:F42)</f>
        <v>0</v>
      </c>
      <c r="H37" s="4">
        <f t="array" aca="1" ref="H37:H42" ca="1">MMULT(J37:O42,E37:E42)+F37:F42</f>
        <v>0</v>
      </c>
      <c r="I37" s="4">
        <f t="array" aca="1" ref="I37:I42" ca="1">MMULT(TRANSPOSE(P37:U42),H37:H42)</f>
        <v>0</v>
      </c>
      <c r="J37" s="14">
        <f t="array" ref="J37:O42">kp_m(B37)</f>
        <v>70000000</v>
      </c>
      <c r="K37" s="4">
        <v>0</v>
      </c>
      <c r="L37" s="4">
        <v>0</v>
      </c>
      <c r="M37" s="4">
        <v>-70000000</v>
      </c>
      <c r="N37" s="4">
        <v>0</v>
      </c>
      <c r="O37" s="15">
        <v>0</v>
      </c>
      <c r="P37" s="14">
        <f t="array" ref="P37:U42">T_m(B37)</f>
        <v>1</v>
      </c>
      <c r="Q37" s="4">
        <v>0</v>
      </c>
      <c r="R37" s="4">
        <v>0</v>
      </c>
      <c r="S37" s="4">
        <v>0</v>
      </c>
      <c r="T37" s="4">
        <v>0</v>
      </c>
      <c r="U37" s="15">
        <v>0</v>
      </c>
      <c r="V37" s="14">
        <f t="array" ref="V37:AA42">k_m(P37:U42,J37:O42)</f>
        <v>70000000</v>
      </c>
      <c r="W37" s="4">
        <v>0</v>
      </c>
      <c r="X37" s="4">
        <v>0</v>
      </c>
      <c r="Y37" s="4">
        <v>-70000000</v>
      </c>
      <c r="Z37" s="4">
        <v>0</v>
      </c>
      <c r="AA37" s="15">
        <v>0</v>
      </c>
      <c r="AB37" s="5">
        <v>1</v>
      </c>
      <c r="AC37" s="4">
        <f ca="1">IF(ISNA(OR(MATCH(AC$27,OFFSET($D37,1-$AB37,0,6),0),MATCH($AB37,OFFSET($D37,1-$AB37,0,6),0))),0,INDEX(OFFSET($D37,1-$AB37,18,6,6),MATCH(AC$27,OFFSET($D37,1-$AB37,0,6),0),MATCH($AB37,OFFSET($D37,1-$AB37,0,6),0)))</f>
        <v>70000000</v>
      </c>
      <c r="AD37" s="4">
        <f t="shared" ca="1" si="0"/>
        <v>0</v>
      </c>
      <c r="AE37" s="4">
        <f t="shared" ca="1" si="0"/>
        <v>0</v>
      </c>
      <c r="AF37" s="4">
        <f t="shared" ca="1" si="0"/>
        <v>0</v>
      </c>
      <c r="AG37" s="4">
        <f t="shared" ca="1" si="0"/>
        <v>0</v>
      </c>
      <c r="AH37" s="4">
        <f t="shared" ca="1" si="0"/>
        <v>0</v>
      </c>
      <c r="AI37" s="4">
        <f t="shared" ca="1" si="0"/>
        <v>-70000000</v>
      </c>
      <c r="AJ37" s="4">
        <f t="shared" ca="1" si="0"/>
        <v>0</v>
      </c>
      <c r="AK37" s="4">
        <f t="shared" ca="1" si="0"/>
        <v>0</v>
      </c>
    </row>
    <row r="38" spans="1:37" x14ac:dyDescent="0.25">
      <c r="A38" s="199"/>
      <c r="B38" s="171"/>
      <c r="C38" s="174"/>
      <c r="D38" s="33">
        <f>INDEX(LM,MATCH(C37,NODES,0),2)</f>
        <v>2</v>
      </c>
      <c r="E38" s="2">
        <f ca="1"/>
        <v>0</v>
      </c>
      <c r="F38" s="2">
        <v>0</v>
      </c>
      <c r="G38" s="2">
        <v>0</v>
      </c>
      <c r="H38" s="2">
        <f ca="1"/>
        <v>0</v>
      </c>
      <c r="I38" s="2">
        <f ca="1"/>
        <v>0</v>
      </c>
      <c r="J38" s="12">
        <v>0</v>
      </c>
      <c r="K38" s="2">
        <v>18666.666666666668</v>
      </c>
      <c r="L38" s="2">
        <v>28000</v>
      </c>
      <c r="M38" s="2">
        <v>0</v>
      </c>
      <c r="N38" s="2">
        <v>-18666.666666666668</v>
      </c>
      <c r="O38" s="13">
        <v>28000</v>
      </c>
      <c r="P38" s="12">
        <v>0</v>
      </c>
      <c r="Q38" s="2">
        <v>1</v>
      </c>
      <c r="R38" s="2">
        <v>0</v>
      </c>
      <c r="S38" s="2">
        <v>0</v>
      </c>
      <c r="T38" s="2">
        <v>0</v>
      </c>
      <c r="U38" s="13">
        <v>0</v>
      </c>
      <c r="V38" s="12">
        <v>0</v>
      </c>
      <c r="W38" s="2">
        <v>18666.666666666668</v>
      </c>
      <c r="X38" s="2">
        <v>28000</v>
      </c>
      <c r="Y38" s="2">
        <v>0</v>
      </c>
      <c r="Z38" s="2">
        <v>-18666.666666666668</v>
      </c>
      <c r="AA38" s="13">
        <v>28000</v>
      </c>
      <c r="AB38" s="1">
        <v>2</v>
      </c>
      <c r="AC38" s="2">
        <f t="shared" ref="AC38:AK45" ca="1" si="2">IF(ISNA(OR(MATCH(AC$27,OFFSET($D38,1-$AB38,0,6),0),MATCH($AB38,OFFSET($D38,1-$AB38,0,6),0))),0,INDEX(OFFSET($D38,1-$AB38,18,6,6),MATCH(AC$27,OFFSET($D38,1-$AB38,0,6),0),MATCH($AB38,OFFSET($D38,1-$AB38,0,6),0)))</f>
        <v>0</v>
      </c>
      <c r="AD38" s="2">
        <f t="shared" ca="1" si="0"/>
        <v>18666.666666666668</v>
      </c>
      <c r="AE38" s="2">
        <f t="shared" ca="1" si="0"/>
        <v>28000</v>
      </c>
      <c r="AF38" s="2">
        <f t="shared" ca="1" si="0"/>
        <v>0</v>
      </c>
      <c r="AG38" s="2">
        <f t="shared" ca="1" si="0"/>
        <v>0</v>
      </c>
      <c r="AH38" s="2">
        <f t="shared" ca="1" si="0"/>
        <v>0</v>
      </c>
      <c r="AI38" s="2">
        <f t="shared" ca="1" si="0"/>
        <v>0</v>
      </c>
      <c r="AJ38" s="2">
        <f t="shared" ca="1" si="0"/>
        <v>-18666.666666666668</v>
      </c>
      <c r="AK38" s="2">
        <f t="shared" ca="1" si="0"/>
        <v>28000</v>
      </c>
    </row>
    <row r="39" spans="1:37" x14ac:dyDescent="0.25">
      <c r="A39" s="199"/>
      <c r="B39" s="171"/>
      <c r="C39" s="174"/>
      <c r="D39" s="33">
        <f>INDEX(LM,MATCH(C37,NODES,0),3)</f>
        <v>3</v>
      </c>
      <c r="E39" s="2">
        <f ca="1"/>
        <v>0</v>
      </c>
      <c r="F39" s="2">
        <v>0</v>
      </c>
      <c r="G39" s="2">
        <v>0</v>
      </c>
      <c r="H39" s="2">
        <f ca="1"/>
        <v>0</v>
      </c>
      <c r="I39" s="2">
        <f ca="1"/>
        <v>0</v>
      </c>
      <c r="J39" s="12">
        <v>0</v>
      </c>
      <c r="K39" s="2">
        <v>28000</v>
      </c>
      <c r="L39" s="2">
        <v>56000</v>
      </c>
      <c r="M39" s="2">
        <v>0</v>
      </c>
      <c r="N39" s="2">
        <v>-28000</v>
      </c>
      <c r="O39" s="13">
        <v>28000</v>
      </c>
      <c r="P39" s="12">
        <v>0</v>
      </c>
      <c r="Q39" s="2">
        <v>0</v>
      </c>
      <c r="R39" s="2">
        <v>1</v>
      </c>
      <c r="S39" s="2">
        <v>0</v>
      </c>
      <c r="T39" s="2">
        <v>0</v>
      </c>
      <c r="U39" s="13">
        <v>0</v>
      </c>
      <c r="V39" s="12">
        <v>0</v>
      </c>
      <c r="W39" s="2">
        <v>28000</v>
      </c>
      <c r="X39" s="2">
        <v>56000</v>
      </c>
      <c r="Y39" s="2">
        <v>0</v>
      </c>
      <c r="Z39" s="2">
        <v>-28000</v>
      </c>
      <c r="AA39" s="13">
        <v>28000</v>
      </c>
      <c r="AB39" s="1">
        <v>3</v>
      </c>
      <c r="AC39" s="2">
        <f t="shared" ca="1" si="2"/>
        <v>0</v>
      </c>
      <c r="AD39" s="2">
        <f t="shared" ca="1" si="0"/>
        <v>28000</v>
      </c>
      <c r="AE39" s="2">
        <f t="shared" ca="1" si="0"/>
        <v>56000</v>
      </c>
      <c r="AF39" s="2">
        <f t="shared" ca="1" si="0"/>
        <v>0</v>
      </c>
      <c r="AG39" s="2">
        <f t="shared" ca="1" si="0"/>
        <v>0</v>
      </c>
      <c r="AH39" s="2">
        <f t="shared" ca="1" si="0"/>
        <v>0</v>
      </c>
      <c r="AI39" s="2">
        <f t="shared" ca="1" si="0"/>
        <v>0</v>
      </c>
      <c r="AJ39" s="2">
        <f t="shared" ca="1" si="0"/>
        <v>-28000</v>
      </c>
      <c r="AK39" s="2">
        <f t="shared" ca="1" si="0"/>
        <v>28000</v>
      </c>
    </row>
    <row r="40" spans="1:37" x14ac:dyDescent="0.25">
      <c r="A40" s="199"/>
      <c r="B40" s="171"/>
      <c r="C40" s="174" t="str">
        <f>INDEX(mem_Ne,MATCH(B37,MEMBERS,0))</f>
        <v>N3</v>
      </c>
      <c r="D40" s="33">
        <f>INDEX(LM,MATCH(C40,NODES,0),1)</f>
        <v>7</v>
      </c>
      <c r="E40" s="2">
        <f ca="1"/>
        <v>0</v>
      </c>
      <c r="F40" s="2">
        <v>0</v>
      </c>
      <c r="G40" s="2">
        <v>0</v>
      </c>
      <c r="H40" s="2">
        <f ca="1"/>
        <v>0</v>
      </c>
      <c r="I40" s="2">
        <f ca="1"/>
        <v>0</v>
      </c>
      <c r="J40" s="12">
        <v>-70000000</v>
      </c>
      <c r="K40" s="2">
        <v>0</v>
      </c>
      <c r="L40" s="2">
        <v>0</v>
      </c>
      <c r="M40" s="2">
        <v>70000000</v>
      </c>
      <c r="N40" s="2">
        <v>0</v>
      </c>
      <c r="O40" s="13">
        <v>0</v>
      </c>
      <c r="P40" s="12">
        <v>0</v>
      </c>
      <c r="Q40" s="2">
        <v>0</v>
      </c>
      <c r="R40" s="2">
        <v>0</v>
      </c>
      <c r="S40" s="2">
        <v>1</v>
      </c>
      <c r="T40" s="2">
        <v>0</v>
      </c>
      <c r="U40" s="13">
        <v>0</v>
      </c>
      <c r="V40" s="12">
        <v>-70000000</v>
      </c>
      <c r="W40" s="2">
        <v>0</v>
      </c>
      <c r="X40" s="2">
        <v>0</v>
      </c>
      <c r="Y40" s="2">
        <v>70000000</v>
      </c>
      <c r="Z40" s="2">
        <v>0</v>
      </c>
      <c r="AA40" s="13">
        <v>0</v>
      </c>
      <c r="AB40" s="1">
        <v>4</v>
      </c>
      <c r="AC40" s="2">
        <f t="shared" ca="1" si="2"/>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row>
    <row r="41" spans="1:37" x14ac:dyDescent="0.25">
      <c r="A41" s="199"/>
      <c r="B41" s="171"/>
      <c r="C41" s="174"/>
      <c r="D41" s="33">
        <f>INDEX(LM,MATCH(C40,NODES,0),2)</f>
        <v>8</v>
      </c>
      <c r="E41" s="2">
        <f ca="1"/>
        <v>0</v>
      </c>
      <c r="F41" s="2">
        <v>0</v>
      </c>
      <c r="G41" s="2">
        <v>0</v>
      </c>
      <c r="H41" s="2">
        <f ca="1"/>
        <v>0</v>
      </c>
      <c r="I41" s="2">
        <f ca="1"/>
        <v>0</v>
      </c>
      <c r="J41" s="12">
        <v>0</v>
      </c>
      <c r="K41" s="2">
        <v>-18666.666666666668</v>
      </c>
      <c r="L41" s="2">
        <v>-28000</v>
      </c>
      <c r="M41" s="2">
        <v>0</v>
      </c>
      <c r="N41" s="2">
        <v>18666.666666666668</v>
      </c>
      <c r="O41" s="13">
        <v>-28000</v>
      </c>
      <c r="P41" s="12">
        <v>0</v>
      </c>
      <c r="Q41" s="2">
        <v>0</v>
      </c>
      <c r="R41" s="2">
        <v>0</v>
      </c>
      <c r="S41" s="2">
        <v>0</v>
      </c>
      <c r="T41" s="2">
        <v>1</v>
      </c>
      <c r="U41" s="13">
        <v>0</v>
      </c>
      <c r="V41" s="12">
        <v>0</v>
      </c>
      <c r="W41" s="2">
        <v>-18666.666666666668</v>
      </c>
      <c r="X41" s="2">
        <v>-28000</v>
      </c>
      <c r="Y41" s="2">
        <v>0</v>
      </c>
      <c r="Z41" s="2">
        <v>18666.666666666668</v>
      </c>
      <c r="AA41" s="13">
        <v>-28000</v>
      </c>
      <c r="AB41" s="1">
        <v>5</v>
      </c>
      <c r="AC41" s="2">
        <f t="shared" ca="1" si="2"/>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row>
    <row r="42" spans="1:37" x14ac:dyDescent="0.25">
      <c r="A42" s="199"/>
      <c r="B42" s="171"/>
      <c r="C42" s="174"/>
      <c r="D42" s="33">
        <f>INDEX(LM,MATCH(C40,NODES,0),3)</f>
        <v>9</v>
      </c>
      <c r="E42" s="2">
        <f ca="1"/>
        <v>0</v>
      </c>
      <c r="F42" s="2">
        <v>0</v>
      </c>
      <c r="G42" s="2">
        <v>0</v>
      </c>
      <c r="H42" s="2">
        <f ca="1"/>
        <v>0</v>
      </c>
      <c r="I42" s="2">
        <f ca="1"/>
        <v>0</v>
      </c>
      <c r="J42" s="12">
        <v>0</v>
      </c>
      <c r="K42" s="2">
        <v>28000</v>
      </c>
      <c r="L42" s="2">
        <v>28000</v>
      </c>
      <c r="M42" s="2">
        <v>0</v>
      </c>
      <c r="N42" s="2">
        <v>-28000</v>
      </c>
      <c r="O42" s="13">
        <v>56000</v>
      </c>
      <c r="P42" s="12">
        <v>0</v>
      </c>
      <c r="Q42" s="2">
        <v>0</v>
      </c>
      <c r="R42" s="2">
        <v>0</v>
      </c>
      <c r="S42" s="2">
        <v>0</v>
      </c>
      <c r="T42" s="2">
        <v>0</v>
      </c>
      <c r="U42" s="13">
        <v>1</v>
      </c>
      <c r="V42" s="12">
        <v>0</v>
      </c>
      <c r="W42" s="2">
        <v>28000</v>
      </c>
      <c r="X42" s="2">
        <v>28000</v>
      </c>
      <c r="Y42" s="2">
        <v>0</v>
      </c>
      <c r="Z42" s="2">
        <v>-28000</v>
      </c>
      <c r="AA42" s="13">
        <v>56000</v>
      </c>
      <c r="AB42" s="1">
        <v>6</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9"/>
      <c r="B43" s="171"/>
      <c r="C43" s="3"/>
      <c r="D43" s="3"/>
      <c r="E43" s="3"/>
      <c r="F43" s="3"/>
      <c r="G43" s="3"/>
      <c r="H43" s="3"/>
      <c r="I43" s="3"/>
      <c r="J43" s="3"/>
      <c r="K43" s="3"/>
      <c r="L43" s="3"/>
      <c r="M43" s="3"/>
      <c r="N43" s="3"/>
      <c r="O43" s="3"/>
      <c r="P43" s="3"/>
      <c r="Q43" s="3"/>
      <c r="R43" s="3"/>
      <c r="S43" s="3"/>
      <c r="T43" s="3"/>
      <c r="U43" s="3"/>
      <c r="V43" s="3"/>
      <c r="W43" s="3"/>
      <c r="X43" s="3"/>
      <c r="Y43" s="3"/>
      <c r="Z43" s="3"/>
      <c r="AA43" s="3"/>
      <c r="AB43" s="1">
        <v>7</v>
      </c>
      <c r="AC43" s="2">
        <f t="shared" ca="1" si="2"/>
        <v>-70000000</v>
      </c>
      <c r="AD43" s="2">
        <f t="shared" ca="1" si="0"/>
        <v>0</v>
      </c>
      <c r="AE43" s="2">
        <f t="shared" ca="1" si="0"/>
        <v>0</v>
      </c>
      <c r="AF43" s="2">
        <f t="shared" ca="1" si="0"/>
        <v>0</v>
      </c>
      <c r="AG43" s="2">
        <f t="shared" ca="1" si="0"/>
        <v>0</v>
      </c>
      <c r="AH43" s="2">
        <f t="shared" ca="1" si="0"/>
        <v>0</v>
      </c>
      <c r="AI43" s="2">
        <f t="shared" ca="1" si="0"/>
        <v>70000000</v>
      </c>
      <c r="AJ43" s="2">
        <f t="shared" ca="1" si="0"/>
        <v>0</v>
      </c>
      <c r="AK43" s="2">
        <f t="shared" ca="1" si="0"/>
        <v>0</v>
      </c>
    </row>
    <row r="44" spans="1:37" x14ac:dyDescent="0.25">
      <c r="A44" s="199"/>
      <c r="B44" s="171"/>
      <c r="C44" s="3"/>
      <c r="D44" s="3"/>
      <c r="E44" s="3"/>
      <c r="F44" s="3"/>
      <c r="G44" s="3"/>
      <c r="H44" s="3"/>
      <c r="I44" s="3"/>
      <c r="J44" s="3"/>
      <c r="K44" s="3"/>
      <c r="L44" s="3"/>
      <c r="M44" s="3"/>
      <c r="N44" s="3"/>
      <c r="O44" s="3"/>
      <c r="P44" s="3"/>
      <c r="Q44" s="3"/>
      <c r="R44" s="3"/>
      <c r="S44" s="3"/>
      <c r="T44" s="3"/>
      <c r="U44" s="3"/>
      <c r="V44" s="3"/>
      <c r="W44" s="3"/>
      <c r="X44" s="3"/>
      <c r="Y44" s="3"/>
      <c r="Z44" s="3"/>
      <c r="AA44" s="3"/>
      <c r="AB44" s="1">
        <v>8</v>
      </c>
      <c r="AC44" s="2">
        <f t="shared" ca="1" si="2"/>
        <v>0</v>
      </c>
      <c r="AD44" s="2">
        <f t="shared" ca="1" si="2"/>
        <v>-18666.666666666668</v>
      </c>
      <c r="AE44" s="2">
        <f t="shared" ca="1" si="2"/>
        <v>-28000</v>
      </c>
      <c r="AF44" s="2">
        <f t="shared" ca="1" si="2"/>
        <v>0</v>
      </c>
      <c r="AG44" s="2">
        <f t="shared" ca="1" si="2"/>
        <v>0</v>
      </c>
      <c r="AH44" s="2">
        <f t="shared" ca="1" si="2"/>
        <v>0</v>
      </c>
      <c r="AI44" s="2">
        <f t="shared" ca="1" si="2"/>
        <v>0</v>
      </c>
      <c r="AJ44" s="2">
        <f t="shared" ca="1" si="2"/>
        <v>18666.666666666668</v>
      </c>
      <c r="AK44" s="2">
        <f t="shared" ca="1" si="2"/>
        <v>-28000</v>
      </c>
    </row>
    <row r="45" spans="1:37" x14ac:dyDescent="0.25">
      <c r="A45" s="199"/>
      <c r="B45" s="172"/>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3">
        <v>9</v>
      </c>
      <c r="AC45" s="55">
        <f t="shared" ca="1" si="2"/>
        <v>0</v>
      </c>
      <c r="AD45" s="55">
        <f t="shared" ca="1" si="2"/>
        <v>28000</v>
      </c>
      <c r="AE45" s="55">
        <f t="shared" ca="1" si="2"/>
        <v>28000</v>
      </c>
      <c r="AF45" s="55">
        <f t="shared" ca="1" si="2"/>
        <v>0</v>
      </c>
      <c r="AG45" s="55">
        <f t="shared" ca="1" si="2"/>
        <v>0</v>
      </c>
      <c r="AH45" s="55">
        <f t="shared" ca="1" si="2"/>
        <v>0</v>
      </c>
      <c r="AI45" s="55">
        <f t="shared" ca="1" si="2"/>
        <v>0</v>
      </c>
      <c r="AJ45" s="55">
        <f t="shared" ca="1" si="2"/>
        <v>-28000</v>
      </c>
      <c r="AK45" s="55">
        <f t="shared" ca="1" si="2"/>
        <v>56000</v>
      </c>
    </row>
    <row r="46" spans="1:37" ht="18" x14ac:dyDescent="0.25">
      <c r="A46" s="199"/>
      <c r="B46" s="63" t="s">
        <v>48</v>
      </c>
      <c r="C46" s="64" t="s">
        <v>52</v>
      </c>
      <c r="D46" s="64" t="s">
        <v>55</v>
      </c>
      <c r="E46" s="64" t="s">
        <v>53</v>
      </c>
      <c r="F46" s="64" t="s">
        <v>54</v>
      </c>
      <c r="G46" s="64" t="s">
        <v>56</v>
      </c>
      <c r="H46" s="3"/>
      <c r="I46" s="200" t="s">
        <v>70</v>
      </c>
      <c r="J46" s="200"/>
      <c r="K46" s="200"/>
      <c r="L46" s="200"/>
      <c r="M46" s="200"/>
      <c r="N46" s="200"/>
      <c r="O46" s="200"/>
      <c r="P46" s="3"/>
      <c r="Q46" s="3"/>
      <c r="R46" s="3"/>
      <c r="S46" s="3"/>
      <c r="T46" s="3"/>
      <c r="U46" s="3"/>
      <c r="V46" s="3"/>
      <c r="W46" s="3"/>
      <c r="X46" s="3"/>
      <c r="Y46" s="3"/>
      <c r="Z46" s="3"/>
      <c r="AA46" s="3"/>
      <c r="AB46" s="200" t="s">
        <v>51</v>
      </c>
      <c r="AC46" s="200"/>
      <c r="AD46" s="200"/>
      <c r="AE46" s="200"/>
      <c r="AF46" s="200"/>
      <c r="AG46" s="200"/>
      <c r="AH46" s="200"/>
      <c r="AI46" s="200"/>
      <c r="AJ46" s="200"/>
      <c r="AK46" s="200"/>
    </row>
    <row r="47" spans="1:37" ht="18" x14ac:dyDescent="0.25">
      <c r="A47" s="199"/>
      <c r="B47" s="3"/>
      <c r="C47" s="3"/>
      <c r="D47" s="3"/>
      <c r="E47" s="3"/>
      <c r="F47" s="3"/>
      <c r="G47" s="3"/>
      <c r="H47" s="3"/>
      <c r="I47" s="63" t="s">
        <v>18</v>
      </c>
      <c r="J47" s="63" t="s">
        <v>60</v>
      </c>
      <c r="K47" s="63" t="s">
        <v>58</v>
      </c>
      <c r="L47" s="63" t="s">
        <v>59</v>
      </c>
      <c r="M47" s="63" t="s">
        <v>64</v>
      </c>
      <c r="N47" s="63" t="s">
        <v>65</v>
      </c>
      <c r="O47" s="63" t="s">
        <v>66</v>
      </c>
      <c r="P47" s="3"/>
      <c r="Q47" s="3"/>
      <c r="R47" s="3"/>
      <c r="S47" s="3"/>
      <c r="T47" s="3"/>
      <c r="U47" s="3"/>
      <c r="V47" s="3"/>
      <c r="W47" s="3"/>
      <c r="X47" s="3"/>
      <c r="Y47" s="3"/>
      <c r="Z47" s="3"/>
      <c r="AA47" s="3"/>
      <c r="AB47" s="63" t="s">
        <v>48</v>
      </c>
      <c r="AC47" s="1">
        <v>1</v>
      </c>
      <c r="AD47" s="1">
        <v>2</v>
      </c>
      <c r="AE47" s="1">
        <v>3</v>
      </c>
      <c r="AF47" s="1">
        <v>4</v>
      </c>
      <c r="AG47" s="1">
        <v>5</v>
      </c>
      <c r="AH47" s="1">
        <v>6</v>
      </c>
      <c r="AI47" s="1">
        <v>7</v>
      </c>
      <c r="AJ47" s="1">
        <v>8</v>
      </c>
      <c r="AK47" s="1">
        <v>9</v>
      </c>
    </row>
    <row r="48" spans="1:37" x14ac:dyDescent="0.25">
      <c r="A48" s="199"/>
      <c r="B48" s="1">
        <v>1</v>
      </c>
      <c r="C48" s="2">
        <f t="shared" ref="C48:C56" si="3">IFERROR(INDEX_MATCH_2D($B48,LM,LOADS_KNOWN)-SUMIF(mem_DOF,$B48,Qf),"TBD")</f>
        <v>0</v>
      </c>
      <c r="D48" s="3"/>
      <c r="E48" s="33" t="str">
        <f t="shared" ref="E48:E56" si="4">INDEX_MATCH_2D($B48,LM,DISPLACEMENTS_KNOWN)</f>
        <v>TBD</v>
      </c>
      <c r="F48" s="2">
        <f t="array" aca="1" ref="F48:F50" ca="1">MMULT(MINVERSE(K_11),(Qk-MMULT(K_12,Dk)))</f>
        <v>0</v>
      </c>
      <c r="G48" s="3"/>
      <c r="H48" s="3"/>
      <c r="I48" s="1" t="s">
        <v>17</v>
      </c>
      <c r="J48" s="33">
        <f ca="1">_xlfn.IFNA(INDEX(Rxn,MATCH(INDEX((u_X,u_Y,r_Z),MATCH($I48,NODES,0),,COLUMN()-9),OFFSET(Rxn,0,-5),0)),0)</f>
        <v>0</v>
      </c>
      <c r="K48" s="33">
        <f ca="1">_xlfn.IFNA(INDEX(Rxn,MATCH(INDEX((u_X,u_Y,r_Z),MATCH($I48,NODES,0),,COLUMN()-9),OFFSET(Rxn,0,-5),0)),0)</f>
        <v>0</v>
      </c>
      <c r="L48" s="33">
        <f ca="1">_xlfn.IFNA(INDEX(Rxn,MATCH(INDEX((u_X,u_Y,r_Z),MATCH($I48,NODES,0),,COLUMN()-9),OFFSET(Rxn,0,-5),0)),0)</f>
        <v>0</v>
      </c>
      <c r="M48" s="33">
        <f ca="1">_xlfn.IFNA(INDEX(Dk,MATCH(INDEX((u_X,u_Y,r_Z),MATCH($I48,NODES,0),,COLUMN()-12),OFFSET(Dk,0,-3),0)),INDEX(Du,MATCH(INDEX((u_X,u_Y,r_Z),MATCH($I48,NODES,0),,COLUMN()-12),OFFSET(Du,0,-4),0)))</f>
        <v>0</v>
      </c>
      <c r="N48" s="33">
        <f ca="1">_xlfn.IFNA(INDEX(Dk,MATCH(INDEX((u_X,u_Y,r_Z),MATCH($I48,NODES,0),,COLUMN()-12),OFFSET(Dk,0,-3),0)),INDEX(Du,MATCH(INDEX((u_X,u_Y,r_Z),MATCH($I48,NODES,0),,COLUMN()-12),OFFSET(Du,0,-4),0)))</f>
        <v>0</v>
      </c>
      <c r="O48" s="33">
        <f ca="1">_xlfn.IFNA(INDEX(Dk,MATCH(INDEX((u_X,u_Y,r_Z),MATCH($I48,NODES,0),,COLUMN()-12),OFFSET(Dk,0,-3),0)),INDEX(Du,MATCH(INDEX((u_X,u_Y,r_Z),MATCH($I48,NODES,0),,COLUMN()-12),OFFSET(Du,0,-4),0)))</f>
        <v>0</v>
      </c>
      <c r="P48" s="3"/>
      <c r="Q48" s="3"/>
      <c r="R48" s="3"/>
      <c r="S48" s="3"/>
      <c r="T48" s="3"/>
      <c r="U48" s="3"/>
      <c r="V48" s="3"/>
      <c r="W48" s="3"/>
      <c r="X48" s="3"/>
      <c r="Y48" s="3"/>
      <c r="Z48" s="3"/>
      <c r="AA48" s="3"/>
      <c r="AB48" s="1">
        <v>1</v>
      </c>
      <c r="AC48" s="2">
        <f t="shared" ref="AC48:AK56" ca="1" si="5">SUMIF($AB$28:$AB$45,$AB48,AC$28:AC$45)</f>
        <v>140000000</v>
      </c>
      <c r="AD48" s="2">
        <f t="shared" ca="1" si="5"/>
        <v>0</v>
      </c>
      <c r="AE48" s="7">
        <f t="shared" ca="1" si="5"/>
        <v>0</v>
      </c>
      <c r="AF48" s="8">
        <f t="shared" ca="1" si="5"/>
        <v>-70000000</v>
      </c>
      <c r="AG48" s="2">
        <f t="shared" ca="1" si="5"/>
        <v>0</v>
      </c>
      <c r="AH48" s="2">
        <f t="shared" ca="1" si="5"/>
        <v>0</v>
      </c>
      <c r="AI48" s="2">
        <f t="shared" ca="1" si="5"/>
        <v>-70000000</v>
      </c>
      <c r="AJ48" s="2">
        <f t="shared" ca="1" si="5"/>
        <v>0</v>
      </c>
      <c r="AK48" s="2">
        <f t="shared" ca="1" si="5"/>
        <v>0</v>
      </c>
    </row>
    <row r="49" spans="1:37" x14ac:dyDescent="0.25">
      <c r="A49" s="199"/>
      <c r="B49" s="1">
        <v>2</v>
      </c>
      <c r="C49" s="2">
        <f t="shared" si="3"/>
        <v>0</v>
      </c>
      <c r="D49" s="3"/>
      <c r="E49" s="33" t="str">
        <f t="shared" si="4"/>
        <v>TBD</v>
      </c>
      <c r="F49" s="2">
        <f ca="1"/>
        <v>0</v>
      </c>
      <c r="G49" s="3"/>
      <c r="H49" s="3"/>
      <c r="I49" s="1" t="s">
        <v>19</v>
      </c>
      <c r="J49" s="33">
        <f ca="1">_xlfn.IFNA(INDEX(Rxn,MATCH(INDEX((u_X,u_Y,r_Z),MATCH($I49,NODES,0),,COLUMN()-9),OFFSET(Rxn,0,-5),0)),0)</f>
        <v>0</v>
      </c>
      <c r="K49" s="33">
        <f ca="1">_xlfn.IFNA(INDEX(Rxn,MATCH(INDEX((u_X,u_Y,r_Z),MATCH($I49,NODES,0),,COLUMN()-9),OFFSET(Rxn,0,-5),0)),0)</f>
        <v>0</v>
      </c>
      <c r="L49" s="33">
        <f ca="1">_xlfn.IFNA(INDEX(Rxn,MATCH(INDEX((u_X,u_Y,r_Z),MATCH($I49,NODES,0),,COLUMN()-9),OFFSET(Rxn,0,-5),0)),0)</f>
        <v>0</v>
      </c>
      <c r="M49" s="33">
        <f ca="1">_xlfn.IFNA(INDEX(Dk,MATCH(INDEX((u_X,u_Y,r_Z),MATCH($I49,NODES,0),,COLUMN()-12),OFFSET(Dk,0,-3),0)),INDEX(Du,MATCH(INDEX((u_X,u_Y,r_Z),MATCH($I49,NODES,0),,COLUMN()-12),OFFSET(Du,0,-4),0)))</f>
        <v>0</v>
      </c>
      <c r="N49" s="33">
        <f ca="1">_xlfn.IFNA(INDEX(Dk,MATCH(INDEX((u_X,u_Y,r_Z),MATCH($I49,NODES,0),,COLUMN()-12),OFFSET(Dk,0,-3),0)),INDEX(Du,MATCH(INDEX((u_X,u_Y,r_Z),MATCH($I49,NODES,0),,COLUMN()-12),OFFSET(Du,0,-4),0)))</f>
        <v>0</v>
      </c>
      <c r="O49" s="33">
        <f ca="1">_xlfn.IFNA(INDEX(Dk,MATCH(INDEX((u_X,u_Y,r_Z),MATCH($I49,NODES,0),,COLUMN()-12),OFFSET(Dk,0,-3),0)),INDEX(Du,MATCH(INDEX((u_X,u_Y,r_Z),MATCH($I49,NODES,0),,COLUMN()-12),OFFSET(Du,0,-4),0)))</f>
        <v>0</v>
      </c>
      <c r="P49" s="3"/>
      <c r="Q49" s="3"/>
      <c r="R49" s="3"/>
      <c r="S49" s="3"/>
      <c r="T49" s="3"/>
      <c r="U49" s="3"/>
      <c r="V49" s="3"/>
      <c r="W49" s="3"/>
      <c r="X49" s="3"/>
      <c r="Y49" s="3"/>
      <c r="Z49" s="3"/>
      <c r="AA49" s="3"/>
      <c r="AB49" s="1">
        <v>2</v>
      </c>
      <c r="AC49" s="2">
        <f t="shared" ca="1" si="5"/>
        <v>0</v>
      </c>
      <c r="AD49" s="2">
        <f t="shared" ca="1" si="5"/>
        <v>37333.333333333336</v>
      </c>
      <c r="AE49" s="7">
        <f t="shared" ca="1" si="5"/>
        <v>0</v>
      </c>
      <c r="AF49" s="8">
        <f t="shared" ca="1" si="5"/>
        <v>0</v>
      </c>
      <c r="AG49" s="2">
        <f t="shared" ca="1" si="5"/>
        <v>-18666.666666666668</v>
      </c>
      <c r="AH49" s="2">
        <f t="shared" ca="1" si="5"/>
        <v>-28000</v>
      </c>
      <c r="AI49" s="2">
        <f t="shared" ca="1" si="5"/>
        <v>0</v>
      </c>
      <c r="AJ49" s="2">
        <f t="shared" ca="1" si="5"/>
        <v>-18666.666666666668</v>
      </c>
      <c r="AK49" s="2">
        <f t="shared" ca="1" si="5"/>
        <v>28000</v>
      </c>
    </row>
    <row r="50" spans="1:37" x14ac:dyDescent="0.25">
      <c r="A50" s="199"/>
      <c r="B50" s="1">
        <v>3</v>
      </c>
      <c r="C50" s="2">
        <f t="shared" si="3"/>
        <v>0</v>
      </c>
      <c r="D50" s="3"/>
      <c r="E50" s="33" t="str">
        <f t="shared" si="4"/>
        <v>TBD</v>
      </c>
      <c r="F50" s="2">
        <f ca="1"/>
        <v>0</v>
      </c>
      <c r="G50" s="3"/>
      <c r="H50" s="3"/>
      <c r="I50" s="1" t="s">
        <v>29</v>
      </c>
      <c r="J50" s="33">
        <f ca="1">_xlfn.IFNA(INDEX(Rxn,MATCH(INDEX((u_X,u_Y,r_Z),MATCH($I50,NODES,0),,COLUMN()-9),OFFSET(Rxn,0,-5),0)),0)</f>
        <v>0</v>
      </c>
      <c r="K50" s="33">
        <f ca="1">_xlfn.IFNA(INDEX(Rxn,MATCH(INDEX((u_X,u_Y,r_Z),MATCH($I50,NODES,0),,COLUMN()-9),OFFSET(Rxn,0,-5),0)),0)</f>
        <v>0</v>
      </c>
      <c r="L50" s="33">
        <f ca="1">_xlfn.IFNA(INDEX(Rxn,MATCH(INDEX((u_X,u_Y,r_Z),MATCH($I50,NODES,0),,COLUMN()-9),OFFSET(Rxn,0,-5),0)),0)</f>
        <v>0</v>
      </c>
      <c r="M50" s="33">
        <f ca="1">_xlfn.IFNA(INDEX(Dk,MATCH(INDEX((u_X,u_Y,r_Z),MATCH($I50,NODES,0),,COLUMN()-12),OFFSET(Dk,0,-3),0)),INDEX(Du,MATCH(INDEX((u_X,u_Y,r_Z),MATCH($I50,NODES,0),,COLUMN()-12),OFFSET(Du,0,-4),0)))</f>
        <v>0</v>
      </c>
      <c r="N50" s="33">
        <f ca="1">_xlfn.IFNA(INDEX(Dk,MATCH(INDEX((u_X,u_Y,r_Z),MATCH($I50,NODES,0),,COLUMN()-12),OFFSET(Dk,0,-3),0)),INDEX(Du,MATCH(INDEX((u_X,u_Y,r_Z),MATCH($I50,NODES,0),,COLUMN()-12),OFFSET(Du,0,-4),0)))</f>
        <v>0</v>
      </c>
      <c r="O50" s="33">
        <f ca="1">_xlfn.IFNA(INDEX(Dk,MATCH(INDEX((u_X,u_Y,r_Z),MATCH($I50,NODES,0),,COLUMN()-12),OFFSET(Dk,0,-3),0)),INDEX(Du,MATCH(INDEX((u_X,u_Y,r_Z),MATCH($I50,NODES,0),,COLUMN()-12),OFFSET(Du,0,-4),0)))</f>
        <v>0</v>
      </c>
      <c r="P50" s="3"/>
      <c r="Q50" s="3"/>
      <c r="R50" s="3"/>
      <c r="S50" s="3"/>
      <c r="T50" s="3"/>
      <c r="U50" s="3"/>
      <c r="V50" s="3"/>
      <c r="W50" s="3"/>
      <c r="X50" s="3"/>
      <c r="Y50" s="3"/>
      <c r="Z50" s="3"/>
      <c r="AA50" s="3"/>
      <c r="AB50" s="1">
        <v>3</v>
      </c>
      <c r="AC50" s="6">
        <f t="shared" ca="1" si="5"/>
        <v>0</v>
      </c>
      <c r="AD50" s="6">
        <f t="shared" ca="1" si="5"/>
        <v>0</v>
      </c>
      <c r="AE50" s="9">
        <f t="shared" ca="1" si="5"/>
        <v>112000</v>
      </c>
      <c r="AF50" s="10">
        <f t="shared" ca="1" si="5"/>
        <v>0</v>
      </c>
      <c r="AG50" s="6">
        <f t="shared" ca="1" si="5"/>
        <v>28000</v>
      </c>
      <c r="AH50" s="6">
        <f t="shared" ca="1" si="5"/>
        <v>28000</v>
      </c>
      <c r="AI50" s="6">
        <f t="shared" ca="1" si="5"/>
        <v>0</v>
      </c>
      <c r="AJ50" s="6">
        <f t="shared" ca="1" si="5"/>
        <v>-28000</v>
      </c>
      <c r="AK50" s="6">
        <f t="shared" ca="1" si="5"/>
        <v>28000</v>
      </c>
    </row>
    <row r="51" spans="1:37" x14ac:dyDescent="0.25">
      <c r="A51" s="199"/>
      <c r="B51" s="1">
        <v>4</v>
      </c>
      <c r="C51" s="33" t="str">
        <f t="shared" si="3"/>
        <v>TBD</v>
      </c>
      <c r="D51" s="2">
        <f t="array" aca="1" ref="D51:D56" ca="1">MMULT(K_21,Du)+MMULT(K_22,Dk)</f>
        <v>0</v>
      </c>
      <c r="E51" s="2">
        <f t="shared" si="4"/>
        <v>0</v>
      </c>
      <c r="F51" s="3"/>
      <c r="G51" s="2">
        <f t="array" aca="1" ref="G51:G56" ca="1">Qu+SUMIF(mem_DOF,$B$51:$B$56,Qf)</f>
        <v>0</v>
      </c>
      <c r="H51" s="3"/>
      <c r="I51" s="3"/>
      <c r="J51" s="3"/>
      <c r="K51" s="3"/>
      <c r="L51" s="3"/>
      <c r="M51" s="3"/>
      <c r="N51" s="3"/>
      <c r="O51" s="3"/>
      <c r="P51" s="3"/>
      <c r="Q51" s="3"/>
      <c r="R51" s="3"/>
      <c r="S51" s="3"/>
      <c r="T51" s="3"/>
      <c r="U51" s="3"/>
      <c r="V51" s="3"/>
      <c r="W51" s="3"/>
      <c r="X51" s="3"/>
      <c r="Y51" s="3"/>
      <c r="Z51" s="3"/>
      <c r="AA51" s="3"/>
      <c r="AB51" s="1">
        <v>4</v>
      </c>
      <c r="AC51" s="20">
        <f t="shared" ca="1" si="5"/>
        <v>-70000000</v>
      </c>
      <c r="AD51" s="20">
        <f t="shared" ca="1" si="5"/>
        <v>0</v>
      </c>
      <c r="AE51" s="21">
        <f t="shared" ca="1" si="5"/>
        <v>0</v>
      </c>
      <c r="AF51" s="22">
        <f t="shared" ca="1" si="5"/>
        <v>70000000</v>
      </c>
      <c r="AG51" s="20">
        <f t="shared" ca="1" si="5"/>
        <v>0</v>
      </c>
      <c r="AH51" s="20">
        <f t="shared" ca="1" si="5"/>
        <v>0</v>
      </c>
      <c r="AI51" s="20">
        <f t="shared" ca="1" si="5"/>
        <v>0</v>
      </c>
      <c r="AJ51" s="20">
        <f t="shared" ca="1" si="5"/>
        <v>0</v>
      </c>
      <c r="AK51" s="20">
        <f t="shared" ca="1" si="5"/>
        <v>0</v>
      </c>
    </row>
    <row r="52" spans="1:37" x14ac:dyDescent="0.25">
      <c r="A52" s="199"/>
      <c r="B52" s="1">
        <v>5</v>
      </c>
      <c r="C52" s="33" t="str">
        <f t="shared" si="3"/>
        <v>TBD</v>
      </c>
      <c r="D52" s="2">
        <f ca="1"/>
        <v>0</v>
      </c>
      <c r="E52" s="2">
        <f t="shared" si="4"/>
        <v>0</v>
      </c>
      <c r="F52" s="3"/>
      <c r="G52" s="2">
        <f ca="1"/>
        <v>0</v>
      </c>
      <c r="H52" s="3"/>
      <c r="I52" s="3"/>
      <c r="J52" s="3"/>
      <c r="K52" s="3"/>
      <c r="L52" s="3"/>
      <c r="M52" s="3"/>
      <c r="N52" s="3"/>
      <c r="O52" s="3"/>
      <c r="P52" s="3"/>
      <c r="Q52" s="3"/>
      <c r="R52" s="3"/>
      <c r="S52" s="3"/>
      <c r="T52" s="3"/>
      <c r="U52" s="3"/>
      <c r="V52" s="3"/>
      <c r="W52" s="3"/>
      <c r="X52" s="3"/>
      <c r="Y52" s="3"/>
      <c r="Z52" s="3"/>
      <c r="AA52" s="3"/>
      <c r="AB52" s="1">
        <v>5</v>
      </c>
      <c r="AC52" s="2">
        <f t="shared" ca="1" si="5"/>
        <v>0</v>
      </c>
      <c r="AD52" s="2">
        <f t="shared" ca="1" si="5"/>
        <v>-18666.666666666668</v>
      </c>
      <c r="AE52" s="7">
        <f t="shared" ca="1" si="5"/>
        <v>28000</v>
      </c>
      <c r="AF52" s="8">
        <f t="shared" ca="1" si="5"/>
        <v>0</v>
      </c>
      <c r="AG52" s="2">
        <f t="shared" ca="1" si="5"/>
        <v>18666.666666666668</v>
      </c>
      <c r="AH52" s="2">
        <f t="shared" ca="1" si="5"/>
        <v>28000</v>
      </c>
      <c r="AI52" s="2">
        <f t="shared" ca="1" si="5"/>
        <v>0</v>
      </c>
      <c r="AJ52" s="2">
        <f t="shared" ca="1" si="5"/>
        <v>0</v>
      </c>
      <c r="AK52" s="2">
        <f t="shared" ca="1" si="5"/>
        <v>0</v>
      </c>
    </row>
    <row r="53" spans="1:37" x14ac:dyDescent="0.25">
      <c r="A53" s="199"/>
      <c r="B53" s="1">
        <v>6</v>
      </c>
      <c r="C53" s="33" t="str">
        <f t="shared" si="3"/>
        <v>TBD</v>
      </c>
      <c r="D53" s="2">
        <f ca="1"/>
        <v>0</v>
      </c>
      <c r="E53" s="2">
        <f t="shared" si="4"/>
        <v>0</v>
      </c>
      <c r="F53" s="3"/>
      <c r="G53" s="2">
        <f ca="1"/>
        <v>0</v>
      </c>
      <c r="H53" s="3"/>
      <c r="I53" s="3"/>
      <c r="J53" s="3"/>
      <c r="K53" s="3"/>
      <c r="L53" s="3"/>
      <c r="M53" s="3"/>
      <c r="N53" s="3"/>
      <c r="O53" s="3"/>
      <c r="P53" s="3"/>
      <c r="Q53" s="3"/>
      <c r="R53" s="3"/>
      <c r="S53" s="3"/>
      <c r="T53" s="3"/>
      <c r="U53" s="3"/>
      <c r="V53" s="3"/>
      <c r="W53" s="3"/>
      <c r="X53" s="3"/>
      <c r="Y53" s="3"/>
      <c r="Z53" s="3"/>
      <c r="AA53" s="3"/>
      <c r="AB53" s="1">
        <v>6</v>
      </c>
      <c r="AC53" s="2">
        <f t="shared" ca="1" si="5"/>
        <v>0</v>
      </c>
      <c r="AD53" s="2">
        <f t="shared" ca="1" si="5"/>
        <v>-28000</v>
      </c>
      <c r="AE53" s="7">
        <f t="shared" ca="1" si="5"/>
        <v>28000</v>
      </c>
      <c r="AF53" s="8">
        <f t="shared" ca="1" si="5"/>
        <v>0</v>
      </c>
      <c r="AG53" s="2">
        <f t="shared" ca="1" si="5"/>
        <v>28000</v>
      </c>
      <c r="AH53" s="2">
        <f t="shared" ca="1" si="5"/>
        <v>56000</v>
      </c>
      <c r="AI53" s="2">
        <f t="shared" ca="1" si="5"/>
        <v>0</v>
      </c>
      <c r="AJ53" s="2">
        <f t="shared" ca="1" si="5"/>
        <v>0</v>
      </c>
      <c r="AK53" s="2">
        <f t="shared" ca="1" si="5"/>
        <v>0</v>
      </c>
    </row>
    <row r="54" spans="1:37" x14ac:dyDescent="0.25">
      <c r="A54" s="199"/>
      <c r="B54" s="1">
        <v>7</v>
      </c>
      <c r="C54" s="33" t="str">
        <f t="shared" si="3"/>
        <v>TBD</v>
      </c>
      <c r="D54" s="2">
        <f ca="1"/>
        <v>0</v>
      </c>
      <c r="E54" s="2">
        <f t="shared" si="4"/>
        <v>0</v>
      </c>
      <c r="F54" s="3"/>
      <c r="G54" s="2">
        <f ca="1"/>
        <v>0</v>
      </c>
      <c r="H54" s="3"/>
      <c r="I54" s="3"/>
      <c r="J54" s="3"/>
      <c r="K54" s="3"/>
      <c r="L54" s="3"/>
      <c r="M54" s="3"/>
      <c r="N54" s="3"/>
      <c r="O54" s="3"/>
      <c r="P54" s="3"/>
      <c r="Q54" s="3"/>
      <c r="R54" s="3"/>
      <c r="S54" s="3"/>
      <c r="T54" s="3"/>
      <c r="U54" s="3"/>
      <c r="V54" s="3"/>
      <c r="W54" s="3"/>
      <c r="X54" s="3"/>
      <c r="Y54" s="3"/>
      <c r="Z54" s="3"/>
      <c r="AA54" s="3"/>
      <c r="AB54" s="1">
        <v>7</v>
      </c>
      <c r="AC54" s="2">
        <f t="shared" ca="1" si="5"/>
        <v>-70000000</v>
      </c>
      <c r="AD54" s="2">
        <f t="shared" ca="1" si="5"/>
        <v>0</v>
      </c>
      <c r="AE54" s="7">
        <f t="shared" ca="1" si="5"/>
        <v>0</v>
      </c>
      <c r="AF54" s="8">
        <f t="shared" ca="1" si="5"/>
        <v>0</v>
      </c>
      <c r="AG54" s="2">
        <f t="shared" ca="1" si="5"/>
        <v>0</v>
      </c>
      <c r="AH54" s="2">
        <f t="shared" ca="1" si="5"/>
        <v>0</v>
      </c>
      <c r="AI54" s="2">
        <f t="shared" ca="1" si="5"/>
        <v>70000000</v>
      </c>
      <c r="AJ54" s="2">
        <f t="shared" ca="1" si="5"/>
        <v>0</v>
      </c>
      <c r="AK54" s="2">
        <f t="shared" ca="1" si="5"/>
        <v>0</v>
      </c>
    </row>
    <row r="55" spans="1:37" x14ac:dyDescent="0.25">
      <c r="A55" s="199"/>
      <c r="B55" s="1">
        <v>8</v>
      </c>
      <c r="C55" s="33" t="str">
        <f t="shared" si="3"/>
        <v>TBD</v>
      </c>
      <c r="D55" s="2">
        <f ca="1"/>
        <v>0</v>
      </c>
      <c r="E55" s="2">
        <f t="shared" si="4"/>
        <v>0</v>
      </c>
      <c r="F55" s="3"/>
      <c r="G55" s="2">
        <f ca="1"/>
        <v>0</v>
      </c>
      <c r="H55" s="3"/>
      <c r="I55" s="3"/>
      <c r="J55" s="3"/>
      <c r="K55" s="3"/>
      <c r="L55" s="3"/>
      <c r="M55" s="3"/>
      <c r="N55" s="3"/>
      <c r="O55" s="3"/>
      <c r="P55" s="3"/>
      <c r="Q55" s="3"/>
      <c r="R55" s="3"/>
      <c r="S55" s="3"/>
      <c r="T55" s="3"/>
      <c r="U55" s="3"/>
      <c r="V55" s="3"/>
      <c r="W55" s="3"/>
      <c r="X55" s="3"/>
      <c r="Y55" s="3"/>
      <c r="Z55" s="3"/>
      <c r="AA55" s="3"/>
      <c r="AB55" s="1">
        <v>8</v>
      </c>
      <c r="AC55" s="2">
        <f t="shared" ca="1" si="5"/>
        <v>0</v>
      </c>
      <c r="AD55" s="2">
        <f t="shared" ca="1" si="5"/>
        <v>-18666.666666666668</v>
      </c>
      <c r="AE55" s="7">
        <f t="shared" ca="1" si="5"/>
        <v>-28000</v>
      </c>
      <c r="AF55" s="8">
        <f t="shared" ca="1" si="5"/>
        <v>0</v>
      </c>
      <c r="AG55" s="2">
        <f t="shared" ca="1" si="5"/>
        <v>0</v>
      </c>
      <c r="AH55" s="2">
        <f t="shared" ca="1" si="5"/>
        <v>0</v>
      </c>
      <c r="AI55" s="2">
        <f t="shared" ca="1" si="5"/>
        <v>0</v>
      </c>
      <c r="AJ55" s="2">
        <f t="shared" ca="1" si="5"/>
        <v>18666.666666666668</v>
      </c>
      <c r="AK55" s="2">
        <f t="shared" ca="1" si="5"/>
        <v>-28000</v>
      </c>
    </row>
    <row r="56" spans="1:37" x14ac:dyDescent="0.25">
      <c r="A56" s="201"/>
      <c r="B56" s="65">
        <v>9</v>
      </c>
      <c r="C56" s="66" t="str">
        <f t="shared" si="3"/>
        <v>TBD</v>
      </c>
      <c r="D56" s="67">
        <f ca="1"/>
        <v>0</v>
      </c>
      <c r="E56" s="67">
        <f t="shared" si="4"/>
        <v>0</v>
      </c>
      <c r="F56" s="68"/>
      <c r="G56" s="67">
        <f ca="1"/>
        <v>0</v>
      </c>
      <c r="H56" s="68"/>
      <c r="I56" s="68"/>
      <c r="J56" s="68"/>
      <c r="K56" s="68"/>
      <c r="L56" s="68"/>
      <c r="M56" s="68"/>
      <c r="N56" s="68"/>
      <c r="O56" s="68"/>
      <c r="P56" s="68"/>
      <c r="Q56" s="68"/>
      <c r="R56" s="68"/>
      <c r="S56" s="68"/>
      <c r="T56" s="68"/>
      <c r="U56" s="68"/>
      <c r="V56" s="68"/>
      <c r="W56" s="68"/>
      <c r="X56" s="68"/>
      <c r="Y56" s="68"/>
      <c r="Z56" s="68"/>
      <c r="AA56" s="68"/>
      <c r="AB56" s="65">
        <v>9</v>
      </c>
      <c r="AC56" s="67">
        <f t="shared" ca="1" si="5"/>
        <v>0</v>
      </c>
      <c r="AD56" s="67">
        <f t="shared" ca="1" si="5"/>
        <v>28000</v>
      </c>
      <c r="AE56" s="69">
        <f t="shared" ca="1" si="5"/>
        <v>28000</v>
      </c>
      <c r="AF56" s="70">
        <f t="shared" ca="1" si="5"/>
        <v>0</v>
      </c>
      <c r="AG56" s="67">
        <f t="shared" ca="1" si="5"/>
        <v>0</v>
      </c>
      <c r="AH56" s="67">
        <f t="shared" ca="1" si="5"/>
        <v>0</v>
      </c>
      <c r="AI56" s="67">
        <f t="shared" ca="1" si="5"/>
        <v>0</v>
      </c>
      <c r="AJ56" s="67">
        <f t="shared" ca="1" si="5"/>
        <v>-28000</v>
      </c>
      <c r="AK56" s="67">
        <f t="shared" ca="1" si="5"/>
        <v>56000</v>
      </c>
    </row>
    <row r="57" spans="1:37" x14ac:dyDescent="0.25">
      <c r="A57" s="185" t="s">
        <v>79</v>
      </c>
    </row>
    <row r="58" spans="1:37" x14ac:dyDescent="0.25">
      <c r="A58" s="199"/>
    </row>
    <row r="59" spans="1:37" x14ac:dyDescent="0.25">
      <c r="A59" s="199"/>
    </row>
    <row r="60" spans="1:37" x14ac:dyDescent="0.25">
      <c r="A60" s="199"/>
    </row>
    <row r="61" spans="1:37" x14ac:dyDescent="0.25">
      <c r="A61" s="199"/>
    </row>
    <row r="62" spans="1:37" x14ac:dyDescent="0.25">
      <c r="A62" s="199"/>
    </row>
    <row r="63" spans="1:37" x14ac:dyDescent="0.25">
      <c r="A63" s="199"/>
    </row>
    <row r="64" spans="1:37" x14ac:dyDescent="0.25">
      <c r="A64" s="199"/>
    </row>
    <row r="65" spans="1:12" x14ac:dyDescent="0.25">
      <c r="A65" s="199"/>
    </row>
    <row r="66" spans="1:12" x14ac:dyDescent="0.25">
      <c r="A66" s="199"/>
    </row>
    <row r="67" spans="1:12" x14ac:dyDescent="0.25">
      <c r="A67" s="199"/>
    </row>
    <row r="68" spans="1:12" x14ac:dyDescent="0.25">
      <c r="A68" s="199"/>
      <c r="B68" s="27" t="s">
        <v>80</v>
      </c>
      <c r="C68" s="27">
        <v>0</v>
      </c>
      <c r="E68" s="27" t="s">
        <v>81</v>
      </c>
      <c r="F68" s="28">
        <f>43.459*GESTEP(C68)-43.459*GESTEP(C68,300)</f>
        <v>43.459000000000003</v>
      </c>
      <c r="H68" s="27" t="s">
        <v>80</v>
      </c>
      <c r="I68" s="27">
        <v>0</v>
      </c>
      <c r="K68" s="27" t="s">
        <v>81</v>
      </c>
      <c r="L68" s="28">
        <f>35.8546*GESTEP(I68)-35.8546*GESTEP(I68,240)</f>
        <v>35.854599999999998</v>
      </c>
    </row>
    <row r="69" spans="1:12" x14ac:dyDescent="0.25">
      <c r="A69" s="199"/>
    </row>
    <row r="70" spans="1:12" x14ac:dyDescent="0.25">
      <c r="A70" s="199"/>
    </row>
    <row r="71" spans="1:12" x14ac:dyDescent="0.25">
      <c r="A71" s="199"/>
    </row>
    <row r="72" spans="1:12" x14ac:dyDescent="0.25">
      <c r="A72" s="199"/>
    </row>
    <row r="73" spans="1:12" x14ac:dyDescent="0.25">
      <c r="A73" s="199"/>
    </row>
    <row r="74" spans="1:12" x14ac:dyDescent="0.25">
      <c r="A74" s="199"/>
    </row>
    <row r="75" spans="1:12" x14ac:dyDescent="0.25">
      <c r="A75" s="199"/>
    </row>
    <row r="76" spans="1:12" x14ac:dyDescent="0.25">
      <c r="A76" s="199"/>
    </row>
    <row r="77" spans="1:12" x14ac:dyDescent="0.25">
      <c r="A77" s="199"/>
    </row>
    <row r="78" spans="1:12" x14ac:dyDescent="0.25">
      <c r="A78" s="199"/>
    </row>
    <row r="79" spans="1:12" x14ac:dyDescent="0.25">
      <c r="A79" s="199"/>
    </row>
    <row r="80" spans="1:12" x14ac:dyDescent="0.25">
      <c r="A80" s="199"/>
      <c r="B80" s="27" t="s">
        <v>80</v>
      </c>
      <c r="C80" s="27">
        <v>0</v>
      </c>
      <c r="E80" s="27" t="s">
        <v>82</v>
      </c>
      <c r="F80" s="28">
        <f>-1.8124*GESTEP(C80)+1.8124*GESTEP(C80,300)</f>
        <v>-1.8124</v>
      </c>
      <c r="H80" s="27" t="s">
        <v>80</v>
      </c>
      <c r="I80" s="27">
        <v>0</v>
      </c>
      <c r="K80" s="27" t="s">
        <v>82</v>
      </c>
      <c r="L80" s="28">
        <f>24.6255*GESTEP(I80)-0.25*GESTEP(I80)*I80+35.3745*GESTEP(I80,240)</f>
        <v>24.625499999999999</v>
      </c>
    </row>
    <row r="81" spans="1:12" x14ac:dyDescent="0.25">
      <c r="A81" s="199"/>
    </row>
    <row r="82" spans="1:12" x14ac:dyDescent="0.25">
      <c r="A82" s="199"/>
    </row>
    <row r="83" spans="1:12" x14ac:dyDescent="0.25">
      <c r="A83" s="199"/>
    </row>
    <row r="84" spans="1:12" x14ac:dyDescent="0.25">
      <c r="A84" s="199"/>
    </row>
    <row r="85" spans="1:12" x14ac:dyDescent="0.25">
      <c r="A85" s="199"/>
    </row>
    <row r="86" spans="1:12" x14ac:dyDescent="0.25">
      <c r="A86" s="199"/>
    </row>
    <row r="87" spans="1:12" x14ac:dyDescent="0.25">
      <c r="A87" s="199"/>
    </row>
    <row r="88" spans="1:12" x14ac:dyDescent="0.25">
      <c r="A88" s="199"/>
    </row>
    <row r="89" spans="1:12" x14ac:dyDescent="0.25">
      <c r="A89" s="199"/>
    </row>
    <row r="90" spans="1:12" x14ac:dyDescent="0.25">
      <c r="A90" s="199"/>
    </row>
    <row r="91" spans="1:12" x14ac:dyDescent="0.25">
      <c r="A91" s="199"/>
    </row>
    <row r="92" spans="1:12" x14ac:dyDescent="0.25">
      <c r="A92" s="199"/>
      <c r="B92" s="27" t="s">
        <v>80</v>
      </c>
      <c r="C92" s="27">
        <v>0</v>
      </c>
      <c r="E92" s="27" t="s">
        <v>83</v>
      </c>
      <c r="F92" s="28">
        <f>-1.8124*GESTEP(C92)*C92+145.9862*GESTEP(C92)+1.8124*GESTEP(C92,300)*(C92-300)+397.7238*GESTEP(C92,300)</f>
        <v>145.9862</v>
      </c>
      <c r="H92" s="27" t="s">
        <v>80</v>
      </c>
      <c r="I92" s="27">
        <v>0</v>
      </c>
      <c r="K92" s="27" t="s">
        <v>83</v>
      </c>
      <c r="L92" s="28">
        <f>24.6255*GESTEP(I92)*I92-397.7238*GESTEP(I92)-0.25/2*GESTEP(I92)*I92^2+35.3745*GESTEP(I92,240)*(I92-240)+1687.6042*GESTEP(I92,240)</f>
        <v>-397.72379999999998</v>
      </c>
    </row>
    <row r="93" spans="1:12" x14ac:dyDescent="0.25">
      <c r="A93" s="199"/>
    </row>
    <row r="94" spans="1:12" x14ac:dyDescent="0.25">
      <c r="A94" s="199"/>
    </row>
    <row r="95" spans="1:12" x14ac:dyDescent="0.25">
      <c r="A95" s="199"/>
    </row>
    <row r="96" spans="1:12" x14ac:dyDescent="0.25">
      <c r="A96" s="199"/>
    </row>
    <row r="97" spans="1:12" x14ac:dyDescent="0.25">
      <c r="A97" s="199"/>
    </row>
    <row r="98" spans="1:12" x14ac:dyDescent="0.25">
      <c r="A98" s="199"/>
    </row>
    <row r="99" spans="1:12" x14ac:dyDescent="0.25">
      <c r="A99" s="199"/>
    </row>
    <row r="100" spans="1:12" x14ac:dyDescent="0.25">
      <c r="A100" s="199"/>
    </row>
    <row r="101" spans="1:12" x14ac:dyDescent="0.25">
      <c r="A101" s="199"/>
    </row>
    <row r="102" spans="1:12" x14ac:dyDescent="0.25">
      <c r="A102" s="199"/>
    </row>
    <row r="103" spans="1:12" x14ac:dyDescent="0.25">
      <c r="A103" s="199"/>
    </row>
    <row r="104" spans="1:12" x14ac:dyDescent="0.25">
      <c r="A104" s="199"/>
      <c r="B104" s="27" t="s">
        <v>80</v>
      </c>
      <c r="C104" s="27">
        <v>0</v>
      </c>
      <c r="E104" s="27" t="s">
        <v>84</v>
      </c>
      <c r="F104" s="28">
        <f>-1.8124/2*GESTEP(C104)*C104^2+145.9862*GESTEP(C104)*C104+1.8124/2*GESTEP(C104,300)*(C104-300)^2+397.7238*GESTEP(C104,300)*(C104-300)</f>
        <v>0</v>
      </c>
      <c r="H104" s="27" t="s">
        <v>80</v>
      </c>
      <c r="I104" s="27">
        <v>0</v>
      </c>
      <c r="K104" s="27" t="s">
        <v>84</v>
      </c>
      <c r="L104" s="28">
        <f>24.6255/2*GESTEP(I104)*I104^2-397.7238*GESTEP(I104)*I104-0.25/6*GESTEP(I104)*I104^3+35.3745/2*GESTEP(I104,240)*(I104-240)^2+1687.6042*GESTEP(I104,240)*(I104-240)-0.0021701519834242</f>
        <v>-2.1701519834242001E-3</v>
      </c>
    </row>
    <row r="105" spans="1:12" x14ac:dyDescent="0.25">
      <c r="A105" s="199"/>
    </row>
    <row r="106" spans="1:12" x14ac:dyDescent="0.25">
      <c r="A106" s="199"/>
    </row>
    <row r="107" spans="1:12" x14ac:dyDescent="0.25">
      <c r="A107" s="199"/>
    </row>
    <row r="108" spans="1:12" x14ac:dyDescent="0.25">
      <c r="A108" s="199"/>
    </row>
    <row r="109" spans="1:12" x14ac:dyDescent="0.25">
      <c r="A109" s="199"/>
    </row>
    <row r="110" spans="1:12" x14ac:dyDescent="0.25">
      <c r="A110" s="199"/>
    </row>
    <row r="111" spans="1:12" x14ac:dyDescent="0.25">
      <c r="A111" s="199"/>
    </row>
    <row r="112" spans="1:12" x14ac:dyDescent="0.25">
      <c r="A112" s="199"/>
    </row>
    <row r="113" spans="1:12" x14ac:dyDescent="0.25">
      <c r="A113" s="199"/>
    </row>
    <row r="114" spans="1:12" x14ac:dyDescent="0.25">
      <c r="A114" s="199"/>
    </row>
    <row r="115" spans="1:12" x14ac:dyDescent="0.25">
      <c r="A115" s="199"/>
    </row>
    <row r="116" spans="1:12" x14ac:dyDescent="0.25">
      <c r="A116" s="199"/>
      <c r="B116" s="27" t="s">
        <v>80</v>
      </c>
      <c r="C116" s="27">
        <v>0</v>
      </c>
      <c r="E116" s="27" t="s">
        <v>84</v>
      </c>
      <c r="F116" s="28">
        <f>-1.8124/6*GESTEP(C116)*C116^3+145.9862/2*GESTEP(C116)*C116^2+1.8124/6*GESTEP(C116,300)*(C116-300)^3+397.7238/2*GESTEP(C116,300)*(C116-300)^2</f>
        <v>0</v>
      </c>
      <c r="H116" s="27" t="s">
        <v>80</v>
      </c>
      <c r="I116" s="27">
        <v>0</v>
      </c>
      <c r="K116" s="27" t="s">
        <v>84</v>
      </c>
      <c r="L116" s="28">
        <f>24.6255/6*GESTEP(I116)*I116^3-397.7238/2*GESTEP(I116)*I116^2-0.25/24*GESTEP(I116)*I116^4+35.3745/6*GESTEP(I116,240)*(I116-240)^3+1687.6042/2*GESTEP(I116,240)*(I116-240)^2-0.0021701519834242*I116-0.0954108275167551</f>
        <v>-9.5410827516755101E-2</v>
      </c>
    </row>
  </sheetData>
  <mergeCells count="24">
    <mergeCell ref="AB46:AK46"/>
    <mergeCell ref="I46:O46"/>
    <mergeCell ref="V26:AA26"/>
    <mergeCell ref="AB26:AK26"/>
    <mergeCell ref="B28:B36"/>
    <mergeCell ref="C28:C30"/>
    <mergeCell ref="C31:C33"/>
    <mergeCell ref="B37:B45"/>
    <mergeCell ref="C37:C39"/>
    <mergeCell ref="C40:C42"/>
    <mergeCell ref="P26:U26"/>
    <mergeCell ref="A27:A56"/>
    <mergeCell ref="A57:A116"/>
    <mergeCell ref="B2:P2"/>
    <mergeCell ref="B3:B4"/>
    <mergeCell ref="C3:D3"/>
    <mergeCell ref="E3:G3"/>
    <mergeCell ref="H3:J3"/>
    <mergeCell ref="K3:M3"/>
    <mergeCell ref="N3:P3"/>
    <mergeCell ref="B10:I10"/>
    <mergeCell ref="B16:K16"/>
    <mergeCell ref="B21:O21"/>
    <mergeCell ref="J26:O26"/>
  </mergeCells>
  <conditionalFormatting sqref="E28:E33">
    <cfRule type="expression" dxfId="46" priority="1">
      <formula>AND(E28&lt;1,E28&gt;-1,E28&lt;&gt;0)</formula>
    </cfRule>
  </conditionalFormatting>
  <conditionalFormatting sqref="E37:E42">
    <cfRule type="expression" dxfId="45" priority="2">
      <formula>AND(E37&lt;1,E37&gt;-1,E37&lt;&gt;0)</formula>
    </cfRule>
  </conditionalFormatting>
  <conditionalFormatting sqref="E48:E56">
    <cfRule type="expression" dxfId="44" priority="3">
      <formula>AND(E48&lt;1,E48&gt;-1,E48&lt;&gt;0)</formula>
    </cfRule>
  </conditionalFormatting>
  <conditionalFormatting sqref="F48:F50">
    <cfRule type="expression" dxfId="43" priority="4">
      <formula>AND(F48&lt;1,F48&gt;-1,F48&lt;&gt;0)</formula>
    </cfRule>
  </conditionalFormatting>
  <conditionalFormatting sqref="M48:O50">
    <cfRule type="expression" dxfId="42" priority="5">
      <formula>AND(M48&lt;1,M48&gt;-1,M48&lt;&gt;0)</formula>
    </cfRule>
  </conditionalFormatting>
  <dataValidations count="6">
    <dataValidation type="list" allowBlank="1" showInputMessage="1" showErrorMessage="1" sqref="E5:G7">
      <formula1>"-1,0,1"</formula1>
    </dataValidation>
    <dataValidation type="list" allowBlank="1" showInputMessage="1" showErrorMessage="1" sqref="B18 C12:D13">
      <formula1>NODES</formula1>
    </dataValidation>
    <dataValidation type="list" allowBlank="1" showInputMessage="1" showErrorMessage="1" sqref="E12:E13">
      <formula1>"0,1,2,3"</formula1>
    </dataValidation>
    <dataValidation type="list" allowBlank="1" showInputMessage="1" showErrorMessage="1" sqref="B23">
      <formula1>MEMBERS</formula1>
    </dataValidation>
    <dataValidation type="list" allowBlank="1" showInputMessage="1" showErrorMessage="1" sqref="C23">
      <formula1>"M,P,UDL,LDL"</formula1>
    </dataValidation>
    <dataValidation type="list" allowBlank="1" showInputMessage="1" showErrorMessage="1" sqref="D23">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7739"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57740"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57741"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57742"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57743" r:id="rId7" name="Button 47">
              <controlPr defaultSize="0" print="0" autoFill="0" autoPict="0" macro="[0]!ADD_NODAL_APP">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7744" r:id="rId8" name="Button 48">
              <controlPr defaultSize="0" print="0" autoFill="0" autoPict="0" macro="[0]!ADD_MEMB_LOAD">
                <anchor moveWithCells="1" sizeWithCells="1">
                  <from>
                    <xdr:col>0</xdr:col>
                    <xdr:colOff>0</xdr:colOff>
                    <xdr:row>23</xdr:row>
                    <xdr:rowOff>0</xdr:rowOff>
                  </from>
                  <to>
                    <xdr:col>1</xdr:col>
                    <xdr:colOff>0</xdr:colOff>
                    <xdr:row>24</xdr:row>
                    <xdr:rowOff>0</xdr:rowOff>
                  </to>
                </anchor>
              </controlPr>
            </control>
          </mc:Choice>
        </mc:AlternateContent>
        <mc:AlternateContent xmlns:mc="http://schemas.openxmlformats.org/markup-compatibility/2006">
          <mc:Choice Requires="x14">
            <control shapeId="157745" r:id="rId9" name="Button 49">
              <controlPr defaultSize="0" print="0" autoFill="0" autoPict="0" macro="[0]!DMO_main.SOLUTION">
                <anchor moveWithCells="1" sizeWithCells="1">
                  <from>
                    <xdr:col>1</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157747" r:id="rId10" name="Button 51">
              <controlPr defaultSize="0" print="0" autoFill="0" autoPict="0" macro="[0]!CLEAR_OUTPUT">
                <anchor moveWithCells="1" sizeWithCells="1">
                  <from>
                    <xdr:col>5</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57748" r:id="rId11" name="Button 52">
              <controlPr defaultSize="0" print="0" autoFill="0" autoPict="0" macro="[0]!ROWS_HIDE">
                <anchor moveWithCells="1" sizeWithCells="1">
                  <from>
                    <xdr:col>7</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57749" r:id="rId12" name="Button 53">
              <controlPr defaultSize="0" print="0" autoFill="0" autoPict="0" macro="[0]!SETUP_SHEET">
                <anchor moveWithCells="1" sizeWithCells="1">
                  <from>
                    <xdr:col>9</xdr:col>
                    <xdr:colOff>0</xdr:colOff>
                    <xdr:row>24</xdr:row>
                    <xdr:rowOff>0</xdr:rowOff>
                  </from>
                  <to>
                    <xdr:col>11</xdr:col>
                    <xdr:colOff>0</xdr:colOff>
                    <xdr:row>25</xdr:row>
                    <xdr:rowOff>0</xdr:rowOff>
                  </to>
                </anchor>
              </controlPr>
            </control>
          </mc:Choice>
        </mc:AlternateContent>
        <mc:AlternateContent xmlns:mc="http://schemas.openxmlformats.org/markup-compatibility/2006">
          <mc:Choice Requires="x14">
            <control shapeId="157750" r:id="rId13" name="Button 54">
              <controlPr defaultSize="0" print="0" autoFill="0" autoPict="0" macro="[0]!FIX_FORMULAS">
                <anchor moveWithCells="1" sizeWithCells="1">
                  <from>
                    <xdr:col>5</xdr:col>
                    <xdr:colOff>0</xdr:colOff>
                    <xdr:row>8</xdr:row>
                    <xdr:rowOff>0</xdr:rowOff>
                  </from>
                  <to>
                    <xdr:col>7</xdr:col>
                    <xdr:colOff>0</xdr:colOff>
                    <xdr:row>8</xdr:row>
                    <xdr:rowOff>190500</xdr:rowOff>
                  </to>
                </anchor>
              </controlPr>
            </control>
          </mc:Choice>
        </mc:AlternateContent>
        <mc:AlternateContent xmlns:mc="http://schemas.openxmlformats.org/markup-compatibility/2006">
          <mc:Choice Requires="x14">
            <control shapeId="157751" r:id="rId14" name="Button 55">
              <controlPr defaultSize="0" print="0" autoFill="0" autoPict="0" macro="[0]!DIAGRAMS">
                <anchor moveWithCells="1" sizeWithCells="1">
                  <from>
                    <xdr:col>3</xdr:col>
                    <xdr:colOff>0</xdr:colOff>
                    <xdr:row>24</xdr:row>
                    <xdr:rowOff>0</xdr:rowOff>
                  </from>
                  <to>
                    <xdr:col>5</xdr:col>
                    <xdr:colOff>0</xdr:colOff>
                    <xdr:row>25</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sheetPr>
  <dimension ref="A1:AQ185"/>
  <sheetViews>
    <sheetView topLeftCell="A124" zoomScale="55" zoomScaleNormal="55" workbookViewId="0">
      <selection activeCell="D31" sqref="D31"/>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10</v>
      </c>
      <c r="I5" s="1">
        <v>11</v>
      </c>
      <c r="J5" s="1">
        <v>12</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9</v>
      </c>
      <c r="D6" s="1">
        <v>0</v>
      </c>
      <c r="E6" s="1">
        <v>1</v>
      </c>
      <c r="F6" s="1">
        <v>1</v>
      </c>
      <c r="G6" s="1">
        <v>1</v>
      </c>
      <c r="H6" s="1">
        <v>13</v>
      </c>
      <c r="I6" s="1">
        <v>14</v>
      </c>
      <c r="J6" s="1">
        <v>15</v>
      </c>
      <c r="K6" s="26" t="str">
        <f>IF(CONSTRAINTSu_X=0,IF(ISNA(MATCH(NODES,NODES_LOADED,0)),0,INDEX(NODAL_APPLICATIONS,MATCH(NODES,NODES_LOADED,0),1)),"TBD")</f>
        <v>TBD</v>
      </c>
      <c r="L6" s="26" t="str">
        <f>IF(CONSTRAINTSu_Y=0,IF(ISNA(MATCH(NODES,NODES_LOADED,0)),0,INDEX(NODAL_APPLICATIONS,MATCH(NODES,NODES_LOADED,0),2)),"TBD")</f>
        <v>TBD</v>
      </c>
      <c r="M6" s="26" t="str">
        <f>IF(CONSTRAINTSr_Z=0,IF(ISNA(MATCH(NODES,NODES_LOADED,0)),0,INDEX(NODAL_APPLICATIONS,MATCH(NODES,NODES_LOADED,0),3)),"TBD")</f>
        <v>TBD</v>
      </c>
      <c r="N6" s="26">
        <f>IF(CONSTRAINTSu_X=0,"TBD",IF(ISNA(MATCH(NODES,NODES_LOADED,0)),0,INDEX(NODAL_APPLICATIONS,MATCH(NODES,NODES_LOADED,0),4)))</f>
        <v>0</v>
      </c>
      <c r="O6" s="26">
        <f>IF(CONSTRAINTSu_Y=0,"TBD",IF(ISNA(MATCH(NODES,NODES_LOADED,0)),0,INDEX(NODAL_APPLICATIONS,MATCH(NODES,NODES_LOADED,0),5)))</f>
        <v>0</v>
      </c>
      <c r="P6" s="44">
        <f>IF(CONSTRAINTSr_Z=0,"TBD",IF(ISNA(MATCH(NODES,NODES_LOADED,0)),0,INDEX(NODAL_APPLICATIONS,MATCH(NODES,NODES_LOADED,0),6)))</f>
        <v>0</v>
      </c>
    </row>
    <row r="7" spans="2:16" x14ac:dyDescent="0.25">
      <c r="B7" s="23" t="s">
        <v>29</v>
      </c>
      <c r="C7" s="1">
        <v>0</v>
      </c>
      <c r="D7" s="1">
        <v>6</v>
      </c>
      <c r="E7" s="1">
        <v>0</v>
      </c>
      <c r="F7" s="1">
        <v>0</v>
      </c>
      <c r="G7" s="1">
        <v>0</v>
      </c>
      <c r="H7" s="1">
        <v>1</v>
      </c>
      <c r="I7" s="1">
        <v>2</v>
      </c>
      <c r="J7" s="1">
        <v>3</v>
      </c>
      <c r="K7" s="26">
        <f>IF(CONSTRAINTSu_X=0,IF(ISNA(MATCH(NODES,NODES_LOADED,0)),0,INDEX(NODAL_APPLICATIONS,MATCH(NODES,NODES_LOADED,0),1)),"TBD")</f>
        <v>80</v>
      </c>
      <c r="L7" s="26">
        <f>IF(CONSTRAINTSu_Y=0,IF(ISNA(MATCH(NODES,NODES_LOADED,0)),0,INDEX(NODAL_APPLICATIONS,MATCH(NODES,NODES_LOADED,0),2)),"TBD")</f>
        <v>0</v>
      </c>
      <c r="M7" s="26">
        <f>IF(CONSTRAINTSr_Z=0,IF(ISNA(MATCH(NODES,NODES_LOADED,0)),0,INDEX(NODAL_APPLICATIONS,MATCH(NODES,NODES_LOADED,0),3)),"TBD")</f>
        <v>0</v>
      </c>
      <c r="N7" s="26" t="str">
        <f>IF(CONSTRAINTSu_X=0,"TBD",IF(ISNA(MATCH(NODES,NODES_LOADED,0)),0,INDEX(NODAL_APPLICATIONS,MATCH(NODES,NODES_LOADED,0),4)))</f>
        <v>TBD</v>
      </c>
      <c r="O7" s="26" t="str">
        <f>IF(CONSTRAINTSu_Y=0,"TBD",IF(ISNA(MATCH(NODES,NODES_LOADED,0)),0,INDEX(NODAL_APPLICATIONS,MATCH(NODES,NODES_LOADED,0),5)))</f>
        <v>TBD</v>
      </c>
      <c r="P7" s="44" t="str">
        <f>IF(CONSTRAINTSr_Z=0,"TBD",IF(ISNA(MATCH(NODES,NODES_LOADED,0)),0,INDEX(NODAL_APPLICATIONS,MATCH(NODES,NODES_LOADED,0),6)))</f>
        <v>TBD</v>
      </c>
    </row>
    <row r="8" spans="2:16" x14ac:dyDescent="0.25">
      <c r="B8" s="23" t="s">
        <v>61</v>
      </c>
      <c r="C8" s="1">
        <v>9</v>
      </c>
      <c r="D8" s="1">
        <v>6</v>
      </c>
      <c r="E8" s="1">
        <v>0</v>
      </c>
      <c r="F8" s="1">
        <v>0</v>
      </c>
      <c r="G8" s="1">
        <v>0</v>
      </c>
      <c r="H8" s="1">
        <v>4</v>
      </c>
      <c r="I8" s="1">
        <v>5</v>
      </c>
      <c r="J8" s="1">
        <v>6</v>
      </c>
      <c r="K8" s="26">
        <f>IF(CONSTRAINTSu_X=0,IF(ISNA(MATCH(NODES,NODES_LOADED,0)),0,INDEX(NODAL_APPLICATIONS,MATCH(NODES,NODES_LOADED,0),1)),"TBD")</f>
        <v>0</v>
      </c>
      <c r="L8" s="26">
        <f>IF(CONSTRAINTSu_Y=0,IF(ISNA(MATCH(NODES,NODES_LOADED,0)),0,INDEX(NODAL_APPLICATIONS,MATCH(NODES,NODES_LOADED,0),2)),"TBD")</f>
        <v>0</v>
      </c>
      <c r="M8" s="26">
        <f>IF(CONSTRAINTSr_Z=0,IF(ISNA(MATCH(NODES,NODES_LOADED,0)),0,INDEX(NODAL_APPLICATIONS,MATCH(NODES,NODES_LOADED,0),3)),"TBD")</f>
        <v>0</v>
      </c>
      <c r="N8" s="26" t="str">
        <f>IF(CONSTRAINTSu_X=0,"TBD",IF(ISNA(MATCH(NODES,NODES_LOADED,0)),0,INDEX(NODAL_APPLICATIONS,MATCH(NODES,NODES_LOADED,0),4)))</f>
        <v>TBD</v>
      </c>
      <c r="O8" s="26" t="str">
        <f>IF(CONSTRAINTSu_Y=0,"TBD",IF(ISNA(MATCH(NODES,NODES_LOADED,0)),0,INDEX(NODAL_APPLICATIONS,MATCH(NODES,NODES_LOADED,0),5)))</f>
        <v>TBD</v>
      </c>
      <c r="P8" s="44" t="str">
        <f>IF(CONSTRAINTSr_Z=0,"TBD",IF(ISNA(MATCH(NODES,NODES_LOADED,0)),0,INDEX(NODAL_APPLICATIONS,MATCH(NODES,NODES_LOADED,0),6)))</f>
        <v>TBD</v>
      </c>
    </row>
    <row r="9" spans="2:16" x14ac:dyDescent="0.25">
      <c r="B9" s="23" t="s">
        <v>67</v>
      </c>
      <c r="C9" s="1">
        <v>0</v>
      </c>
      <c r="D9" s="1">
        <v>12</v>
      </c>
      <c r="E9" s="1">
        <v>0</v>
      </c>
      <c r="F9" s="1">
        <v>0</v>
      </c>
      <c r="G9" s="1">
        <v>0</v>
      </c>
      <c r="H9" s="1">
        <v>7</v>
      </c>
      <c r="I9" s="1">
        <v>8</v>
      </c>
      <c r="J9" s="1">
        <v>9</v>
      </c>
      <c r="K9" s="26">
        <f>IF(CONSTRAINTSu_X=0,IF(ISNA(MATCH(NODES,NODES_LOADED,0)),0,INDEX(NODAL_APPLICATIONS,MATCH(NODES,NODES_LOADED,0),1)),"TBD")</f>
        <v>40</v>
      </c>
      <c r="L9" s="26">
        <f>IF(CONSTRAINTSu_Y=0,IF(ISNA(MATCH(NODES,NODES_LOADED,0)),0,INDEX(NODAL_APPLICATIONS,MATCH(NODES,NODES_LOADED,0),2)),"TBD")</f>
        <v>0</v>
      </c>
      <c r="M9" s="26">
        <f>IF(CONSTRAINTSr_Z=0,IF(ISNA(MATCH(NODES,NODES_LOADED,0)),0,INDEX(NODAL_APPLICATIONS,MATCH(NODES,NODES_LOADED,0),3)),"TBD")</f>
        <v>0</v>
      </c>
      <c r="N9" s="26" t="str">
        <f>IF(CONSTRAINTSu_X=0,"TBD",IF(ISNA(MATCH(NODES,NODES_LOADED,0)),0,INDEX(NODAL_APPLICATIONS,MATCH(NODES,NODES_LOADED,0),4)))</f>
        <v>TBD</v>
      </c>
      <c r="O9" s="26" t="str">
        <f>IF(CONSTRAINTSu_Y=0,"TBD",IF(ISNA(MATCH(NODES,NODES_LOADED,0)),0,INDEX(NODAL_APPLICATIONS,MATCH(NODES,NODES_LOADED,0),5)))</f>
        <v>TBD</v>
      </c>
      <c r="P9" s="44" t="str">
        <f>IF(CONSTRAINTSr_Z=0,"TBD",IF(ISNA(MATCH(NODES,NODES_LOADED,0)),0,INDEX(NODAL_APPLICATIONS,MATCH(NODES,NODES_LOADED,0),6)))</f>
        <v>TBD</v>
      </c>
    </row>
    <row r="10" spans="2:16" ht="15.75" thickBot="1" x14ac:dyDescent="0.3">
      <c r="B10" s="42"/>
      <c r="C10" s="16"/>
      <c r="D10" s="16"/>
      <c r="E10" s="16"/>
      <c r="F10" s="16"/>
      <c r="G10" s="16"/>
      <c r="H10" s="16"/>
      <c r="I10" s="16"/>
      <c r="J10" s="16"/>
      <c r="K10" s="17"/>
      <c r="L10" s="17"/>
      <c r="M10" s="17"/>
      <c r="N10" s="17"/>
      <c r="O10" s="17"/>
      <c r="P10" s="45"/>
    </row>
    <row r="11" spans="2:16" ht="15.75" thickBot="1" x14ac:dyDescent="0.3"/>
    <row r="12" spans="2:16" x14ac:dyDescent="0.25">
      <c r="B12" s="186" t="s">
        <v>22</v>
      </c>
      <c r="C12" s="162"/>
      <c r="D12" s="162"/>
      <c r="E12" s="162"/>
      <c r="F12" s="162"/>
      <c r="G12" s="162"/>
      <c r="H12" s="162"/>
      <c r="I12" s="187"/>
      <c r="L12" t="s">
        <v>141</v>
      </c>
    </row>
    <row r="13" spans="2:16" x14ac:dyDescent="0.25">
      <c r="B13" s="47" t="s">
        <v>15</v>
      </c>
      <c r="C13" s="40" t="s">
        <v>43</v>
      </c>
      <c r="D13" s="40" t="s">
        <v>44</v>
      </c>
      <c r="E13" s="40" t="s">
        <v>14</v>
      </c>
      <c r="F13" s="40" t="s">
        <v>12</v>
      </c>
      <c r="G13" s="40" t="s">
        <v>34</v>
      </c>
      <c r="H13" s="40" t="s">
        <v>21</v>
      </c>
      <c r="I13" s="43" t="s">
        <v>20</v>
      </c>
    </row>
    <row r="14" spans="2:16" x14ac:dyDescent="0.25">
      <c r="B14" s="23" t="s">
        <v>7</v>
      </c>
      <c r="C14" s="1" t="s">
        <v>17</v>
      </c>
      <c r="D14" s="1" t="s">
        <v>29</v>
      </c>
      <c r="E14" s="1">
        <v>0</v>
      </c>
      <c r="F14" s="26">
        <f>L_m(B14,COORD_X,COORD_Y)</f>
        <v>9</v>
      </c>
      <c r="G14" s="46">
        <v>7.4999999999999997E-2</v>
      </c>
      <c r="H14" s="46">
        <v>30000000</v>
      </c>
      <c r="I14" s="59">
        <v>4.8000000000000001E-4</v>
      </c>
    </row>
    <row r="15" spans="2:16" x14ac:dyDescent="0.25">
      <c r="B15" s="23" t="s">
        <v>30</v>
      </c>
      <c r="C15" s="1" t="s">
        <v>19</v>
      </c>
      <c r="D15" s="1" t="s">
        <v>61</v>
      </c>
      <c r="E15" s="1">
        <v>0</v>
      </c>
      <c r="F15" s="26">
        <f>L_m(B15,COORD_X,COORD_Y)</f>
        <v>10.816653826391969</v>
      </c>
      <c r="G15" s="46">
        <v>7.4999999999999997E-2</v>
      </c>
      <c r="H15" s="46">
        <v>30000000</v>
      </c>
      <c r="I15" s="59">
        <v>4.8000000000000001E-4</v>
      </c>
    </row>
    <row r="16" spans="2:16" x14ac:dyDescent="0.25">
      <c r="B16" s="23" t="s">
        <v>62</v>
      </c>
      <c r="C16" s="1" t="s">
        <v>29</v>
      </c>
      <c r="D16" s="1" t="s">
        <v>67</v>
      </c>
      <c r="E16" s="1">
        <v>0</v>
      </c>
      <c r="F16" s="26">
        <f>L_m(B16,COORD_X,COORD_Y)</f>
        <v>0</v>
      </c>
      <c r="G16" s="46">
        <v>7.4999999999999997E-2</v>
      </c>
      <c r="H16" s="46">
        <v>30000000</v>
      </c>
      <c r="I16" s="59">
        <v>4.8000000000000001E-4</v>
      </c>
    </row>
    <row r="17" spans="2:43" x14ac:dyDescent="0.25">
      <c r="B17" s="23" t="s">
        <v>68</v>
      </c>
      <c r="C17" s="1" t="s">
        <v>29</v>
      </c>
      <c r="D17" s="1" t="s">
        <v>61</v>
      </c>
      <c r="E17" s="1">
        <v>0</v>
      </c>
      <c r="F17" s="26">
        <f>L_m(B17,COORD_X,COORD_Y)</f>
        <v>0</v>
      </c>
      <c r="G17" s="46">
        <v>7.4999999999999997E-2</v>
      </c>
      <c r="H17" s="46">
        <v>30000000</v>
      </c>
      <c r="I17" s="59">
        <v>4.8000000000000001E-4</v>
      </c>
    </row>
    <row r="18" spans="2:43" x14ac:dyDescent="0.25">
      <c r="B18" s="23" t="s">
        <v>69</v>
      </c>
      <c r="C18" s="1" t="s">
        <v>61</v>
      </c>
      <c r="D18" s="1" t="s">
        <v>67</v>
      </c>
      <c r="E18" s="1">
        <v>0</v>
      </c>
      <c r="F18" s="26">
        <f>L_m(B18,COORD_X,COORD_Y)</f>
        <v>0</v>
      </c>
      <c r="G18" s="46">
        <v>7.4999999999999997E-2</v>
      </c>
      <c r="H18" s="46">
        <v>30000000</v>
      </c>
      <c r="I18" s="59">
        <v>4.8000000000000001E-4</v>
      </c>
    </row>
    <row r="19" spans="2:43" ht="15.75" thickBot="1" x14ac:dyDescent="0.3">
      <c r="B19" s="42"/>
      <c r="C19" s="16"/>
      <c r="D19" s="16"/>
      <c r="E19" s="16"/>
      <c r="F19" s="17"/>
      <c r="G19" s="18"/>
      <c r="H19" s="18"/>
      <c r="I19" s="49"/>
    </row>
    <row r="20" spans="2:43" ht="15.75" thickBot="1" x14ac:dyDescent="0.3"/>
    <row r="21" spans="2:43" x14ac:dyDescent="0.25">
      <c r="B21" s="186" t="s">
        <v>76</v>
      </c>
      <c r="C21" s="162"/>
      <c r="D21" s="162"/>
      <c r="E21" s="162"/>
      <c r="F21" s="162"/>
      <c r="G21" s="162"/>
      <c r="H21" s="162"/>
      <c r="I21" s="162"/>
      <c r="J21" s="162"/>
      <c r="K21" s="187"/>
    </row>
    <row r="22" spans="2:43" ht="18" x14ac:dyDescent="0.25">
      <c r="B22" s="47" t="s">
        <v>18</v>
      </c>
      <c r="C22" s="40" t="s">
        <v>35</v>
      </c>
      <c r="D22" s="40" t="s">
        <v>36</v>
      </c>
      <c r="E22" s="40" t="s">
        <v>37</v>
      </c>
      <c r="F22" s="40" t="s">
        <v>64</v>
      </c>
      <c r="G22" s="40" t="s">
        <v>65</v>
      </c>
      <c r="H22" s="40" t="s">
        <v>66</v>
      </c>
      <c r="I22" s="40" t="s">
        <v>75</v>
      </c>
      <c r="J22" s="40" t="s">
        <v>73</v>
      </c>
      <c r="K22" s="43" t="s">
        <v>74</v>
      </c>
    </row>
    <row r="23" spans="2:43" x14ac:dyDescent="0.25">
      <c r="B23" s="23" t="s">
        <v>29</v>
      </c>
      <c r="C23" s="1">
        <v>80</v>
      </c>
      <c r="D23" s="1"/>
      <c r="E23" s="1"/>
      <c r="F23" s="1"/>
      <c r="G23" s="1"/>
      <c r="H23" s="1"/>
      <c r="I23" s="1"/>
      <c r="J23" s="1"/>
      <c r="K23" s="50"/>
    </row>
    <row r="24" spans="2:43" x14ac:dyDescent="0.25">
      <c r="B24" s="23" t="s">
        <v>67</v>
      </c>
      <c r="C24" s="1">
        <v>40</v>
      </c>
      <c r="D24" s="1"/>
      <c r="E24" s="1"/>
      <c r="F24" s="1"/>
      <c r="G24" s="1"/>
      <c r="H24" s="1"/>
      <c r="I24" s="1"/>
      <c r="J24" s="1"/>
      <c r="K24" s="50"/>
    </row>
    <row r="25" spans="2:43" ht="15.75" thickBot="1" x14ac:dyDescent="0.3">
      <c r="B25" s="42"/>
      <c r="C25" s="16"/>
      <c r="D25" s="16"/>
      <c r="E25" s="16"/>
      <c r="F25" s="16"/>
      <c r="G25" s="16"/>
      <c r="H25" s="16"/>
      <c r="I25" s="16"/>
      <c r="J25" s="16"/>
      <c r="K25" s="51"/>
    </row>
    <row r="26" spans="2:43" ht="15.75" thickBot="1" x14ac:dyDescent="0.3"/>
    <row r="27" spans="2:43" x14ac:dyDescent="0.25">
      <c r="B27" s="186" t="s">
        <v>16</v>
      </c>
      <c r="C27" s="162"/>
      <c r="D27" s="162"/>
      <c r="E27" s="162"/>
      <c r="F27" s="162"/>
      <c r="G27" s="162"/>
      <c r="H27" s="162"/>
      <c r="I27" s="162"/>
      <c r="J27" s="162"/>
      <c r="K27" s="162"/>
      <c r="L27" s="162"/>
      <c r="M27" s="162"/>
      <c r="N27" s="162"/>
      <c r="O27" s="187"/>
    </row>
    <row r="28" spans="2:43" ht="18" x14ac:dyDescent="0.25">
      <c r="B28" s="47" t="s">
        <v>15</v>
      </c>
      <c r="C28" s="40" t="s">
        <v>14</v>
      </c>
      <c r="D28" s="40" t="s">
        <v>45</v>
      </c>
      <c r="E28" s="40" t="s">
        <v>31</v>
      </c>
      <c r="F28" s="40" t="s">
        <v>3</v>
      </c>
      <c r="G28" s="40" t="s">
        <v>13</v>
      </c>
      <c r="H28" s="40" t="s">
        <v>4</v>
      </c>
      <c r="I28" s="40" t="s">
        <v>12</v>
      </c>
      <c r="J28" s="40" t="s">
        <v>32</v>
      </c>
      <c r="K28" s="40" t="s">
        <v>11</v>
      </c>
      <c r="L28" s="40" t="s">
        <v>10</v>
      </c>
      <c r="M28" s="40" t="s">
        <v>33</v>
      </c>
      <c r="N28" s="40" t="s">
        <v>9</v>
      </c>
      <c r="O28" s="43" t="s">
        <v>8</v>
      </c>
    </row>
    <row r="29" spans="2:43" x14ac:dyDescent="0.25">
      <c r="B29" s="23" t="s">
        <v>69</v>
      </c>
      <c r="C29" s="1" t="s">
        <v>78</v>
      </c>
      <c r="D29" s="1" t="s">
        <v>77</v>
      </c>
      <c r="E29" s="1">
        <v>-12</v>
      </c>
      <c r="F29" s="1"/>
      <c r="G29" s="1"/>
      <c r="H29" s="1"/>
      <c r="I29" s="26">
        <f>L_m(B29,COORD_X,COORD_Y)</f>
        <v>0</v>
      </c>
      <c r="J29" s="26" t="e">
        <f t="array" ref="J29:O29">FEF_LOCAL(B29:I29)</f>
        <v>#VALUE!</v>
      </c>
      <c r="K29" s="26" t="e">
        <v>#VALUE!</v>
      </c>
      <c r="L29" s="26" t="e">
        <v>#VALUE!</v>
      </c>
      <c r="M29" s="26" t="e">
        <v>#VALUE!</v>
      </c>
      <c r="N29" s="26" t="e">
        <v>#VALUE!</v>
      </c>
      <c r="O29" s="44" t="e">
        <v>#VALUE!</v>
      </c>
    </row>
    <row r="30" spans="2:43" ht="15.75" thickBot="1" x14ac:dyDescent="0.3">
      <c r="B30" s="42"/>
      <c r="C30" s="16"/>
      <c r="D30" s="16"/>
      <c r="E30" s="16"/>
      <c r="F30" s="16"/>
      <c r="G30" s="16"/>
      <c r="H30" s="16"/>
      <c r="I30" s="17"/>
      <c r="J30" s="16"/>
      <c r="K30" s="16"/>
      <c r="L30" s="16"/>
      <c r="M30" s="16"/>
      <c r="N30" s="16"/>
      <c r="O30" s="51"/>
    </row>
    <row r="32" spans="2:43" ht="18" x14ac:dyDescent="0.25">
      <c r="B32" s="63" t="s">
        <v>15</v>
      </c>
      <c r="C32" s="63" t="s">
        <v>18</v>
      </c>
      <c r="D32" s="63" t="s">
        <v>48</v>
      </c>
      <c r="E32" s="64" t="s">
        <v>2</v>
      </c>
      <c r="F32" s="64" t="s">
        <v>57</v>
      </c>
      <c r="G32" s="64" t="s">
        <v>63</v>
      </c>
      <c r="H32" s="64" t="s">
        <v>1</v>
      </c>
      <c r="I32" s="64" t="s">
        <v>71</v>
      </c>
      <c r="J32" s="200" t="s">
        <v>72</v>
      </c>
      <c r="K32" s="200"/>
      <c r="L32" s="200"/>
      <c r="M32" s="200"/>
      <c r="N32" s="200"/>
      <c r="O32" s="200"/>
      <c r="P32" s="200" t="s">
        <v>47</v>
      </c>
      <c r="Q32" s="200"/>
      <c r="R32" s="200"/>
      <c r="S32" s="200"/>
      <c r="T32" s="200"/>
      <c r="U32" s="200"/>
      <c r="V32" s="200" t="s">
        <v>49</v>
      </c>
      <c r="W32" s="200"/>
      <c r="X32" s="200"/>
      <c r="Y32" s="200"/>
      <c r="Z32" s="200"/>
      <c r="AA32" s="200"/>
      <c r="AB32" s="200" t="s">
        <v>50</v>
      </c>
      <c r="AC32" s="200"/>
      <c r="AD32" s="200"/>
      <c r="AE32" s="200"/>
      <c r="AF32" s="200"/>
      <c r="AG32" s="200"/>
      <c r="AH32" s="200"/>
      <c r="AI32" s="200"/>
      <c r="AJ32" s="200"/>
      <c r="AK32" s="200"/>
      <c r="AL32" s="200"/>
      <c r="AM32" s="200"/>
      <c r="AN32" s="200"/>
      <c r="AO32" s="200"/>
      <c r="AP32" s="200"/>
      <c r="AQ32" s="200"/>
    </row>
    <row r="33" spans="1:43" x14ac:dyDescent="0.25">
      <c r="A33" s="199" t="s">
        <v>46</v>
      </c>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63" t="s">
        <v>48</v>
      </c>
      <c r="AC33" s="5">
        <v>1</v>
      </c>
      <c r="AD33" s="5">
        <v>2</v>
      </c>
      <c r="AE33" s="5">
        <v>3</v>
      </c>
      <c r="AF33" s="5">
        <v>4</v>
      </c>
      <c r="AG33" s="5">
        <v>5</v>
      </c>
      <c r="AH33" s="5">
        <v>6</v>
      </c>
      <c r="AI33" s="5">
        <v>7</v>
      </c>
      <c r="AJ33" s="5">
        <v>8</v>
      </c>
      <c r="AK33" s="5">
        <v>9</v>
      </c>
      <c r="AL33" s="5">
        <v>10</v>
      </c>
      <c r="AM33" s="5">
        <v>11</v>
      </c>
      <c r="AN33" s="5">
        <v>12</v>
      </c>
      <c r="AO33" s="5">
        <v>13</v>
      </c>
      <c r="AP33" s="5">
        <v>14</v>
      </c>
      <c r="AQ33" s="5">
        <v>15</v>
      </c>
    </row>
    <row r="34" spans="1:43" x14ac:dyDescent="0.25">
      <c r="A34" s="199"/>
      <c r="B34" s="171" t="s">
        <v>7</v>
      </c>
      <c r="C34" s="174" t="str">
        <f>INDEX(mem_Nb,MATCH(B34,MEMBERS,0))</f>
        <v>N1</v>
      </c>
      <c r="D34" s="33">
        <f>INDEX(LM,MATCH(C34,NODES,0),1)</f>
        <v>10</v>
      </c>
      <c r="E34" s="2">
        <f t="array" aca="1" ref="E34:E39" ca="1">d_m(D34:D39,P34:U39,Du,Dk)</f>
        <v>0</v>
      </c>
      <c r="F34" s="2">
        <f t="array" ref="F34:F39">qf_m(B34)</f>
        <v>0</v>
      </c>
      <c r="G34" s="2">
        <f t="array" ref="G34:G39">MMULT(TRANSPOSE(P34:U39),F34:F39)</f>
        <v>0</v>
      </c>
      <c r="H34" s="2">
        <f t="array" aca="1" ref="H34:H39" ca="1">MMULT(J34:O39,E34:E39)+F34:F39</f>
        <v>0</v>
      </c>
      <c r="I34" s="2">
        <f t="array" aca="1" ref="I34:I39" ca="1">MMULT(TRANSPOSE(P34:U39),H34:H39)</f>
        <v>0</v>
      </c>
      <c r="J34" s="12">
        <f t="array" ref="J34:O39">kp_m(B34)</f>
        <v>70000000</v>
      </c>
      <c r="K34" s="2">
        <v>0</v>
      </c>
      <c r="L34" s="2">
        <v>0</v>
      </c>
      <c r="M34" s="2">
        <v>-70000000</v>
      </c>
      <c r="N34" s="2">
        <v>0</v>
      </c>
      <c r="O34" s="13">
        <v>0</v>
      </c>
      <c r="P34" s="12">
        <f t="array" ref="P34:U39">T_m(B34)</f>
        <v>1</v>
      </c>
      <c r="Q34" s="2">
        <v>0</v>
      </c>
      <c r="R34" s="2">
        <v>0</v>
      </c>
      <c r="S34" s="2">
        <v>0</v>
      </c>
      <c r="T34" s="2">
        <v>0</v>
      </c>
      <c r="U34" s="13">
        <v>0</v>
      </c>
      <c r="V34" s="12">
        <f t="array" ref="V34:AA39">k_m(P34:U39,J34:O39)</f>
        <v>70000000</v>
      </c>
      <c r="W34" s="2">
        <v>0</v>
      </c>
      <c r="X34" s="2">
        <v>0</v>
      </c>
      <c r="Y34" s="2">
        <v>-70000000</v>
      </c>
      <c r="Z34" s="2">
        <v>0</v>
      </c>
      <c r="AA34" s="13">
        <v>0</v>
      </c>
      <c r="AB34" s="1">
        <v>1</v>
      </c>
      <c r="AC34" s="2">
        <f ca="1">IF(ISNA(OR(MATCH(AC$33,OFFSET($D34,1-$AB34,0,6),0),MATCH($AB34,OFFSET($D34,1-$AB34,0,6),0))),0,INDEX(OFFSET($D34,1-$AB34,18,6,6),MATCH(AC$33,OFFSET($D34,1-$AB34,0,6),0),MATCH($AB34,OFFSET($D34,1-$AB34,0,6),0)))</f>
        <v>70000000</v>
      </c>
      <c r="AD34" s="2">
        <f t="shared" ref="AD34:AQ50" ca="1" si="0">IF(ISNA(OR(MATCH(AD$33,OFFSET($D34,1-$AB34,0,6),0),MATCH($AB34,OFFSET($D34,1-$AB34,0,6),0))),0,INDEX(OFFSET($D34,1-$AB34,18,6,6),MATCH(AD$33,OFFSET($D34,1-$AB34,0,6),0),MATCH($AB34,OFFSET($D34,1-$AB34,0,6),0)))</f>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-70000000</v>
      </c>
      <c r="AM34" s="2">
        <f t="shared" ca="1" si="0"/>
        <v>0</v>
      </c>
      <c r="AN34" s="2">
        <f t="shared" ca="1" si="0"/>
        <v>0</v>
      </c>
      <c r="AO34" s="2">
        <f t="shared" ca="1" si="0"/>
        <v>0</v>
      </c>
      <c r="AP34" s="2">
        <f t="shared" ca="1" si="0"/>
        <v>0</v>
      </c>
      <c r="AQ34" s="2">
        <f t="shared" ca="1" si="0"/>
        <v>0</v>
      </c>
    </row>
    <row r="35" spans="1:43" x14ac:dyDescent="0.25">
      <c r="A35" s="199"/>
      <c r="B35" s="171"/>
      <c r="C35" s="174"/>
      <c r="D35" s="33">
        <f>INDEX(LM,MATCH(C34,NODES,0),2)</f>
        <v>11</v>
      </c>
      <c r="E35" s="2">
        <f ca="1"/>
        <v>0</v>
      </c>
      <c r="F35" s="2">
        <v>0</v>
      </c>
      <c r="G35" s="2">
        <v>0</v>
      </c>
      <c r="H35" s="2">
        <f ca="1"/>
        <v>0</v>
      </c>
      <c r="I35" s="2">
        <f ca="1"/>
        <v>0</v>
      </c>
      <c r="J35" s="12">
        <v>0</v>
      </c>
      <c r="K35" s="2">
        <v>18666.666666666668</v>
      </c>
      <c r="L35" s="2">
        <v>28000</v>
      </c>
      <c r="M35" s="2">
        <v>0</v>
      </c>
      <c r="N35" s="2">
        <v>-18666.666666666668</v>
      </c>
      <c r="O35" s="13">
        <v>28000</v>
      </c>
      <c r="P35" s="12">
        <v>0</v>
      </c>
      <c r="Q35" s="2">
        <v>1</v>
      </c>
      <c r="R35" s="2">
        <v>0</v>
      </c>
      <c r="S35" s="2">
        <v>0</v>
      </c>
      <c r="T35" s="2">
        <v>0</v>
      </c>
      <c r="U35" s="13">
        <v>0</v>
      </c>
      <c r="V35" s="12">
        <v>0</v>
      </c>
      <c r="W35" s="2">
        <v>18666.666666666668</v>
      </c>
      <c r="X35" s="2">
        <v>28000</v>
      </c>
      <c r="Y35" s="2">
        <v>0</v>
      </c>
      <c r="Z35" s="2">
        <v>-18666.666666666668</v>
      </c>
      <c r="AA35" s="13">
        <v>28000</v>
      </c>
      <c r="AB35" s="1">
        <v>2</v>
      </c>
      <c r="AC35" s="2">
        <f t="shared" ref="AC35:AC48" ca="1" si="1">IF(ISNA(OR(MATCH(AC$33,OFFSET($D35,1-$AB35,0,6),0),MATCH($AB35,OFFSET($D35,1-$AB35,0,6),0))),0,INDEX(OFFSET($D35,1-$AB35,18,6,6),MATCH(AC$33,OFFSET($D35,1-$AB35,0,6),0),MATCH($AB35,OFFSET($D35,1-$AB35,0,6),0)))</f>
        <v>0</v>
      </c>
      <c r="AD35" s="2">
        <f t="shared" ca="1" si="0"/>
        <v>18666.666666666668</v>
      </c>
      <c r="AE35" s="2">
        <f t="shared" ca="1" si="0"/>
        <v>-28000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-18666.666666666668</v>
      </c>
      <c r="AN35" s="2">
        <f t="shared" ca="1" si="0"/>
        <v>-28000</v>
      </c>
      <c r="AO35" s="2">
        <f t="shared" ca="1" si="0"/>
        <v>0</v>
      </c>
      <c r="AP35" s="2">
        <f t="shared" ca="1" si="0"/>
        <v>0</v>
      </c>
      <c r="AQ35" s="2">
        <f t="shared" ca="1" si="0"/>
        <v>0</v>
      </c>
    </row>
    <row r="36" spans="1:43" x14ac:dyDescent="0.25">
      <c r="A36" s="199"/>
      <c r="B36" s="171"/>
      <c r="C36" s="174"/>
      <c r="D36" s="33">
        <f>INDEX(LM,MATCH(C34,NODES,0),3)</f>
        <v>12</v>
      </c>
      <c r="E36" s="2">
        <f ca="1"/>
        <v>0</v>
      </c>
      <c r="F36" s="2">
        <v>0</v>
      </c>
      <c r="G36" s="2">
        <v>0</v>
      </c>
      <c r="H36" s="2">
        <f ca="1"/>
        <v>0</v>
      </c>
      <c r="I36" s="2">
        <f ca="1"/>
        <v>0</v>
      </c>
      <c r="J36" s="12">
        <v>0</v>
      </c>
      <c r="K36" s="2">
        <v>28000</v>
      </c>
      <c r="L36" s="2">
        <v>56000</v>
      </c>
      <c r="M36" s="2">
        <v>0</v>
      </c>
      <c r="N36" s="2">
        <v>-28000</v>
      </c>
      <c r="O36" s="13">
        <v>28000</v>
      </c>
      <c r="P36" s="12">
        <v>0</v>
      </c>
      <c r="Q36" s="2">
        <v>0</v>
      </c>
      <c r="R36" s="2">
        <v>1</v>
      </c>
      <c r="S36" s="2">
        <v>0</v>
      </c>
      <c r="T36" s="2">
        <v>0</v>
      </c>
      <c r="U36" s="13">
        <v>0</v>
      </c>
      <c r="V36" s="12">
        <v>0</v>
      </c>
      <c r="W36" s="2">
        <v>28000</v>
      </c>
      <c r="X36" s="2">
        <v>56000</v>
      </c>
      <c r="Y36" s="2">
        <v>0</v>
      </c>
      <c r="Z36" s="2">
        <v>-28000</v>
      </c>
      <c r="AA36" s="13">
        <v>28000</v>
      </c>
      <c r="AB36" s="1">
        <v>3</v>
      </c>
      <c r="AC36" s="2">
        <f t="shared" ca="1" si="1"/>
        <v>0</v>
      </c>
      <c r="AD36" s="2">
        <f t="shared" ca="1" si="0"/>
        <v>-28000</v>
      </c>
      <c r="AE36" s="2">
        <f t="shared" ca="1" si="0"/>
        <v>56000</v>
      </c>
      <c r="AF36" s="2">
        <f t="shared" ca="1" si="0"/>
        <v>0</v>
      </c>
      <c r="AG36" s="2">
        <f t="shared" ca="1" si="0"/>
        <v>0</v>
      </c>
      <c r="AH36" s="2">
        <f t="shared" ca="1" si="0"/>
        <v>0</v>
      </c>
      <c r="AI36" s="2">
        <f t="shared" ca="1" si="0"/>
        <v>0</v>
      </c>
      <c r="AJ36" s="2">
        <f t="shared" ca="1" si="0"/>
        <v>0</v>
      </c>
      <c r="AK36" s="2">
        <f t="shared" ca="1" si="0"/>
        <v>0</v>
      </c>
      <c r="AL36" s="2">
        <f t="shared" ca="1" si="0"/>
        <v>0</v>
      </c>
      <c r="AM36" s="2">
        <f t="shared" ca="1" si="0"/>
        <v>28000</v>
      </c>
      <c r="AN36" s="2">
        <f t="shared" ca="1" si="0"/>
        <v>28000</v>
      </c>
      <c r="AO36" s="2">
        <f t="shared" ca="1" si="0"/>
        <v>0</v>
      </c>
      <c r="AP36" s="2">
        <f t="shared" ca="1" si="0"/>
        <v>0</v>
      </c>
      <c r="AQ36" s="2">
        <f t="shared" ca="1" si="0"/>
        <v>0</v>
      </c>
    </row>
    <row r="37" spans="1:43" x14ac:dyDescent="0.25">
      <c r="A37" s="199"/>
      <c r="B37" s="171"/>
      <c r="C37" s="174" t="str">
        <f>INDEX(mem_Ne,MATCH(B34,MEMBERS,0))</f>
        <v>N3</v>
      </c>
      <c r="D37" s="33">
        <f>INDEX(LM,MATCH(C37,NODES,0),1)</f>
        <v>1</v>
      </c>
      <c r="E37" s="2">
        <f ca="1"/>
        <v>0</v>
      </c>
      <c r="F37" s="2">
        <v>0</v>
      </c>
      <c r="G37" s="2">
        <v>0</v>
      </c>
      <c r="H37" s="2">
        <f ca="1"/>
        <v>0</v>
      </c>
      <c r="I37" s="2">
        <f ca="1"/>
        <v>0</v>
      </c>
      <c r="J37" s="12">
        <v>-70000000</v>
      </c>
      <c r="K37" s="2">
        <v>0</v>
      </c>
      <c r="L37" s="2">
        <v>0</v>
      </c>
      <c r="M37" s="2">
        <v>70000000</v>
      </c>
      <c r="N37" s="2">
        <v>0</v>
      </c>
      <c r="O37" s="13">
        <v>0</v>
      </c>
      <c r="P37" s="12">
        <v>0</v>
      </c>
      <c r="Q37" s="2">
        <v>0</v>
      </c>
      <c r="R37" s="2">
        <v>0</v>
      </c>
      <c r="S37" s="2">
        <v>1</v>
      </c>
      <c r="T37" s="2">
        <v>0</v>
      </c>
      <c r="U37" s="13">
        <v>0</v>
      </c>
      <c r="V37" s="12">
        <v>-70000000</v>
      </c>
      <c r="W37" s="2">
        <v>0</v>
      </c>
      <c r="X37" s="2">
        <v>0</v>
      </c>
      <c r="Y37" s="2">
        <v>70000000</v>
      </c>
      <c r="Z37" s="2">
        <v>0</v>
      </c>
      <c r="AA37" s="13">
        <v>0</v>
      </c>
      <c r="AB37" s="1">
        <v>4</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c r="AL37" s="2">
        <f t="shared" ca="1" si="0"/>
        <v>0</v>
      </c>
      <c r="AM37" s="2">
        <f t="shared" ca="1" si="0"/>
        <v>0</v>
      </c>
      <c r="AN37" s="2">
        <f t="shared" ca="1" si="0"/>
        <v>0</v>
      </c>
      <c r="AO37" s="2">
        <f t="shared" ca="1" si="0"/>
        <v>0</v>
      </c>
      <c r="AP37" s="2">
        <f t="shared" ca="1" si="0"/>
        <v>0</v>
      </c>
      <c r="AQ37" s="2">
        <f t="shared" ca="1" si="0"/>
        <v>0</v>
      </c>
    </row>
    <row r="38" spans="1:43" x14ac:dyDescent="0.25">
      <c r="A38" s="199"/>
      <c r="B38" s="171"/>
      <c r="C38" s="174"/>
      <c r="D38" s="33">
        <f>INDEX(LM,MATCH(C37,NODES,0),2)</f>
        <v>2</v>
      </c>
      <c r="E38" s="2">
        <f ca="1"/>
        <v>0</v>
      </c>
      <c r="F38" s="2">
        <v>0</v>
      </c>
      <c r="G38" s="2">
        <v>0</v>
      </c>
      <c r="H38" s="2">
        <f ca="1"/>
        <v>0</v>
      </c>
      <c r="I38" s="2">
        <f ca="1"/>
        <v>0</v>
      </c>
      <c r="J38" s="12">
        <v>0</v>
      </c>
      <c r="K38" s="2">
        <v>-18666.666666666668</v>
      </c>
      <c r="L38" s="2">
        <v>-28000</v>
      </c>
      <c r="M38" s="2">
        <v>0</v>
      </c>
      <c r="N38" s="2">
        <v>18666.666666666668</v>
      </c>
      <c r="O38" s="13">
        <v>-28000</v>
      </c>
      <c r="P38" s="12">
        <v>0</v>
      </c>
      <c r="Q38" s="2">
        <v>0</v>
      </c>
      <c r="R38" s="2">
        <v>0</v>
      </c>
      <c r="S38" s="2">
        <v>0</v>
      </c>
      <c r="T38" s="2">
        <v>1</v>
      </c>
      <c r="U38" s="13">
        <v>0</v>
      </c>
      <c r="V38" s="12">
        <v>0</v>
      </c>
      <c r="W38" s="2">
        <v>-18666.666666666668</v>
      </c>
      <c r="X38" s="2">
        <v>-28000</v>
      </c>
      <c r="Y38" s="2">
        <v>0</v>
      </c>
      <c r="Z38" s="2">
        <v>18666.666666666668</v>
      </c>
      <c r="AA38" s="13">
        <v>-28000</v>
      </c>
      <c r="AB38" s="1">
        <v>5</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c r="AO38" s="2">
        <f t="shared" ca="1" si="0"/>
        <v>0</v>
      </c>
      <c r="AP38" s="2">
        <f t="shared" ca="1" si="0"/>
        <v>0</v>
      </c>
      <c r="AQ38" s="2">
        <f t="shared" ca="1" si="0"/>
        <v>0</v>
      </c>
    </row>
    <row r="39" spans="1:43" x14ac:dyDescent="0.25">
      <c r="A39" s="199"/>
      <c r="B39" s="171"/>
      <c r="C39" s="174"/>
      <c r="D39" s="33">
        <f>INDEX(LM,MATCH(C37,NODES,0),3)</f>
        <v>3</v>
      </c>
      <c r="E39" s="2">
        <f ca="1"/>
        <v>0</v>
      </c>
      <c r="F39" s="2">
        <v>0</v>
      </c>
      <c r="G39" s="2">
        <v>0</v>
      </c>
      <c r="H39" s="2">
        <f ca="1"/>
        <v>0</v>
      </c>
      <c r="I39" s="2">
        <f ca="1"/>
        <v>0</v>
      </c>
      <c r="J39" s="12">
        <v>0</v>
      </c>
      <c r="K39" s="2">
        <v>28000</v>
      </c>
      <c r="L39" s="2">
        <v>28000</v>
      </c>
      <c r="M39" s="2">
        <v>0</v>
      </c>
      <c r="N39" s="2">
        <v>-28000</v>
      </c>
      <c r="O39" s="13">
        <v>56000</v>
      </c>
      <c r="P39" s="12">
        <v>0</v>
      </c>
      <c r="Q39" s="2">
        <v>0</v>
      </c>
      <c r="R39" s="2">
        <v>0</v>
      </c>
      <c r="S39" s="2">
        <v>0</v>
      </c>
      <c r="T39" s="2">
        <v>0</v>
      </c>
      <c r="U39" s="13">
        <v>1</v>
      </c>
      <c r="V39" s="12">
        <v>0</v>
      </c>
      <c r="W39" s="2">
        <v>28000</v>
      </c>
      <c r="X39" s="2">
        <v>28000</v>
      </c>
      <c r="Y39" s="2">
        <v>0</v>
      </c>
      <c r="Z39" s="2">
        <v>-28000</v>
      </c>
      <c r="AA39" s="13">
        <v>56000</v>
      </c>
      <c r="AB39" s="1">
        <v>6</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c r="AO39" s="2">
        <f t="shared" ca="1" si="0"/>
        <v>0</v>
      </c>
      <c r="AP39" s="2">
        <f t="shared" ca="1" si="0"/>
        <v>0</v>
      </c>
      <c r="AQ39" s="2">
        <f t="shared" ca="1" si="0"/>
        <v>0</v>
      </c>
    </row>
    <row r="40" spans="1:43" x14ac:dyDescent="0.25">
      <c r="A40" s="199"/>
      <c r="B40" s="171"/>
      <c r="C40" s="3"/>
      <c r="D40" s="3"/>
      <c r="E40" s="3"/>
      <c r="F40" s="3"/>
      <c r="G40" s="3"/>
      <c r="H40" s="3"/>
      <c r="I40" s="3"/>
      <c r="J40" s="3"/>
      <c r="K40" s="3"/>
      <c r="L40" s="3"/>
      <c r="M40" s="3"/>
      <c r="N40" s="3"/>
      <c r="O40" s="3"/>
      <c r="P40" s="3"/>
      <c r="Q40" s="3"/>
      <c r="R40" s="3"/>
      <c r="S40" s="3"/>
      <c r="T40" s="3"/>
      <c r="U40" s="3"/>
      <c r="V40" s="3"/>
      <c r="W40" s="3"/>
      <c r="X40" s="3"/>
      <c r="Y40" s="3"/>
      <c r="Z40" s="3"/>
      <c r="AA40" s="3"/>
      <c r="AB40" s="1">
        <v>7</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c r="AO40" s="2">
        <f t="shared" ca="1" si="0"/>
        <v>0</v>
      </c>
      <c r="AP40" s="2">
        <f t="shared" ca="1" si="0"/>
        <v>0</v>
      </c>
      <c r="AQ40" s="2">
        <f t="shared" ca="1" si="0"/>
        <v>0</v>
      </c>
    </row>
    <row r="41" spans="1:43" x14ac:dyDescent="0.25">
      <c r="A41" s="199"/>
      <c r="B41" s="171"/>
      <c r="C41" s="3"/>
      <c r="D41" s="3"/>
      <c r="E41" s="3"/>
      <c r="F41" s="3"/>
      <c r="G41" s="3"/>
      <c r="H41" s="3"/>
      <c r="I41" s="3"/>
      <c r="J41" s="3"/>
      <c r="K41" s="3"/>
      <c r="L41" s="3"/>
      <c r="M41" s="3"/>
      <c r="N41" s="3"/>
      <c r="O41" s="3"/>
      <c r="P41" s="3"/>
      <c r="Q41" s="3"/>
      <c r="R41" s="3"/>
      <c r="S41" s="3"/>
      <c r="T41" s="3"/>
      <c r="U41" s="3"/>
      <c r="V41" s="3"/>
      <c r="W41" s="3"/>
      <c r="X41" s="3"/>
      <c r="Y41" s="3"/>
      <c r="Z41" s="3"/>
      <c r="AA41" s="3"/>
      <c r="AB41" s="1">
        <v>8</v>
      </c>
      <c r="AC41" s="2">
        <f t="shared" ca="1" si="1"/>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c r="AL41" s="2">
        <f t="shared" ca="1" si="0"/>
        <v>0</v>
      </c>
      <c r="AM41" s="2">
        <f t="shared" ca="1" si="0"/>
        <v>0</v>
      </c>
      <c r="AN41" s="2">
        <f t="shared" ca="1" si="0"/>
        <v>0</v>
      </c>
      <c r="AO41" s="2">
        <f t="shared" ca="1" si="0"/>
        <v>0</v>
      </c>
      <c r="AP41" s="2">
        <f t="shared" ca="1" si="0"/>
        <v>0</v>
      </c>
      <c r="AQ41" s="2">
        <f t="shared" ca="1" si="0"/>
        <v>0</v>
      </c>
    </row>
    <row r="42" spans="1:43" x14ac:dyDescent="0.25">
      <c r="A42" s="199"/>
      <c r="B42" s="171"/>
      <c r="C42" s="3"/>
      <c r="D42" s="3"/>
      <c r="E42" s="3"/>
      <c r="F42" s="3"/>
      <c r="G42" s="3"/>
      <c r="H42" s="3"/>
      <c r="I42" s="3"/>
      <c r="J42" s="3"/>
      <c r="K42" s="3"/>
      <c r="L42" s="3"/>
      <c r="M42" s="3"/>
      <c r="N42" s="3"/>
      <c r="O42" s="3"/>
      <c r="P42" s="3"/>
      <c r="Q42" s="3"/>
      <c r="R42" s="3"/>
      <c r="S42" s="3"/>
      <c r="T42" s="3"/>
      <c r="U42" s="3"/>
      <c r="V42" s="3"/>
      <c r="W42" s="3"/>
      <c r="X42" s="3"/>
      <c r="Y42" s="3"/>
      <c r="Z42" s="3"/>
      <c r="AA42" s="3"/>
      <c r="AB42" s="1">
        <v>9</v>
      </c>
      <c r="AC42" s="2">
        <f t="shared" ca="1" si="1"/>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c r="AL42" s="2">
        <f t="shared" ca="1" si="0"/>
        <v>0</v>
      </c>
      <c r="AM42" s="2">
        <f t="shared" ca="1" si="0"/>
        <v>0</v>
      </c>
      <c r="AN42" s="2">
        <f t="shared" ca="1" si="0"/>
        <v>0</v>
      </c>
      <c r="AO42" s="2">
        <f t="shared" ca="1" si="0"/>
        <v>0</v>
      </c>
      <c r="AP42" s="2">
        <f t="shared" ca="1" si="0"/>
        <v>0</v>
      </c>
      <c r="AQ42" s="2">
        <f t="shared" ca="1" si="0"/>
        <v>0</v>
      </c>
    </row>
    <row r="43" spans="1:43" x14ac:dyDescent="0.25">
      <c r="A43" s="199"/>
      <c r="B43" s="171"/>
      <c r="C43" s="3"/>
      <c r="D43" s="3"/>
      <c r="E43" s="3"/>
      <c r="F43" s="3"/>
      <c r="G43" s="3"/>
      <c r="H43" s="3"/>
      <c r="I43" s="3"/>
      <c r="J43" s="3"/>
      <c r="K43" s="3"/>
      <c r="L43" s="3"/>
      <c r="M43" s="3"/>
      <c r="N43" s="3"/>
      <c r="O43" s="3"/>
      <c r="P43" s="3"/>
      <c r="Q43" s="3"/>
      <c r="R43" s="3"/>
      <c r="S43" s="3"/>
      <c r="T43" s="3"/>
      <c r="U43" s="3"/>
      <c r="V43" s="3"/>
      <c r="W43" s="3"/>
      <c r="X43" s="3"/>
      <c r="Y43" s="3"/>
      <c r="Z43" s="3"/>
      <c r="AA43" s="3"/>
      <c r="AB43" s="1">
        <v>10</v>
      </c>
      <c r="AC43" s="2">
        <f t="shared" ca="1" si="1"/>
        <v>-70000000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c r="AL43" s="2">
        <f t="shared" ca="1" si="0"/>
        <v>70000000</v>
      </c>
      <c r="AM43" s="2">
        <f t="shared" ca="1" si="0"/>
        <v>0</v>
      </c>
      <c r="AN43" s="2">
        <f t="shared" ca="1" si="0"/>
        <v>0</v>
      </c>
      <c r="AO43" s="2">
        <f t="shared" ca="1" si="0"/>
        <v>0</v>
      </c>
      <c r="AP43" s="2">
        <f t="shared" ca="1" si="0"/>
        <v>0</v>
      </c>
      <c r="AQ43" s="2">
        <f t="shared" ca="1" si="0"/>
        <v>0</v>
      </c>
    </row>
    <row r="44" spans="1:43" x14ac:dyDescent="0.25">
      <c r="A44" s="199"/>
      <c r="B44" s="171"/>
      <c r="C44" s="3"/>
      <c r="D44" s="3"/>
      <c r="E44" s="3"/>
      <c r="F44" s="3"/>
      <c r="G44" s="3"/>
      <c r="H44" s="3"/>
      <c r="I44" s="3"/>
      <c r="J44" s="3"/>
      <c r="K44" s="3"/>
      <c r="L44" s="3"/>
      <c r="M44" s="3"/>
      <c r="N44" s="3"/>
      <c r="O44" s="3"/>
      <c r="P44" s="3"/>
      <c r="Q44" s="3"/>
      <c r="R44" s="3"/>
      <c r="S44" s="3"/>
      <c r="T44" s="3"/>
      <c r="U44" s="3"/>
      <c r="V44" s="3"/>
      <c r="W44" s="3"/>
      <c r="X44" s="3"/>
      <c r="Y44" s="3"/>
      <c r="Z44" s="3"/>
      <c r="AA44" s="3"/>
      <c r="AB44" s="1">
        <v>11</v>
      </c>
      <c r="AC44" s="2">
        <f t="shared" ca="1" si="1"/>
        <v>0</v>
      </c>
      <c r="AD44" s="2">
        <f t="shared" ca="1" si="0"/>
        <v>-18666.666666666668</v>
      </c>
      <c r="AE44" s="2">
        <f t="shared" ca="1" si="0"/>
        <v>28000</v>
      </c>
      <c r="AF44" s="2">
        <f t="shared" ca="1" si="0"/>
        <v>0</v>
      </c>
      <c r="AG44" s="2">
        <f t="shared" ca="1" si="0"/>
        <v>0</v>
      </c>
      <c r="AH44" s="2">
        <f t="shared" ca="1" si="0"/>
        <v>0</v>
      </c>
      <c r="AI44" s="2">
        <f t="shared" ca="1" si="0"/>
        <v>0</v>
      </c>
      <c r="AJ44" s="2">
        <f t="shared" ca="1" si="0"/>
        <v>0</v>
      </c>
      <c r="AK44" s="2">
        <f t="shared" ca="1" si="0"/>
        <v>0</v>
      </c>
      <c r="AL44" s="2">
        <f t="shared" ca="1" si="0"/>
        <v>0</v>
      </c>
      <c r="AM44" s="2">
        <f t="shared" ca="1" si="0"/>
        <v>18666.666666666668</v>
      </c>
      <c r="AN44" s="2">
        <f t="shared" ca="1" si="0"/>
        <v>28000</v>
      </c>
      <c r="AO44" s="2">
        <f t="shared" ca="1" si="0"/>
        <v>0</v>
      </c>
      <c r="AP44" s="2">
        <f t="shared" ca="1" si="0"/>
        <v>0</v>
      </c>
      <c r="AQ44" s="2">
        <f t="shared" ca="1" si="0"/>
        <v>0</v>
      </c>
    </row>
    <row r="45" spans="1:43" x14ac:dyDescent="0.25">
      <c r="A45" s="199"/>
      <c r="B45" s="171"/>
      <c r="C45" s="3"/>
      <c r="D45" s="3"/>
      <c r="E45" s="3"/>
      <c r="F45" s="3"/>
      <c r="G45" s="3"/>
      <c r="H45" s="3"/>
      <c r="I45" s="3"/>
      <c r="J45" s="3"/>
      <c r="K45" s="3"/>
      <c r="L45" s="3"/>
      <c r="M45" s="3"/>
      <c r="N45" s="3"/>
      <c r="O45" s="3"/>
      <c r="P45" s="3"/>
      <c r="Q45" s="3"/>
      <c r="R45" s="3"/>
      <c r="S45" s="3"/>
      <c r="T45" s="3"/>
      <c r="U45" s="3"/>
      <c r="V45" s="3"/>
      <c r="W45" s="3"/>
      <c r="X45" s="3"/>
      <c r="Y45" s="3"/>
      <c r="Z45" s="3"/>
      <c r="AA45" s="3"/>
      <c r="AB45" s="1">
        <v>12</v>
      </c>
      <c r="AC45" s="2">
        <f t="shared" ca="1" si="1"/>
        <v>0</v>
      </c>
      <c r="AD45" s="2">
        <f t="shared" ca="1" si="0"/>
        <v>-28000</v>
      </c>
      <c r="AE45" s="2">
        <f t="shared" ca="1" si="0"/>
        <v>28000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28000</v>
      </c>
      <c r="AN45" s="2">
        <f t="shared" ca="1" si="0"/>
        <v>56000</v>
      </c>
      <c r="AO45" s="2">
        <f t="shared" ca="1" si="0"/>
        <v>0</v>
      </c>
      <c r="AP45" s="2">
        <f t="shared" ca="1" si="0"/>
        <v>0</v>
      </c>
      <c r="AQ45" s="2">
        <f t="shared" ca="1" si="0"/>
        <v>0</v>
      </c>
    </row>
    <row r="46" spans="1:43" x14ac:dyDescent="0.25">
      <c r="A46" s="199"/>
      <c r="B46" s="171"/>
      <c r="C46" s="3"/>
      <c r="D46" s="3"/>
      <c r="E46" s="3"/>
      <c r="F46" s="3"/>
      <c r="G46" s="3"/>
      <c r="H46" s="3"/>
      <c r="I46" s="3"/>
      <c r="J46" s="3"/>
      <c r="K46" s="3"/>
      <c r="L46" s="3"/>
      <c r="M46" s="3"/>
      <c r="N46" s="3"/>
      <c r="O46" s="3"/>
      <c r="P46" s="3"/>
      <c r="Q46" s="3"/>
      <c r="R46" s="3"/>
      <c r="S46" s="3"/>
      <c r="T46" s="3"/>
      <c r="U46" s="3"/>
      <c r="V46" s="3"/>
      <c r="W46" s="3"/>
      <c r="X46" s="3"/>
      <c r="Y46" s="3"/>
      <c r="Z46" s="3"/>
      <c r="AA46" s="3"/>
      <c r="AB46" s="1">
        <v>13</v>
      </c>
      <c r="AC46" s="2">
        <f t="shared" ca="1" si="1"/>
        <v>0</v>
      </c>
      <c r="AD46" s="2">
        <f t="shared" ca="1" si="0"/>
        <v>0</v>
      </c>
      <c r="AE46" s="2">
        <f t="shared" ca="1" si="0"/>
        <v>0</v>
      </c>
      <c r="AF46" s="2">
        <f t="shared" ca="1" si="0"/>
        <v>0</v>
      </c>
      <c r="AG46" s="2">
        <f t="shared" ca="1" si="0"/>
        <v>0</v>
      </c>
      <c r="AH46" s="2">
        <f t="shared" ca="1" si="0"/>
        <v>0</v>
      </c>
      <c r="AI46" s="2">
        <f t="shared" ca="1" si="0"/>
        <v>0</v>
      </c>
      <c r="AJ46" s="2">
        <f t="shared" ca="1" si="0"/>
        <v>0</v>
      </c>
      <c r="AK46" s="2">
        <f t="shared" ca="1" si="0"/>
        <v>0</v>
      </c>
      <c r="AL46" s="2">
        <f t="shared" ca="1" si="0"/>
        <v>0</v>
      </c>
      <c r="AM46" s="2">
        <f t="shared" ca="1" si="0"/>
        <v>0</v>
      </c>
      <c r="AN46" s="2">
        <f t="shared" ca="1" si="0"/>
        <v>0</v>
      </c>
      <c r="AO46" s="2">
        <f t="shared" ca="1" si="0"/>
        <v>0</v>
      </c>
      <c r="AP46" s="2">
        <f t="shared" ca="1" si="0"/>
        <v>0</v>
      </c>
      <c r="AQ46" s="2">
        <f t="shared" ca="1" si="0"/>
        <v>0</v>
      </c>
    </row>
    <row r="47" spans="1:43" x14ac:dyDescent="0.25">
      <c r="A47" s="199"/>
      <c r="B47" s="171"/>
      <c r="C47" s="3"/>
      <c r="D47" s="3"/>
      <c r="E47" s="3"/>
      <c r="F47" s="3"/>
      <c r="G47" s="3"/>
      <c r="H47" s="3"/>
      <c r="I47" s="3"/>
      <c r="J47" s="3"/>
      <c r="K47" s="3"/>
      <c r="L47" s="3"/>
      <c r="M47" s="3"/>
      <c r="N47" s="3"/>
      <c r="O47" s="3"/>
      <c r="P47" s="3"/>
      <c r="Q47" s="3"/>
      <c r="R47" s="3"/>
      <c r="S47" s="3"/>
      <c r="T47" s="3"/>
      <c r="U47" s="3"/>
      <c r="V47" s="3"/>
      <c r="W47" s="3"/>
      <c r="X47" s="3"/>
      <c r="Y47" s="3"/>
      <c r="Z47" s="3"/>
      <c r="AA47" s="3"/>
      <c r="AB47" s="1">
        <v>14</v>
      </c>
      <c r="AC47" s="2">
        <f t="shared" ca="1" si="1"/>
        <v>0</v>
      </c>
      <c r="AD47" s="2">
        <f t="shared" ca="1" si="0"/>
        <v>0</v>
      </c>
      <c r="AE47" s="2">
        <f t="shared" ca="1" si="0"/>
        <v>0</v>
      </c>
      <c r="AF47" s="2">
        <f t="shared" ca="1" si="0"/>
        <v>0</v>
      </c>
      <c r="AG47" s="2">
        <f t="shared" ca="1" si="0"/>
        <v>0</v>
      </c>
      <c r="AH47" s="2">
        <f t="shared" ca="1" si="0"/>
        <v>0</v>
      </c>
      <c r="AI47" s="2">
        <f t="shared" ca="1" si="0"/>
        <v>0</v>
      </c>
      <c r="AJ47" s="2">
        <f t="shared" ca="1" si="0"/>
        <v>0</v>
      </c>
      <c r="AK47" s="2">
        <f t="shared" ca="1" si="0"/>
        <v>0</v>
      </c>
      <c r="AL47" s="2">
        <f t="shared" ca="1" si="0"/>
        <v>0</v>
      </c>
      <c r="AM47" s="2">
        <f t="shared" ca="1" si="0"/>
        <v>0</v>
      </c>
      <c r="AN47" s="2">
        <f t="shared" ca="1" si="0"/>
        <v>0</v>
      </c>
      <c r="AO47" s="2">
        <f t="shared" ca="1" si="0"/>
        <v>0</v>
      </c>
      <c r="AP47" s="2">
        <f t="shared" ca="1" si="0"/>
        <v>0</v>
      </c>
      <c r="AQ47" s="2">
        <f t="shared" ca="1" si="0"/>
        <v>0</v>
      </c>
    </row>
    <row r="48" spans="1:43" x14ac:dyDescent="0.25">
      <c r="A48" s="199"/>
      <c r="B48" s="172"/>
      <c r="C48" s="56"/>
      <c r="D48" s="56"/>
      <c r="E48" s="56"/>
      <c r="F48" s="56"/>
      <c r="G48" s="56"/>
      <c r="H48" s="56"/>
      <c r="I48" s="56"/>
      <c r="J48" s="56"/>
      <c r="K48" s="56"/>
      <c r="L48" s="56"/>
      <c r="M48" s="56"/>
      <c r="N48" s="56"/>
      <c r="O48" s="56"/>
      <c r="P48" s="56"/>
      <c r="Q48" s="56"/>
      <c r="R48" s="56"/>
      <c r="S48" s="56"/>
      <c r="T48" s="56"/>
      <c r="U48" s="56"/>
      <c r="V48" s="56"/>
      <c r="W48" s="56"/>
      <c r="X48" s="56"/>
      <c r="Y48" s="56"/>
      <c r="Z48" s="56"/>
      <c r="AA48" s="56"/>
      <c r="AB48" s="53">
        <v>15</v>
      </c>
      <c r="AC48" s="55">
        <f t="shared" ca="1" si="1"/>
        <v>0</v>
      </c>
      <c r="AD48" s="55">
        <f t="shared" ca="1" si="0"/>
        <v>0</v>
      </c>
      <c r="AE48" s="55">
        <f t="shared" ca="1" si="0"/>
        <v>0</v>
      </c>
      <c r="AF48" s="55">
        <f t="shared" ca="1" si="0"/>
        <v>0</v>
      </c>
      <c r="AG48" s="55">
        <f t="shared" ca="1" si="0"/>
        <v>0</v>
      </c>
      <c r="AH48" s="55">
        <f t="shared" ca="1" si="0"/>
        <v>0</v>
      </c>
      <c r="AI48" s="55">
        <f t="shared" ca="1" si="0"/>
        <v>0</v>
      </c>
      <c r="AJ48" s="55">
        <f t="shared" ca="1" si="0"/>
        <v>0</v>
      </c>
      <c r="AK48" s="55">
        <f t="shared" ca="1" si="0"/>
        <v>0</v>
      </c>
      <c r="AL48" s="55">
        <f t="shared" ca="1" si="0"/>
        <v>0</v>
      </c>
      <c r="AM48" s="55">
        <f t="shared" ca="1" si="0"/>
        <v>0</v>
      </c>
      <c r="AN48" s="55">
        <f t="shared" ca="1" si="0"/>
        <v>0</v>
      </c>
      <c r="AO48" s="55">
        <f t="shared" ca="1" si="0"/>
        <v>0</v>
      </c>
      <c r="AP48" s="55">
        <f t="shared" ca="1" si="0"/>
        <v>0</v>
      </c>
      <c r="AQ48" s="55">
        <f t="shared" ca="1" si="0"/>
        <v>0</v>
      </c>
    </row>
    <row r="49" spans="1:43" x14ac:dyDescent="0.25">
      <c r="A49" s="199"/>
      <c r="B49" s="170" t="s">
        <v>30</v>
      </c>
      <c r="C49" s="173" t="str">
        <f>INDEX(mem_Nb,MATCH(B49,MEMBERS,0))</f>
        <v>N2</v>
      </c>
      <c r="D49" s="32">
        <f>INDEX(LM,MATCH(C49,NODES,0),1)</f>
        <v>13</v>
      </c>
      <c r="E49" s="4">
        <f t="array" aca="1" ref="E49:E54" ca="1">d_m(D49:D54,P49:U54,Du,Dk)</f>
        <v>0</v>
      </c>
      <c r="F49" s="4">
        <f t="array" ref="F49:F54">qf_m(B49)</f>
        <v>0</v>
      </c>
      <c r="G49" s="4">
        <f t="array" ref="G49:G54">MMULT(TRANSPOSE(P49:U54),F49:F54)</f>
        <v>0</v>
      </c>
      <c r="H49" s="4">
        <f t="array" aca="1" ref="H49:H54" ca="1">MMULT(J49:O54,E49:E54)+F49:F54</f>
        <v>0</v>
      </c>
      <c r="I49" s="4">
        <f t="array" aca="1" ref="I49:I54" ca="1">MMULT(TRANSPOSE(P49:U54),H49:H54)</f>
        <v>0</v>
      </c>
      <c r="J49" s="14">
        <f t="array" ref="J49:O54">kp_m(B49)</f>
        <v>70000000</v>
      </c>
      <c r="K49" s="4">
        <v>0</v>
      </c>
      <c r="L49" s="4">
        <v>0</v>
      </c>
      <c r="M49" s="4">
        <v>-70000000</v>
      </c>
      <c r="N49" s="4">
        <v>0</v>
      </c>
      <c r="O49" s="15">
        <v>0</v>
      </c>
      <c r="P49" s="14">
        <f t="array" ref="P49:U54">T_m(B49)</f>
        <v>1</v>
      </c>
      <c r="Q49" s="4">
        <v>0</v>
      </c>
      <c r="R49" s="4">
        <v>0</v>
      </c>
      <c r="S49" s="4">
        <v>0</v>
      </c>
      <c r="T49" s="4">
        <v>0</v>
      </c>
      <c r="U49" s="15">
        <v>0</v>
      </c>
      <c r="V49" s="14">
        <f t="array" ref="V49:AA54">k_m(P49:U54,J49:O54)</f>
        <v>70000000</v>
      </c>
      <c r="W49" s="4">
        <v>0</v>
      </c>
      <c r="X49" s="4">
        <v>0</v>
      </c>
      <c r="Y49" s="4">
        <v>-70000000</v>
      </c>
      <c r="Z49" s="4">
        <v>0</v>
      </c>
      <c r="AA49" s="15">
        <v>0</v>
      </c>
      <c r="AB49" s="5">
        <v>1</v>
      </c>
      <c r="AC49" s="4">
        <f ca="1">IF(ISNA(OR(MATCH(AC$33,OFFSET($D49,1-$AB49,0,6),0),MATCH($AB49,OFFSET($D49,1-$AB49,0,6),0))),0,INDEX(OFFSET($D49,1-$AB49,18,6,6),MATCH(AC$33,OFFSET($D49,1-$AB49,0,6),0),MATCH($AB49,OFFSET($D49,1-$AB49,0,6),0)))</f>
        <v>0</v>
      </c>
      <c r="AD49" s="4">
        <f t="shared" ca="1" si="0"/>
        <v>0</v>
      </c>
      <c r="AE49" s="4">
        <f t="shared" ca="1" si="0"/>
        <v>0</v>
      </c>
      <c r="AF49" s="4">
        <f t="shared" ca="1" si="0"/>
        <v>0</v>
      </c>
      <c r="AG49" s="4">
        <f t="shared" ca="1" si="0"/>
        <v>0</v>
      </c>
      <c r="AH49" s="4">
        <f t="shared" ca="1" si="0"/>
        <v>0</v>
      </c>
      <c r="AI49" s="4">
        <f t="shared" ca="1" si="0"/>
        <v>0</v>
      </c>
      <c r="AJ49" s="4">
        <f t="shared" ca="1" si="0"/>
        <v>0</v>
      </c>
      <c r="AK49" s="4">
        <f t="shared" ca="1" si="0"/>
        <v>0</v>
      </c>
      <c r="AL49" s="4">
        <f t="shared" ca="1" si="0"/>
        <v>0</v>
      </c>
      <c r="AM49" s="4">
        <f t="shared" ca="1" si="0"/>
        <v>0</v>
      </c>
      <c r="AN49" s="4">
        <f t="shared" ca="1" si="0"/>
        <v>0</v>
      </c>
      <c r="AO49" s="4">
        <f t="shared" ca="1" si="0"/>
        <v>0</v>
      </c>
      <c r="AP49" s="4">
        <f t="shared" ca="1" si="0"/>
        <v>0</v>
      </c>
      <c r="AQ49" s="4">
        <f t="shared" ca="1" si="0"/>
        <v>0</v>
      </c>
    </row>
    <row r="50" spans="1:43" x14ac:dyDescent="0.25">
      <c r="A50" s="199"/>
      <c r="B50" s="171"/>
      <c r="C50" s="174"/>
      <c r="D50" s="33">
        <f>INDEX(LM,MATCH(C49,NODES,0),2)</f>
        <v>14</v>
      </c>
      <c r="E50" s="2">
        <f ca="1"/>
        <v>0</v>
      </c>
      <c r="F50" s="2">
        <v>0</v>
      </c>
      <c r="G50" s="2">
        <v>0</v>
      </c>
      <c r="H50" s="2">
        <f ca="1"/>
        <v>0</v>
      </c>
      <c r="I50" s="2">
        <f ca="1"/>
        <v>0</v>
      </c>
      <c r="J50" s="12">
        <v>0</v>
      </c>
      <c r="K50" s="2">
        <v>18666.666666666668</v>
      </c>
      <c r="L50" s="2">
        <v>28000</v>
      </c>
      <c r="M50" s="2">
        <v>0</v>
      </c>
      <c r="N50" s="2">
        <v>-18666.666666666668</v>
      </c>
      <c r="O50" s="13">
        <v>28000</v>
      </c>
      <c r="P50" s="12">
        <v>0</v>
      </c>
      <c r="Q50" s="2">
        <v>1</v>
      </c>
      <c r="R50" s="2">
        <v>0</v>
      </c>
      <c r="S50" s="2">
        <v>0</v>
      </c>
      <c r="T50" s="2">
        <v>0</v>
      </c>
      <c r="U50" s="13">
        <v>0</v>
      </c>
      <c r="V50" s="12">
        <v>0</v>
      </c>
      <c r="W50" s="2">
        <v>18666.666666666668</v>
      </c>
      <c r="X50" s="2">
        <v>28000</v>
      </c>
      <c r="Y50" s="2">
        <v>0</v>
      </c>
      <c r="Z50" s="2">
        <v>-18666.666666666668</v>
      </c>
      <c r="AA50" s="13">
        <v>28000</v>
      </c>
      <c r="AB50" s="1">
        <v>2</v>
      </c>
      <c r="AC50" s="2">
        <f t="shared" ref="AC50:AQ65" ca="1" si="2">IF(ISNA(OR(MATCH(AC$33,OFFSET($D50,1-$AB50,0,6),0),MATCH($AB50,OFFSET($D50,1-$AB50,0,6),0))),0,INDEX(OFFSET($D50,1-$AB50,18,6,6),MATCH(AC$33,OFFSET($D50,1-$AB50,0,6),0),MATCH($AB50,OFFSET($D50,1-$AB50,0,6),0)))</f>
        <v>0</v>
      </c>
      <c r="AD50" s="2">
        <f t="shared" ca="1" si="0"/>
        <v>0</v>
      </c>
      <c r="AE50" s="2">
        <f t="shared" ca="1" si="0"/>
        <v>0</v>
      </c>
      <c r="AF50" s="2">
        <f t="shared" ca="1" si="0"/>
        <v>0</v>
      </c>
      <c r="AG50" s="2">
        <f t="shared" ca="1" si="0"/>
        <v>0</v>
      </c>
      <c r="AH50" s="2">
        <f t="shared" ca="1" si="0"/>
        <v>0</v>
      </c>
      <c r="AI50" s="2">
        <f t="shared" ca="1" si="0"/>
        <v>0</v>
      </c>
      <c r="AJ50" s="2">
        <f t="shared" ca="1" si="0"/>
        <v>0</v>
      </c>
      <c r="AK50" s="2">
        <f t="shared" ca="1" si="0"/>
        <v>0</v>
      </c>
      <c r="AL50" s="2">
        <f t="shared" ca="1" si="0"/>
        <v>0</v>
      </c>
      <c r="AM50" s="2">
        <f t="shared" ca="1" si="0"/>
        <v>0</v>
      </c>
      <c r="AN50" s="2">
        <f t="shared" ca="1" si="0"/>
        <v>0</v>
      </c>
      <c r="AO50" s="2">
        <f t="shared" ca="1" si="0"/>
        <v>0</v>
      </c>
      <c r="AP50" s="2">
        <f t="shared" ca="1" si="0"/>
        <v>0</v>
      </c>
      <c r="AQ50" s="2">
        <f t="shared" ca="1" si="0"/>
        <v>0</v>
      </c>
    </row>
    <row r="51" spans="1:43" x14ac:dyDescent="0.25">
      <c r="A51" s="199"/>
      <c r="B51" s="171"/>
      <c r="C51" s="174"/>
      <c r="D51" s="33">
        <f>INDEX(LM,MATCH(C49,NODES,0),3)</f>
        <v>15</v>
      </c>
      <c r="E51" s="2">
        <f ca="1"/>
        <v>0</v>
      </c>
      <c r="F51" s="2">
        <v>0</v>
      </c>
      <c r="G51" s="2">
        <v>0</v>
      </c>
      <c r="H51" s="2">
        <f ca="1"/>
        <v>0</v>
      </c>
      <c r="I51" s="2">
        <f ca="1"/>
        <v>0</v>
      </c>
      <c r="J51" s="12">
        <v>0</v>
      </c>
      <c r="K51" s="2">
        <v>28000</v>
      </c>
      <c r="L51" s="2">
        <v>56000</v>
      </c>
      <c r="M51" s="2">
        <v>0</v>
      </c>
      <c r="N51" s="2">
        <v>-28000</v>
      </c>
      <c r="O51" s="13">
        <v>28000</v>
      </c>
      <c r="P51" s="12">
        <v>0</v>
      </c>
      <c r="Q51" s="2">
        <v>0</v>
      </c>
      <c r="R51" s="2">
        <v>1</v>
      </c>
      <c r="S51" s="2">
        <v>0</v>
      </c>
      <c r="T51" s="2">
        <v>0</v>
      </c>
      <c r="U51" s="13">
        <v>0</v>
      </c>
      <c r="V51" s="12">
        <v>0</v>
      </c>
      <c r="W51" s="2">
        <v>28000</v>
      </c>
      <c r="X51" s="2">
        <v>56000</v>
      </c>
      <c r="Y51" s="2">
        <v>0</v>
      </c>
      <c r="Z51" s="2">
        <v>-28000</v>
      </c>
      <c r="AA51" s="13">
        <v>28000</v>
      </c>
      <c r="AB51" s="1">
        <v>3</v>
      </c>
      <c r="AC51" s="2">
        <f t="shared" ca="1" si="2"/>
        <v>0</v>
      </c>
      <c r="AD51" s="2">
        <f t="shared" ca="1" si="2"/>
        <v>0</v>
      </c>
      <c r="AE51" s="2">
        <f t="shared" ca="1" si="2"/>
        <v>0</v>
      </c>
      <c r="AF51" s="2">
        <f t="shared" ca="1" si="2"/>
        <v>0</v>
      </c>
      <c r="AG51" s="2">
        <f t="shared" ca="1" si="2"/>
        <v>0</v>
      </c>
      <c r="AH51" s="2">
        <f t="shared" ca="1" si="2"/>
        <v>0</v>
      </c>
      <c r="AI51" s="2">
        <f t="shared" ca="1" si="2"/>
        <v>0</v>
      </c>
      <c r="AJ51" s="2">
        <f t="shared" ca="1" si="2"/>
        <v>0</v>
      </c>
      <c r="AK51" s="2">
        <f t="shared" ca="1" si="2"/>
        <v>0</v>
      </c>
      <c r="AL51" s="2">
        <f t="shared" ca="1" si="2"/>
        <v>0</v>
      </c>
      <c r="AM51" s="2">
        <f t="shared" ca="1" si="2"/>
        <v>0</v>
      </c>
      <c r="AN51" s="2">
        <f t="shared" ca="1" si="2"/>
        <v>0</v>
      </c>
      <c r="AO51" s="2">
        <f t="shared" ca="1" si="2"/>
        <v>0</v>
      </c>
      <c r="AP51" s="2">
        <f t="shared" ca="1" si="2"/>
        <v>0</v>
      </c>
      <c r="AQ51" s="2">
        <f t="shared" ca="1" si="2"/>
        <v>0</v>
      </c>
    </row>
    <row r="52" spans="1:43" x14ac:dyDescent="0.25">
      <c r="A52" s="199"/>
      <c r="B52" s="171"/>
      <c r="C52" s="174" t="str">
        <f>INDEX(mem_Ne,MATCH(B49,MEMBERS,0))</f>
        <v>N4</v>
      </c>
      <c r="D52" s="33">
        <f>INDEX(LM,MATCH(C52,NODES,0),1)</f>
        <v>4</v>
      </c>
      <c r="E52" s="2">
        <f ca="1"/>
        <v>0</v>
      </c>
      <c r="F52" s="2">
        <v>0</v>
      </c>
      <c r="G52" s="2">
        <v>0</v>
      </c>
      <c r="H52" s="2">
        <f ca="1"/>
        <v>0</v>
      </c>
      <c r="I52" s="2">
        <f ca="1"/>
        <v>0</v>
      </c>
      <c r="J52" s="12">
        <v>-70000000</v>
      </c>
      <c r="K52" s="2">
        <v>0</v>
      </c>
      <c r="L52" s="2">
        <v>0</v>
      </c>
      <c r="M52" s="2">
        <v>70000000</v>
      </c>
      <c r="N52" s="2">
        <v>0</v>
      </c>
      <c r="O52" s="13">
        <v>0</v>
      </c>
      <c r="P52" s="12">
        <v>0</v>
      </c>
      <c r="Q52" s="2">
        <v>0</v>
      </c>
      <c r="R52" s="2">
        <v>0</v>
      </c>
      <c r="S52" s="2">
        <v>1</v>
      </c>
      <c r="T52" s="2">
        <v>0</v>
      </c>
      <c r="U52" s="13">
        <v>0</v>
      </c>
      <c r="V52" s="12">
        <v>-70000000</v>
      </c>
      <c r="W52" s="2">
        <v>0</v>
      </c>
      <c r="X52" s="2">
        <v>0</v>
      </c>
      <c r="Y52" s="2">
        <v>70000000</v>
      </c>
      <c r="Z52" s="2">
        <v>0</v>
      </c>
      <c r="AA52" s="13">
        <v>0</v>
      </c>
      <c r="AB52" s="1">
        <v>4</v>
      </c>
      <c r="AC52" s="2">
        <f t="shared" ca="1" si="2"/>
        <v>0</v>
      </c>
      <c r="AD52" s="2">
        <f t="shared" ca="1" si="2"/>
        <v>0</v>
      </c>
      <c r="AE52" s="2">
        <f t="shared" ca="1" si="2"/>
        <v>0</v>
      </c>
      <c r="AF52" s="2">
        <f t="shared" ca="1" si="2"/>
        <v>70000000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c r="AO52" s="2">
        <f t="shared" ca="1" si="2"/>
        <v>-70000000</v>
      </c>
      <c r="AP52" s="2">
        <f t="shared" ca="1" si="2"/>
        <v>0</v>
      </c>
      <c r="AQ52" s="2">
        <f t="shared" ca="1" si="2"/>
        <v>0</v>
      </c>
    </row>
    <row r="53" spans="1:43" x14ac:dyDescent="0.25">
      <c r="A53" s="199"/>
      <c r="B53" s="171"/>
      <c r="C53" s="174"/>
      <c r="D53" s="33">
        <f>INDEX(LM,MATCH(C52,NODES,0),2)</f>
        <v>5</v>
      </c>
      <c r="E53" s="2">
        <f ca="1"/>
        <v>0</v>
      </c>
      <c r="F53" s="2">
        <v>0</v>
      </c>
      <c r="G53" s="2">
        <v>0</v>
      </c>
      <c r="H53" s="2">
        <f ca="1"/>
        <v>0</v>
      </c>
      <c r="I53" s="2">
        <f ca="1"/>
        <v>0</v>
      </c>
      <c r="J53" s="12">
        <v>0</v>
      </c>
      <c r="K53" s="2">
        <v>-18666.666666666668</v>
      </c>
      <c r="L53" s="2">
        <v>-28000</v>
      </c>
      <c r="M53" s="2">
        <v>0</v>
      </c>
      <c r="N53" s="2">
        <v>18666.666666666668</v>
      </c>
      <c r="O53" s="13">
        <v>-28000</v>
      </c>
      <c r="P53" s="12">
        <v>0</v>
      </c>
      <c r="Q53" s="2">
        <v>0</v>
      </c>
      <c r="R53" s="2">
        <v>0</v>
      </c>
      <c r="S53" s="2">
        <v>0</v>
      </c>
      <c r="T53" s="2">
        <v>1</v>
      </c>
      <c r="U53" s="13">
        <v>0</v>
      </c>
      <c r="V53" s="12">
        <v>0</v>
      </c>
      <c r="W53" s="2">
        <v>-18666.666666666668</v>
      </c>
      <c r="X53" s="2">
        <v>-28000</v>
      </c>
      <c r="Y53" s="2">
        <v>0</v>
      </c>
      <c r="Z53" s="2">
        <v>18666.666666666668</v>
      </c>
      <c r="AA53" s="13">
        <v>-28000</v>
      </c>
      <c r="AB53" s="1">
        <v>5</v>
      </c>
      <c r="AC53" s="2">
        <f t="shared" ca="1" si="2"/>
        <v>0</v>
      </c>
      <c r="AD53" s="2">
        <f t="shared" ca="1" si="2"/>
        <v>0</v>
      </c>
      <c r="AE53" s="2">
        <f t="shared" ca="1" si="2"/>
        <v>0</v>
      </c>
      <c r="AF53" s="2">
        <f t="shared" ca="1" si="2"/>
        <v>0</v>
      </c>
      <c r="AG53" s="2">
        <f t="shared" ca="1" si="2"/>
        <v>18666.666666666668</v>
      </c>
      <c r="AH53" s="2">
        <f t="shared" ca="1" si="2"/>
        <v>-28000</v>
      </c>
      <c r="AI53" s="2">
        <f t="shared" ca="1" si="2"/>
        <v>0</v>
      </c>
      <c r="AJ53" s="2">
        <f t="shared" ca="1" si="2"/>
        <v>0</v>
      </c>
      <c r="AK53" s="2">
        <f t="shared" ca="1" si="2"/>
        <v>0</v>
      </c>
      <c r="AL53" s="2">
        <f t="shared" ca="1" si="2"/>
        <v>0</v>
      </c>
      <c r="AM53" s="2">
        <f t="shared" ca="1" si="2"/>
        <v>0</v>
      </c>
      <c r="AN53" s="2">
        <f t="shared" ca="1" si="2"/>
        <v>0</v>
      </c>
      <c r="AO53" s="2">
        <f t="shared" ca="1" si="2"/>
        <v>0</v>
      </c>
      <c r="AP53" s="2">
        <f t="shared" ca="1" si="2"/>
        <v>-18666.666666666668</v>
      </c>
      <c r="AQ53" s="2">
        <f t="shared" ca="1" si="2"/>
        <v>-28000</v>
      </c>
    </row>
    <row r="54" spans="1:43" x14ac:dyDescent="0.25">
      <c r="A54" s="199"/>
      <c r="B54" s="171"/>
      <c r="C54" s="174"/>
      <c r="D54" s="33">
        <f>INDEX(LM,MATCH(C52,NODES,0),3)</f>
        <v>6</v>
      </c>
      <c r="E54" s="2">
        <f ca="1"/>
        <v>0</v>
      </c>
      <c r="F54" s="2">
        <v>0</v>
      </c>
      <c r="G54" s="2">
        <v>0</v>
      </c>
      <c r="H54" s="2">
        <f ca="1"/>
        <v>0</v>
      </c>
      <c r="I54" s="2">
        <f ca="1"/>
        <v>0</v>
      </c>
      <c r="J54" s="12">
        <v>0</v>
      </c>
      <c r="K54" s="2">
        <v>28000</v>
      </c>
      <c r="L54" s="2">
        <v>28000</v>
      </c>
      <c r="M54" s="2">
        <v>0</v>
      </c>
      <c r="N54" s="2">
        <v>-28000</v>
      </c>
      <c r="O54" s="13">
        <v>56000</v>
      </c>
      <c r="P54" s="12">
        <v>0</v>
      </c>
      <c r="Q54" s="2">
        <v>0</v>
      </c>
      <c r="R54" s="2">
        <v>0</v>
      </c>
      <c r="S54" s="2">
        <v>0</v>
      </c>
      <c r="T54" s="2">
        <v>0</v>
      </c>
      <c r="U54" s="13">
        <v>1</v>
      </c>
      <c r="V54" s="12">
        <v>0</v>
      </c>
      <c r="W54" s="2">
        <v>28000</v>
      </c>
      <c r="X54" s="2">
        <v>28000</v>
      </c>
      <c r="Y54" s="2">
        <v>0</v>
      </c>
      <c r="Z54" s="2">
        <v>-28000</v>
      </c>
      <c r="AA54" s="13">
        <v>56000</v>
      </c>
      <c r="AB54" s="1">
        <v>6</v>
      </c>
      <c r="AC54" s="2">
        <f t="shared" ca="1" si="2"/>
        <v>0</v>
      </c>
      <c r="AD54" s="2">
        <f t="shared" ca="1" si="2"/>
        <v>0</v>
      </c>
      <c r="AE54" s="2">
        <f t="shared" ca="1" si="2"/>
        <v>0</v>
      </c>
      <c r="AF54" s="2">
        <f t="shared" ca="1" si="2"/>
        <v>0</v>
      </c>
      <c r="AG54" s="2">
        <f t="shared" ca="1" si="2"/>
        <v>-28000</v>
      </c>
      <c r="AH54" s="2">
        <f t="shared" ca="1" si="2"/>
        <v>56000</v>
      </c>
      <c r="AI54" s="2">
        <f t="shared" ca="1" si="2"/>
        <v>0</v>
      </c>
      <c r="AJ54" s="2">
        <f t="shared" ca="1" si="2"/>
        <v>0</v>
      </c>
      <c r="AK54" s="2">
        <f t="shared" ca="1" si="2"/>
        <v>0</v>
      </c>
      <c r="AL54" s="2">
        <f t="shared" ca="1" si="2"/>
        <v>0</v>
      </c>
      <c r="AM54" s="2">
        <f t="shared" ca="1" si="2"/>
        <v>0</v>
      </c>
      <c r="AN54" s="2">
        <f t="shared" ca="1" si="2"/>
        <v>0</v>
      </c>
      <c r="AO54" s="2">
        <f t="shared" ca="1" si="2"/>
        <v>0</v>
      </c>
      <c r="AP54" s="2">
        <f t="shared" ca="1" si="2"/>
        <v>28000</v>
      </c>
      <c r="AQ54" s="2">
        <f t="shared" ca="1" si="2"/>
        <v>28000</v>
      </c>
    </row>
    <row r="55" spans="1:43" x14ac:dyDescent="0.25">
      <c r="A55" s="199"/>
      <c r="B55" s="171"/>
      <c r="C55" s="3"/>
      <c r="D55" s="3"/>
      <c r="E55" s="3"/>
      <c r="F55" s="3"/>
      <c r="G55" s="3"/>
      <c r="H55" s="3"/>
      <c r="I55" s="3"/>
      <c r="J55" s="3"/>
      <c r="K55" s="3"/>
      <c r="L55" s="3"/>
      <c r="M55" s="3"/>
      <c r="N55" s="3"/>
      <c r="O55" s="3"/>
      <c r="P55" s="3"/>
      <c r="Q55" s="3"/>
      <c r="R55" s="3"/>
      <c r="S55" s="3"/>
      <c r="T55" s="3"/>
      <c r="U55" s="3"/>
      <c r="V55" s="3"/>
      <c r="W55" s="3"/>
      <c r="X55" s="3"/>
      <c r="Y55" s="3"/>
      <c r="Z55" s="3"/>
      <c r="AA55" s="3"/>
      <c r="AB55" s="1">
        <v>7</v>
      </c>
      <c r="AC55" s="2">
        <f t="shared" ca="1" si="2"/>
        <v>0</v>
      </c>
      <c r="AD55" s="2">
        <f t="shared" ca="1" si="2"/>
        <v>0</v>
      </c>
      <c r="AE55" s="2">
        <f t="shared" ca="1" si="2"/>
        <v>0</v>
      </c>
      <c r="AF55" s="2">
        <f t="shared" ca="1" si="2"/>
        <v>0</v>
      </c>
      <c r="AG55" s="2">
        <f t="shared" ca="1" si="2"/>
        <v>0</v>
      </c>
      <c r="AH55" s="2">
        <f t="shared" ca="1" si="2"/>
        <v>0</v>
      </c>
      <c r="AI55" s="2">
        <f t="shared" ca="1" si="2"/>
        <v>0</v>
      </c>
      <c r="AJ55" s="2">
        <f t="shared" ca="1" si="2"/>
        <v>0</v>
      </c>
      <c r="AK55" s="2">
        <f t="shared" ca="1" si="2"/>
        <v>0</v>
      </c>
      <c r="AL55" s="2">
        <f t="shared" ca="1" si="2"/>
        <v>0</v>
      </c>
      <c r="AM55" s="2">
        <f t="shared" ca="1" si="2"/>
        <v>0</v>
      </c>
      <c r="AN55" s="2">
        <f t="shared" ca="1" si="2"/>
        <v>0</v>
      </c>
      <c r="AO55" s="2">
        <f t="shared" ca="1" si="2"/>
        <v>0</v>
      </c>
      <c r="AP55" s="2">
        <f t="shared" ca="1" si="2"/>
        <v>0</v>
      </c>
      <c r="AQ55" s="2">
        <f t="shared" ca="1" si="2"/>
        <v>0</v>
      </c>
    </row>
    <row r="56" spans="1:43" x14ac:dyDescent="0.25">
      <c r="A56" s="199"/>
      <c r="B56" s="171"/>
      <c r="C56" s="3"/>
      <c r="D56" s="3"/>
      <c r="E56" s="3"/>
      <c r="F56" s="3"/>
      <c r="G56" s="3"/>
      <c r="H56" s="3"/>
      <c r="I56" s="3"/>
      <c r="J56" s="3"/>
      <c r="K56" s="3"/>
      <c r="L56" s="3"/>
      <c r="M56" s="3"/>
      <c r="N56" s="3"/>
      <c r="O56" s="3"/>
      <c r="P56" s="3"/>
      <c r="Q56" s="3"/>
      <c r="R56" s="3"/>
      <c r="S56" s="3"/>
      <c r="T56" s="3"/>
      <c r="U56" s="3"/>
      <c r="V56" s="3"/>
      <c r="W56" s="3"/>
      <c r="X56" s="3"/>
      <c r="Y56" s="3"/>
      <c r="Z56" s="3"/>
      <c r="AA56" s="3"/>
      <c r="AB56" s="1">
        <v>8</v>
      </c>
      <c r="AC56" s="2">
        <f t="shared" ca="1" si="2"/>
        <v>0</v>
      </c>
      <c r="AD56" s="2">
        <f t="shared" ca="1" si="2"/>
        <v>0</v>
      </c>
      <c r="AE56" s="2">
        <f t="shared" ca="1" si="2"/>
        <v>0</v>
      </c>
      <c r="AF56" s="2">
        <f t="shared" ca="1" si="2"/>
        <v>0</v>
      </c>
      <c r="AG56" s="2">
        <f t="shared" ca="1" si="2"/>
        <v>0</v>
      </c>
      <c r="AH56" s="2">
        <f t="shared" ca="1" si="2"/>
        <v>0</v>
      </c>
      <c r="AI56" s="2">
        <f t="shared" ca="1" si="2"/>
        <v>0</v>
      </c>
      <c r="AJ56" s="2">
        <f t="shared" ca="1" si="2"/>
        <v>0</v>
      </c>
      <c r="AK56" s="2">
        <f t="shared" ca="1" si="2"/>
        <v>0</v>
      </c>
      <c r="AL56" s="2">
        <f t="shared" ca="1" si="2"/>
        <v>0</v>
      </c>
      <c r="AM56" s="2">
        <f t="shared" ca="1" si="2"/>
        <v>0</v>
      </c>
      <c r="AN56" s="2">
        <f t="shared" ca="1" si="2"/>
        <v>0</v>
      </c>
      <c r="AO56" s="2">
        <f t="shared" ca="1" si="2"/>
        <v>0</v>
      </c>
      <c r="AP56" s="2">
        <f t="shared" ca="1" si="2"/>
        <v>0</v>
      </c>
      <c r="AQ56" s="2">
        <f t="shared" ca="1" si="2"/>
        <v>0</v>
      </c>
    </row>
    <row r="57" spans="1:43" x14ac:dyDescent="0.25">
      <c r="A57" s="199"/>
      <c r="B57" s="171"/>
      <c r="C57" s="3"/>
      <c r="D57" s="3"/>
      <c r="E57" s="3"/>
      <c r="F57" s="3"/>
      <c r="G57" s="3"/>
      <c r="H57" s="3"/>
      <c r="I57" s="3"/>
      <c r="J57" s="3"/>
      <c r="K57" s="3"/>
      <c r="L57" s="3"/>
      <c r="M57" s="3"/>
      <c r="N57" s="3"/>
      <c r="O57" s="3"/>
      <c r="P57" s="3"/>
      <c r="Q57" s="3"/>
      <c r="R57" s="3"/>
      <c r="S57" s="3"/>
      <c r="T57" s="3"/>
      <c r="U57" s="3"/>
      <c r="V57" s="3"/>
      <c r="W57" s="3"/>
      <c r="X57" s="3"/>
      <c r="Y57" s="3"/>
      <c r="Z57" s="3"/>
      <c r="AA57" s="3"/>
      <c r="AB57" s="1">
        <v>9</v>
      </c>
      <c r="AC57" s="2">
        <f t="shared" ca="1" si="2"/>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c r="AO57" s="2">
        <f t="shared" ca="1" si="2"/>
        <v>0</v>
      </c>
      <c r="AP57" s="2">
        <f t="shared" ca="1" si="2"/>
        <v>0</v>
      </c>
      <c r="AQ57" s="2">
        <f t="shared" ca="1" si="2"/>
        <v>0</v>
      </c>
    </row>
    <row r="58" spans="1:43" x14ac:dyDescent="0.25">
      <c r="A58" s="199"/>
      <c r="B58" s="171"/>
      <c r="C58" s="3"/>
      <c r="D58" s="3"/>
      <c r="E58" s="3"/>
      <c r="F58" s="3"/>
      <c r="G58" s="3"/>
      <c r="H58" s="3"/>
      <c r="I58" s="3"/>
      <c r="J58" s="3"/>
      <c r="K58" s="3"/>
      <c r="L58" s="3"/>
      <c r="M58" s="3"/>
      <c r="N58" s="3"/>
      <c r="O58" s="3"/>
      <c r="P58" s="3"/>
      <c r="Q58" s="3"/>
      <c r="R58" s="3"/>
      <c r="S58" s="3"/>
      <c r="T58" s="3"/>
      <c r="U58" s="3"/>
      <c r="V58" s="3"/>
      <c r="W58" s="3"/>
      <c r="X58" s="3"/>
      <c r="Y58" s="3"/>
      <c r="Z58" s="3"/>
      <c r="AA58" s="3"/>
      <c r="AB58" s="1">
        <v>10</v>
      </c>
      <c r="AC58" s="2">
        <f t="shared" ca="1" si="2"/>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c r="AO58" s="2">
        <f t="shared" ca="1" si="2"/>
        <v>0</v>
      </c>
      <c r="AP58" s="2">
        <f t="shared" ca="1" si="2"/>
        <v>0</v>
      </c>
      <c r="AQ58" s="2">
        <f t="shared" ca="1" si="2"/>
        <v>0</v>
      </c>
    </row>
    <row r="59" spans="1:43" x14ac:dyDescent="0.25">
      <c r="A59" s="199"/>
      <c r="B59" s="171"/>
      <c r="C59" s="3"/>
      <c r="D59" s="3"/>
      <c r="E59" s="3"/>
      <c r="F59" s="3"/>
      <c r="G59" s="3"/>
      <c r="H59" s="3"/>
      <c r="I59" s="3"/>
      <c r="J59" s="3"/>
      <c r="K59" s="3"/>
      <c r="L59" s="3"/>
      <c r="M59" s="3"/>
      <c r="N59" s="3"/>
      <c r="O59" s="3"/>
      <c r="P59" s="3"/>
      <c r="Q59" s="3"/>
      <c r="R59" s="3"/>
      <c r="S59" s="3"/>
      <c r="T59" s="3"/>
      <c r="U59" s="3"/>
      <c r="V59" s="3"/>
      <c r="W59" s="3"/>
      <c r="X59" s="3"/>
      <c r="Y59" s="3"/>
      <c r="Z59" s="3"/>
      <c r="AA59" s="3"/>
      <c r="AB59" s="1">
        <v>11</v>
      </c>
      <c r="AC59" s="2">
        <f t="shared" ca="1" si="2"/>
        <v>0</v>
      </c>
      <c r="AD59" s="2">
        <f t="shared" ca="1" si="2"/>
        <v>0</v>
      </c>
      <c r="AE59" s="2">
        <f t="shared" ca="1" si="2"/>
        <v>0</v>
      </c>
      <c r="AF59" s="2">
        <f t="shared" ca="1" si="2"/>
        <v>0</v>
      </c>
      <c r="AG59" s="2">
        <f t="shared" ca="1" si="2"/>
        <v>0</v>
      </c>
      <c r="AH59" s="2">
        <f t="shared" ca="1" si="2"/>
        <v>0</v>
      </c>
      <c r="AI59" s="2">
        <f t="shared" ca="1" si="2"/>
        <v>0</v>
      </c>
      <c r="AJ59" s="2">
        <f t="shared" ca="1" si="2"/>
        <v>0</v>
      </c>
      <c r="AK59" s="2">
        <f t="shared" ca="1" si="2"/>
        <v>0</v>
      </c>
      <c r="AL59" s="2">
        <f t="shared" ca="1" si="2"/>
        <v>0</v>
      </c>
      <c r="AM59" s="2">
        <f t="shared" ca="1" si="2"/>
        <v>0</v>
      </c>
      <c r="AN59" s="2">
        <f t="shared" ca="1" si="2"/>
        <v>0</v>
      </c>
      <c r="AO59" s="2">
        <f t="shared" ca="1" si="2"/>
        <v>0</v>
      </c>
      <c r="AP59" s="2">
        <f t="shared" ca="1" si="2"/>
        <v>0</v>
      </c>
      <c r="AQ59" s="2">
        <f t="shared" ca="1" si="2"/>
        <v>0</v>
      </c>
    </row>
    <row r="60" spans="1:43" x14ac:dyDescent="0.25">
      <c r="A60" s="199"/>
      <c r="B60" s="171"/>
      <c r="C60" s="3"/>
      <c r="D60" s="3"/>
      <c r="E60" s="3"/>
      <c r="F60" s="3"/>
      <c r="G60" s="3"/>
      <c r="H60" s="3"/>
      <c r="I60" s="3"/>
      <c r="J60" s="3"/>
      <c r="K60" s="3"/>
      <c r="L60" s="3"/>
      <c r="M60" s="3"/>
      <c r="N60" s="3"/>
      <c r="O60" s="3"/>
      <c r="P60" s="3"/>
      <c r="Q60" s="3"/>
      <c r="R60" s="3"/>
      <c r="S60" s="3"/>
      <c r="T60" s="3"/>
      <c r="U60" s="3"/>
      <c r="V60" s="3"/>
      <c r="W60" s="3"/>
      <c r="X60" s="3"/>
      <c r="Y60" s="3"/>
      <c r="Z60" s="3"/>
      <c r="AA60" s="3"/>
      <c r="AB60" s="1">
        <v>12</v>
      </c>
      <c r="AC60" s="2">
        <f t="shared" ca="1" si="2"/>
        <v>0</v>
      </c>
      <c r="AD60" s="2">
        <f t="shared" ca="1" si="2"/>
        <v>0</v>
      </c>
      <c r="AE60" s="2">
        <f t="shared" ca="1" si="2"/>
        <v>0</v>
      </c>
      <c r="AF60" s="2">
        <f t="shared" ca="1" si="2"/>
        <v>0</v>
      </c>
      <c r="AG60" s="2">
        <f t="shared" ca="1" si="2"/>
        <v>0</v>
      </c>
      <c r="AH60" s="2">
        <f t="shared" ca="1" si="2"/>
        <v>0</v>
      </c>
      <c r="AI60" s="2">
        <f t="shared" ca="1" si="2"/>
        <v>0</v>
      </c>
      <c r="AJ60" s="2">
        <f t="shared" ca="1" si="2"/>
        <v>0</v>
      </c>
      <c r="AK60" s="2">
        <f t="shared" ca="1" si="2"/>
        <v>0</v>
      </c>
      <c r="AL60" s="2">
        <f t="shared" ca="1" si="2"/>
        <v>0</v>
      </c>
      <c r="AM60" s="2">
        <f t="shared" ca="1" si="2"/>
        <v>0</v>
      </c>
      <c r="AN60" s="2">
        <f t="shared" ca="1" si="2"/>
        <v>0</v>
      </c>
      <c r="AO60" s="2">
        <f t="shared" ca="1" si="2"/>
        <v>0</v>
      </c>
      <c r="AP60" s="2">
        <f t="shared" ca="1" si="2"/>
        <v>0</v>
      </c>
      <c r="AQ60" s="2">
        <f t="shared" ca="1" si="2"/>
        <v>0</v>
      </c>
    </row>
    <row r="61" spans="1:43" x14ac:dyDescent="0.25">
      <c r="A61" s="199"/>
      <c r="B61" s="171"/>
      <c r="C61" s="3"/>
      <c r="D61" s="3"/>
      <c r="E61" s="3"/>
      <c r="F61" s="3"/>
      <c r="G61" s="3"/>
      <c r="H61" s="3"/>
      <c r="I61" s="3"/>
      <c r="J61" s="3"/>
      <c r="K61" s="3"/>
      <c r="L61" s="3"/>
      <c r="M61" s="3"/>
      <c r="N61" s="3"/>
      <c r="O61" s="3"/>
      <c r="P61" s="3"/>
      <c r="Q61" s="3"/>
      <c r="R61" s="3"/>
      <c r="S61" s="3"/>
      <c r="T61" s="3"/>
      <c r="U61" s="3"/>
      <c r="V61" s="3"/>
      <c r="W61" s="3"/>
      <c r="X61" s="3"/>
      <c r="Y61" s="3"/>
      <c r="Z61" s="3"/>
      <c r="AA61" s="3"/>
      <c r="AB61" s="1">
        <v>13</v>
      </c>
      <c r="AC61" s="2">
        <f t="shared" ca="1" si="2"/>
        <v>0</v>
      </c>
      <c r="AD61" s="2">
        <f t="shared" ca="1" si="2"/>
        <v>0</v>
      </c>
      <c r="AE61" s="2">
        <f t="shared" ca="1" si="2"/>
        <v>0</v>
      </c>
      <c r="AF61" s="2">
        <f t="shared" ca="1" si="2"/>
        <v>-70000000</v>
      </c>
      <c r="AG61" s="2">
        <f t="shared" ca="1" si="2"/>
        <v>0</v>
      </c>
      <c r="AH61" s="2">
        <f t="shared" ca="1" si="2"/>
        <v>0</v>
      </c>
      <c r="AI61" s="2">
        <f t="shared" ca="1" si="2"/>
        <v>0</v>
      </c>
      <c r="AJ61" s="2">
        <f t="shared" ca="1" si="2"/>
        <v>0</v>
      </c>
      <c r="AK61" s="2">
        <f t="shared" ca="1" si="2"/>
        <v>0</v>
      </c>
      <c r="AL61" s="2">
        <f t="shared" ca="1" si="2"/>
        <v>0</v>
      </c>
      <c r="AM61" s="2">
        <f t="shared" ca="1" si="2"/>
        <v>0</v>
      </c>
      <c r="AN61" s="2">
        <f t="shared" ca="1" si="2"/>
        <v>0</v>
      </c>
      <c r="AO61" s="2">
        <f t="shared" ca="1" si="2"/>
        <v>70000000</v>
      </c>
      <c r="AP61" s="2">
        <f t="shared" ca="1" si="2"/>
        <v>0</v>
      </c>
      <c r="AQ61" s="2">
        <f t="shared" ca="1" si="2"/>
        <v>0</v>
      </c>
    </row>
    <row r="62" spans="1:43" x14ac:dyDescent="0.25">
      <c r="A62" s="199"/>
      <c r="B62" s="171"/>
      <c r="C62" s="3"/>
      <c r="D62" s="3"/>
      <c r="E62" s="3"/>
      <c r="F62" s="3"/>
      <c r="G62" s="3"/>
      <c r="H62" s="3"/>
      <c r="I62" s="3"/>
      <c r="J62" s="3"/>
      <c r="K62" s="3"/>
      <c r="L62" s="3"/>
      <c r="M62" s="3"/>
      <c r="N62" s="3"/>
      <c r="O62" s="3"/>
      <c r="P62" s="3"/>
      <c r="Q62" s="3"/>
      <c r="R62" s="3"/>
      <c r="S62" s="3"/>
      <c r="T62" s="3"/>
      <c r="U62" s="3"/>
      <c r="V62" s="3"/>
      <c r="W62" s="3"/>
      <c r="X62" s="3"/>
      <c r="Y62" s="3"/>
      <c r="Z62" s="3"/>
      <c r="AA62" s="3"/>
      <c r="AB62" s="1">
        <v>14</v>
      </c>
      <c r="AC62" s="2">
        <f t="shared" ca="1" si="2"/>
        <v>0</v>
      </c>
      <c r="AD62" s="2">
        <f t="shared" ca="1" si="2"/>
        <v>0</v>
      </c>
      <c r="AE62" s="2">
        <f t="shared" ca="1" si="2"/>
        <v>0</v>
      </c>
      <c r="AF62" s="2">
        <f t="shared" ca="1" si="2"/>
        <v>0</v>
      </c>
      <c r="AG62" s="2">
        <f t="shared" ca="1" si="2"/>
        <v>-18666.666666666668</v>
      </c>
      <c r="AH62" s="2">
        <f t="shared" ca="1" si="2"/>
        <v>28000</v>
      </c>
      <c r="AI62" s="2">
        <f t="shared" ca="1" si="2"/>
        <v>0</v>
      </c>
      <c r="AJ62" s="2">
        <f t="shared" ca="1" si="2"/>
        <v>0</v>
      </c>
      <c r="AK62" s="2">
        <f t="shared" ca="1" si="2"/>
        <v>0</v>
      </c>
      <c r="AL62" s="2">
        <f t="shared" ca="1" si="2"/>
        <v>0</v>
      </c>
      <c r="AM62" s="2">
        <f t="shared" ca="1" si="2"/>
        <v>0</v>
      </c>
      <c r="AN62" s="2">
        <f t="shared" ca="1" si="2"/>
        <v>0</v>
      </c>
      <c r="AO62" s="2">
        <f t="shared" ca="1" si="2"/>
        <v>0</v>
      </c>
      <c r="AP62" s="2">
        <f t="shared" ca="1" si="2"/>
        <v>18666.666666666668</v>
      </c>
      <c r="AQ62" s="2">
        <f t="shared" ca="1" si="2"/>
        <v>28000</v>
      </c>
    </row>
    <row r="63" spans="1:43" x14ac:dyDescent="0.25">
      <c r="A63" s="199"/>
      <c r="B63" s="172"/>
      <c r="C63" s="56"/>
      <c r="D63" s="56"/>
      <c r="E63" s="56"/>
      <c r="F63" s="56"/>
      <c r="G63" s="56"/>
      <c r="H63" s="56"/>
      <c r="I63" s="56"/>
      <c r="J63" s="56"/>
      <c r="K63" s="56"/>
      <c r="L63" s="56"/>
      <c r="M63" s="56"/>
      <c r="N63" s="56"/>
      <c r="O63" s="56"/>
      <c r="P63" s="56"/>
      <c r="Q63" s="56"/>
      <c r="R63" s="56"/>
      <c r="S63" s="56"/>
      <c r="T63" s="56"/>
      <c r="U63" s="56"/>
      <c r="V63" s="56"/>
      <c r="W63" s="56"/>
      <c r="X63" s="56"/>
      <c r="Y63" s="56"/>
      <c r="Z63" s="56"/>
      <c r="AA63" s="56"/>
      <c r="AB63" s="53">
        <v>15</v>
      </c>
      <c r="AC63" s="55">
        <f t="shared" ca="1" si="2"/>
        <v>0</v>
      </c>
      <c r="AD63" s="55">
        <f t="shared" ca="1" si="2"/>
        <v>0</v>
      </c>
      <c r="AE63" s="55">
        <f t="shared" ca="1" si="2"/>
        <v>0</v>
      </c>
      <c r="AF63" s="55">
        <f t="shared" ca="1" si="2"/>
        <v>0</v>
      </c>
      <c r="AG63" s="55">
        <f t="shared" ca="1" si="2"/>
        <v>-28000</v>
      </c>
      <c r="AH63" s="55">
        <f t="shared" ca="1" si="2"/>
        <v>28000</v>
      </c>
      <c r="AI63" s="55">
        <f t="shared" ca="1" si="2"/>
        <v>0</v>
      </c>
      <c r="AJ63" s="55">
        <f t="shared" ca="1" si="2"/>
        <v>0</v>
      </c>
      <c r="AK63" s="55">
        <f t="shared" ca="1" si="2"/>
        <v>0</v>
      </c>
      <c r="AL63" s="55">
        <f t="shared" ca="1" si="2"/>
        <v>0</v>
      </c>
      <c r="AM63" s="55">
        <f t="shared" ca="1" si="2"/>
        <v>0</v>
      </c>
      <c r="AN63" s="55">
        <f t="shared" ca="1" si="2"/>
        <v>0</v>
      </c>
      <c r="AO63" s="55">
        <f t="shared" ca="1" si="2"/>
        <v>0</v>
      </c>
      <c r="AP63" s="55">
        <f t="shared" ca="1" si="2"/>
        <v>28000</v>
      </c>
      <c r="AQ63" s="55">
        <f t="shared" ca="1" si="2"/>
        <v>56000</v>
      </c>
    </row>
    <row r="64" spans="1:43" x14ac:dyDescent="0.25">
      <c r="A64" s="199"/>
      <c r="B64" s="170" t="s">
        <v>62</v>
      </c>
      <c r="C64" s="173" t="str">
        <f>INDEX(mem_Nb,MATCH(B64,MEMBERS,0))</f>
        <v>N3</v>
      </c>
      <c r="D64" s="32">
        <f>INDEX(LM,MATCH(C64,NODES,0),1)</f>
        <v>1</v>
      </c>
      <c r="E64" s="4" t="e">
        <f t="array" aca="1" ref="E64:E69" ca="1">d_m(D64:D69,P64:U69,Du,Dk)</f>
        <v>#VALUE!</v>
      </c>
      <c r="F64" s="4" t="e">
        <f t="array" ref="F64:F69">qf_m(B64)</f>
        <v>#VALUE!</v>
      </c>
      <c r="G64" s="4" t="e">
        <f t="array" ref="G64:G69">MMULT(TRANSPOSE(P64:U69),F64:F69)</f>
        <v>#VALUE!</v>
      </c>
      <c r="H64" s="4" t="e">
        <f t="array" ref="H64:H69">MMULT(J64:O69,E64:E69)+F64:F69</f>
        <v>#VALUE!</v>
      </c>
      <c r="I64" s="4" t="e">
        <f t="array" ref="I64:I69">MMULT(TRANSPOSE(P64:U69),H64:H69)</f>
        <v>#VALUE!</v>
      </c>
      <c r="J64" s="14" t="e">
        <f t="array" ref="J64:O69">kp_m(B64)</f>
        <v>#VALUE!</v>
      </c>
      <c r="K64" s="4" t="e">
        <v>#VALUE!</v>
      </c>
      <c r="L64" s="4" t="e">
        <v>#VALUE!</v>
      </c>
      <c r="M64" s="4" t="e">
        <v>#VALUE!</v>
      </c>
      <c r="N64" s="4" t="e">
        <v>#VALUE!</v>
      </c>
      <c r="O64" s="15" t="e">
        <v>#VALUE!</v>
      </c>
      <c r="P64" s="14" t="e">
        <f t="array" ref="P64:U69">T_m(B64)</f>
        <v>#VALUE!</v>
      </c>
      <c r="Q64" s="4" t="e">
        <v>#VALUE!</v>
      </c>
      <c r="R64" s="4" t="e">
        <v>#VALUE!</v>
      </c>
      <c r="S64" s="4" t="e">
        <v>#VALUE!</v>
      </c>
      <c r="T64" s="4" t="e">
        <v>#VALUE!</v>
      </c>
      <c r="U64" s="15" t="e">
        <v>#VALUE!</v>
      </c>
      <c r="V64" s="14" t="e">
        <f t="array" ref="V64:AA69">k_m(P64:U69,J64:O69)</f>
        <v>#VALUE!</v>
      </c>
      <c r="W64" s="4" t="e">
        <v>#VALUE!</v>
      </c>
      <c r="X64" s="4" t="e">
        <v>#VALUE!</v>
      </c>
      <c r="Y64" s="4" t="e">
        <v>#VALUE!</v>
      </c>
      <c r="Z64" s="4" t="e">
        <v>#VALUE!</v>
      </c>
      <c r="AA64" s="15" t="e">
        <v>#VALUE!</v>
      </c>
      <c r="AB64" s="5">
        <v>1</v>
      </c>
      <c r="AC64" s="4" t="e">
        <f ca="1">IF(ISNA(OR(MATCH(AC$33,OFFSET($D64,1-$AB64,0,6),0),MATCH($AB64,OFFSET($D64,1-$AB64,0,6),0))),0,INDEX(OFFSET($D64,1-$AB64,18,6,6),MATCH(AC$33,OFFSET($D64,1-$AB64,0,6),0),MATCH($AB64,OFFSET($D64,1-$AB64,0,6),0)))</f>
        <v>#VALUE!</v>
      </c>
      <c r="AD64" s="4" t="e">
        <f t="shared" ca="1" si="2"/>
        <v>#VALUE!</v>
      </c>
      <c r="AE64" s="4" t="e">
        <f t="shared" ca="1" si="2"/>
        <v>#VALUE!</v>
      </c>
      <c r="AF64" s="4">
        <f t="shared" ca="1" si="2"/>
        <v>0</v>
      </c>
      <c r="AG64" s="4">
        <f t="shared" ca="1" si="2"/>
        <v>0</v>
      </c>
      <c r="AH64" s="4">
        <f t="shared" ca="1" si="2"/>
        <v>0</v>
      </c>
      <c r="AI64" s="4" t="e">
        <f t="shared" ca="1" si="2"/>
        <v>#VALUE!</v>
      </c>
      <c r="AJ64" s="4" t="e">
        <f t="shared" ca="1" si="2"/>
        <v>#VALUE!</v>
      </c>
      <c r="AK64" s="4" t="e">
        <f t="shared" ca="1" si="2"/>
        <v>#VALUE!</v>
      </c>
      <c r="AL64" s="4">
        <f t="shared" ca="1" si="2"/>
        <v>0</v>
      </c>
      <c r="AM64" s="4">
        <f t="shared" ca="1" si="2"/>
        <v>0</v>
      </c>
      <c r="AN64" s="4">
        <f t="shared" ca="1" si="2"/>
        <v>0</v>
      </c>
      <c r="AO64" s="4">
        <f t="shared" ca="1" si="2"/>
        <v>0</v>
      </c>
      <c r="AP64" s="4">
        <f t="shared" ca="1" si="2"/>
        <v>0</v>
      </c>
      <c r="AQ64" s="4">
        <f t="shared" ca="1" si="2"/>
        <v>0</v>
      </c>
    </row>
    <row r="65" spans="1:43" x14ac:dyDescent="0.25">
      <c r="A65" s="199"/>
      <c r="B65" s="171"/>
      <c r="C65" s="174"/>
      <c r="D65" s="33">
        <f>INDEX(LM,MATCH(C64,NODES,0),2)</f>
        <v>2</v>
      </c>
      <c r="E65" s="2" t="e">
        <f ca="1"/>
        <v>#VALUE!</v>
      </c>
      <c r="F65" s="2" t="e">
        <v>#VALUE!</v>
      </c>
      <c r="G65" s="2" t="e">
        <v>#VALUE!</v>
      </c>
      <c r="H65" s="2" t="e">
        <v>#VALUE!</v>
      </c>
      <c r="I65" s="2" t="e">
        <v>#VALUE!</v>
      </c>
      <c r="J65" s="12" t="e">
        <v>#VALUE!</v>
      </c>
      <c r="K65" s="2" t="e">
        <v>#VALUE!</v>
      </c>
      <c r="L65" s="2" t="e">
        <v>#VALUE!</v>
      </c>
      <c r="M65" s="2" t="e">
        <v>#VALUE!</v>
      </c>
      <c r="N65" s="2" t="e">
        <v>#VALUE!</v>
      </c>
      <c r="O65" s="13" t="e">
        <v>#VALUE!</v>
      </c>
      <c r="P65" s="12" t="e">
        <v>#VALUE!</v>
      </c>
      <c r="Q65" s="2" t="e">
        <v>#VALUE!</v>
      </c>
      <c r="R65" s="2" t="e">
        <v>#VALUE!</v>
      </c>
      <c r="S65" s="2" t="e">
        <v>#VALUE!</v>
      </c>
      <c r="T65" s="2" t="e">
        <v>#VALUE!</v>
      </c>
      <c r="U65" s="13" t="e">
        <v>#VALUE!</v>
      </c>
      <c r="V65" s="12" t="e">
        <v>#VALUE!</v>
      </c>
      <c r="W65" s="2" t="e">
        <v>#VALUE!</v>
      </c>
      <c r="X65" s="2" t="e">
        <v>#VALUE!</v>
      </c>
      <c r="Y65" s="2" t="e">
        <v>#VALUE!</v>
      </c>
      <c r="Z65" s="2" t="e">
        <v>#VALUE!</v>
      </c>
      <c r="AA65" s="13" t="e">
        <v>#VALUE!</v>
      </c>
      <c r="AB65" s="1">
        <v>2</v>
      </c>
      <c r="AC65" s="2" t="e">
        <f t="shared" ref="AC65:AQ80" ca="1" si="3">IF(ISNA(OR(MATCH(AC$33,OFFSET($D65,1-$AB65,0,6),0),MATCH($AB65,OFFSET($D65,1-$AB65,0,6),0))),0,INDEX(OFFSET($D65,1-$AB65,18,6,6),MATCH(AC$33,OFFSET($D65,1-$AB65,0,6),0),MATCH($AB65,OFFSET($D65,1-$AB65,0,6),0)))</f>
        <v>#VALUE!</v>
      </c>
      <c r="AD65" s="2" t="e">
        <f t="shared" ca="1" si="2"/>
        <v>#VALUE!</v>
      </c>
      <c r="AE65" s="2" t="e">
        <f t="shared" ca="1" si="2"/>
        <v>#VALUE!</v>
      </c>
      <c r="AF65" s="2">
        <f t="shared" ca="1" si="2"/>
        <v>0</v>
      </c>
      <c r="AG65" s="2">
        <f t="shared" ca="1" si="2"/>
        <v>0</v>
      </c>
      <c r="AH65" s="2">
        <f t="shared" ca="1" si="2"/>
        <v>0</v>
      </c>
      <c r="AI65" s="2" t="e">
        <f t="shared" ca="1" si="2"/>
        <v>#VALUE!</v>
      </c>
      <c r="AJ65" s="2" t="e">
        <f t="shared" ca="1" si="2"/>
        <v>#VALUE!</v>
      </c>
      <c r="AK65" s="2" t="e">
        <f t="shared" ca="1" si="2"/>
        <v>#VALUE!</v>
      </c>
      <c r="AL65" s="2">
        <f t="shared" ca="1" si="2"/>
        <v>0</v>
      </c>
      <c r="AM65" s="2">
        <f t="shared" ca="1" si="2"/>
        <v>0</v>
      </c>
      <c r="AN65" s="2">
        <f t="shared" ca="1" si="2"/>
        <v>0</v>
      </c>
      <c r="AO65" s="2">
        <f t="shared" ca="1" si="2"/>
        <v>0</v>
      </c>
      <c r="AP65" s="2">
        <f t="shared" ca="1" si="2"/>
        <v>0</v>
      </c>
      <c r="AQ65" s="2">
        <f t="shared" ca="1" si="2"/>
        <v>0</v>
      </c>
    </row>
    <row r="66" spans="1:43" x14ac:dyDescent="0.25">
      <c r="A66" s="199"/>
      <c r="B66" s="171"/>
      <c r="C66" s="174"/>
      <c r="D66" s="33">
        <f>INDEX(LM,MATCH(C64,NODES,0),3)</f>
        <v>3</v>
      </c>
      <c r="E66" s="2" t="e">
        <f ca="1"/>
        <v>#VALUE!</v>
      </c>
      <c r="F66" s="2" t="e">
        <v>#VALUE!</v>
      </c>
      <c r="G66" s="2" t="e">
        <v>#VALUE!</v>
      </c>
      <c r="H66" s="2" t="e">
        <v>#VALUE!</v>
      </c>
      <c r="I66" s="2" t="e">
        <v>#VALUE!</v>
      </c>
      <c r="J66" s="12" t="e">
        <v>#VALUE!</v>
      </c>
      <c r="K66" s="2" t="e">
        <v>#VALUE!</v>
      </c>
      <c r="L66" s="2" t="e">
        <v>#VALUE!</v>
      </c>
      <c r="M66" s="2" t="e">
        <v>#VALUE!</v>
      </c>
      <c r="N66" s="2" t="e">
        <v>#VALUE!</v>
      </c>
      <c r="O66" s="13" t="e">
        <v>#VALUE!</v>
      </c>
      <c r="P66" s="12" t="e">
        <v>#VALUE!</v>
      </c>
      <c r="Q66" s="2" t="e">
        <v>#VALUE!</v>
      </c>
      <c r="R66" s="2" t="e">
        <v>#VALUE!</v>
      </c>
      <c r="S66" s="2" t="e">
        <v>#VALUE!</v>
      </c>
      <c r="T66" s="2" t="e">
        <v>#VALUE!</v>
      </c>
      <c r="U66" s="13" t="e">
        <v>#VALUE!</v>
      </c>
      <c r="V66" s="12" t="e">
        <v>#VALUE!</v>
      </c>
      <c r="W66" s="2" t="e">
        <v>#VALUE!</v>
      </c>
      <c r="X66" s="2" t="e">
        <v>#VALUE!</v>
      </c>
      <c r="Y66" s="2" t="e">
        <v>#VALUE!</v>
      </c>
      <c r="Z66" s="2" t="e">
        <v>#VALUE!</v>
      </c>
      <c r="AA66" s="13" t="e">
        <v>#VALUE!</v>
      </c>
      <c r="AB66" s="1">
        <v>3</v>
      </c>
      <c r="AC66" s="2" t="e">
        <f t="shared" ca="1" si="3"/>
        <v>#VALUE!</v>
      </c>
      <c r="AD66" s="2" t="e">
        <f t="shared" ca="1" si="3"/>
        <v>#VALUE!</v>
      </c>
      <c r="AE66" s="2" t="e">
        <f t="shared" ca="1" si="3"/>
        <v>#VALUE!</v>
      </c>
      <c r="AF66" s="2">
        <f t="shared" ca="1" si="3"/>
        <v>0</v>
      </c>
      <c r="AG66" s="2">
        <f t="shared" ca="1" si="3"/>
        <v>0</v>
      </c>
      <c r="AH66" s="2">
        <f t="shared" ca="1" si="3"/>
        <v>0</v>
      </c>
      <c r="AI66" s="2" t="e">
        <f t="shared" ca="1" si="3"/>
        <v>#VALUE!</v>
      </c>
      <c r="AJ66" s="2" t="e">
        <f t="shared" ca="1" si="3"/>
        <v>#VALUE!</v>
      </c>
      <c r="AK66" s="2" t="e">
        <f t="shared" ca="1" si="3"/>
        <v>#VALUE!</v>
      </c>
      <c r="AL66" s="2">
        <f t="shared" ca="1" si="3"/>
        <v>0</v>
      </c>
      <c r="AM66" s="2">
        <f t="shared" ca="1" si="3"/>
        <v>0</v>
      </c>
      <c r="AN66" s="2">
        <f t="shared" ca="1" si="3"/>
        <v>0</v>
      </c>
      <c r="AO66" s="2">
        <f t="shared" ca="1" si="3"/>
        <v>0</v>
      </c>
      <c r="AP66" s="2">
        <f t="shared" ca="1" si="3"/>
        <v>0</v>
      </c>
      <c r="AQ66" s="2">
        <f t="shared" ca="1" si="3"/>
        <v>0</v>
      </c>
    </row>
    <row r="67" spans="1:43" x14ac:dyDescent="0.25">
      <c r="A67" s="199"/>
      <c r="B67" s="171"/>
      <c r="C67" s="174" t="str">
        <f>INDEX(mem_Ne,MATCH(B64,MEMBERS,0))</f>
        <v>N5</v>
      </c>
      <c r="D67" s="33">
        <f>INDEX(LM,MATCH(C67,NODES,0),1)</f>
        <v>7</v>
      </c>
      <c r="E67" s="2" t="e">
        <f ca="1"/>
        <v>#VALUE!</v>
      </c>
      <c r="F67" s="2" t="e">
        <v>#VALUE!</v>
      </c>
      <c r="G67" s="2" t="e">
        <v>#VALUE!</v>
      </c>
      <c r="H67" s="2" t="e">
        <v>#VALUE!</v>
      </c>
      <c r="I67" s="2" t="e">
        <v>#VALUE!</v>
      </c>
      <c r="J67" s="12" t="e">
        <v>#VALUE!</v>
      </c>
      <c r="K67" s="2" t="e">
        <v>#VALUE!</v>
      </c>
      <c r="L67" s="2" t="e">
        <v>#VALUE!</v>
      </c>
      <c r="M67" s="2" t="e">
        <v>#VALUE!</v>
      </c>
      <c r="N67" s="2" t="e">
        <v>#VALUE!</v>
      </c>
      <c r="O67" s="13" t="e">
        <v>#VALUE!</v>
      </c>
      <c r="P67" s="12" t="e">
        <v>#VALUE!</v>
      </c>
      <c r="Q67" s="2" t="e">
        <v>#VALUE!</v>
      </c>
      <c r="R67" s="2" t="e">
        <v>#VALUE!</v>
      </c>
      <c r="S67" s="2" t="e">
        <v>#VALUE!</v>
      </c>
      <c r="T67" s="2" t="e">
        <v>#VALUE!</v>
      </c>
      <c r="U67" s="13" t="e">
        <v>#VALUE!</v>
      </c>
      <c r="V67" s="12" t="e">
        <v>#VALUE!</v>
      </c>
      <c r="W67" s="2" t="e">
        <v>#VALUE!</v>
      </c>
      <c r="X67" s="2" t="e">
        <v>#VALUE!</v>
      </c>
      <c r="Y67" s="2" t="e">
        <v>#VALUE!</v>
      </c>
      <c r="Z67" s="2" t="e">
        <v>#VALUE!</v>
      </c>
      <c r="AA67" s="13" t="e">
        <v>#VALUE!</v>
      </c>
      <c r="AB67" s="1">
        <v>4</v>
      </c>
      <c r="AC67" s="2">
        <f t="shared" ca="1" si="3"/>
        <v>0</v>
      </c>
      <c r="AD67" s="2">
        <f t="shared" ca="1" si="3"/>
        <v>0</v>
      </c>
      <c r="AE67" s="2">
        <f t="shared" ca="1" si="3"/>
        <v>0</v>
      </c>
      <c r="AF67" s="2">
        <f t="shared" ca="1" si="3"/>
        <v>0</v>
      </c>
      <c r="AG67" s="2">
        <f t="shared" ca="1" si="3"/>
        <v>0</v>
      </c>
      <c r="AH67" s="2">
        <f t="shared" ca="1" si="3"/>
        <v>0</v>
      </c>
      <c r="AI67" s="2">
        <f t="shared" ca="1" si="3"/>
        <v>0</v>
      </c>
      <c r="AJ67" s="2">
        <f t="shared" ca="1" si="3"/>
        <v>0</v>
      </c>
      <c r="AK67" s="2">
        <f t="shared" ca="1" si="3"/>
        <v>0</v>
      </c>
      <c r="AL67" s="2">
        <f t="shared" ca="1" si="3"/>
        <v>0</v>
      </c>
      <c r="AM67" s="2">
        <f t="shared" ca="1" si="3"/>
        <v>0</v>
      </c>
      <c r="AN67" s="2">
        <f t="shared" ca="1" si="3"/>
        <v>0</v>
      </c>
      <c r="AO67" s="2">
        <f t="shared" ca="1" si="3"/>
        <v>0</v>
      </c>
      <c r="AP67" s="2">
        <f t="shared" ca="1" si="3"/>
        <v>0</v>
      </c>
      <c r="AQ67" s="2">
        <f t="shared" ca="1" si="3"/>
        <v>0</v>
      </c>
    </row>
    <row r="68" spans="1:43" x14ac:dyDescent="0.25">
      <c r="A68" s="199"/>
      <c r="B68" s="171"/>
      <c r="C68" s="174"/>
      <c r="D68" s="33">
        <f>INDEX(LM,MATCH(C67,NODES,0),2)</f>
        <v>8</v>
      </c>
      <c r="E68" s="2" t="e">
        <f ca="1"/>
        <v>#VALUE!</v>
      </c>
      <c r="F68" s="2" t="e">
        <v>#VALUE!</v>
      </c>
      <c r="G68" s="2" t="e">
        <v>#VALUE!</v>
      </c>
      <c r="H68" s="2" t="e">
        <v>#VALUE!</v>
      </c>
      <c r="I68" s="2" t="e">
        <v>#VALUE!</v>
      </c>
      <c r="J68" s="12" t="e">
        <v>#VALUE!</v>
      </c>
      <c r="K68" s="2" t="e">
        <v>#VALUE!</v>
      </c>
      <c r="L68" s="2" t="e">
        <v>#VALUE!</v>
      </c>
      <c r="M68" s="2" t="e">
        <v>#VALUE!</v>
      </c>
      <c r="N68" s="2" t="e">
        <v>#VALUE!</v>
      </c>
      <c r="O68" s="13" t="e">
        <v>#VALUE!</v>
      </c>
      <c r="P68" s="12" t="e">
        <v>#VALUE!</v>
      </c>
      <c r="Q68" s="2" t="e">
        <v>#VALUE!</v>
      </c>
      <c r="R68" s="2" t="e">
        <v>#VALUE!</v>
      </c>
      <c r="S68" s="2" t="e">
        <v>#VALUE!</v>
      </c>
      <c r="T68" s="2" t="e">
        <v>#VALUE!</v>
      </c>
      <c r="U68" s="13" t="e">
        <v>#VALUE!</v>
      </c>
      <c r="V68" s="12" t="e">
        <v>#VALUE!</v>
      </c>
      <c r="W68" s="2" t="e">
        <v>#VALUE!</v>
      </c>
      <c r="X68" s="2" t="e">
        <v>#VALUE!</v>
      </c>
      <c r="Y68" s="2" t="e">
        <v>#VALUE!</v>
      </c>
      <c r="Z68" s="2" t="e">
        <v>#VALUE!</v>
      </c>
      <c r="AA68" s="13" t="e">
        <v>#VALUE!</v>
      </c>
      <c r="AB68" s="1">
        <v>5</v>
      </c>
      <c r="AC68" s="2">
        <f t="shared" ca="1" si="3"/>
        <v>0</v>
      </c>
      <c r="AD68" s="2">
        <f t="shared" ca="1" si="3"/>
        <v>0</v>
      </c>
      <c r="AE68" s="2">
        <f t="shared" ca="1" si="3"/>
        <v>0</v>
      </c>
      <c r="AF68" s="2">
        <f t="shared" ca="1" si="3"/>
        <v>0</v>
      </c>
      <c r="AG68" s="2">
        <f t="shared" ca="1" si="3"/>
        <v>0</v>
      </c>
      <c r="AH68" s="2">
        <f t="shared" ca="1" si="3"/>
        <v>0</v>
      </c>
      <c r="AI68" s="2">
        <f t="shared" ca="1" si="3"/>
        <v>0</v>
      </c>
      <c r="AJ68" s="2">
        <f t="shared" ca="1" si="3"/>
        <v>0</v>
      </c>
      <c r="AK68" s="2">
        <f t="shared" ca="1" si="3"/>
        <v>0</v>
      </c>
      <c r="AL68" s="2">
        <f t="shared" ca="1" si="3"/>
        <v>0</v>
      </c>
      <c r="AM68" s="2">
        <f t="shared" ca="1" si="3"/>
        <v>0</v>
      </c>
      <c r="AN68" s="2">
        <f t="shared" ca="1" si="3"/>
        <v>0</v>
      </c>
      <c r="AO68" s="2">
        <f t="shared" ca="1" si="3"/>
        <v>0</v>
      </c>
      <c r="AP68" s="2">
        <f t="shared" ca="1" si="3"/>
        <v>0</v>
      </c>
      <c r="AQ68" s="2">
        <f t="shared" ca="1" si="3"/>
        <v>0</v>
      </c>
    </row>
    <row r="69" spans="1:43" x14ac:dyDescent="0.25">
      <c r="A69" s="199"/>
      <c r="B69" s="171"/>
      <c r="C69" s="174"/>
      <c r="D69" s="33">
        <f>INDEX(LM,MATCH(C67,NODES,0),3)</f>
        <v>9</v>
      </c>
      <c r="E69" s="2" t="e">
        <f ca="1"/>
        <v>#VALUE!</v>
      </c>
      <c r="F69" s="2" t="e">
        <v>#VALUE!</v>
      </c>
      <c r="G69" s="2" t="e">
        <v>#VALUE!</v>
      </c>
      <c r="H69" s="2" t="e">
        <v>#VALUE!</v>
      </c>
      <c r="I69" s="2" t="e">
        <v>#VALUE!</v>
      </c>
      <c r="J69" s="12" t="e">
        <v>#VALUE!</v>
      </c>
      <c r="K69" s="2" t="e">
        <v>#VALUE!</v>
      </c>
      <c r="L69" s="2" t="e">
        <v>#VALUE!</v>
      </c>
      <c r="M69" s="2" t="e">
        <v>#VALUE!</v>
      </c>
      <c r="N69" s="2" t="e">
        <v>#VALUE!</v>
      </c>
      <c r="O69" s="13" t="e">
        <v>#VALUE!</v>
      </c>
      <c r="P69" s="12" t="e">
        <v>#VALUE!</v>
      </c>
      <c r="Q69" s="2" t="e">
        <v>#VALUE!</v>
      </c>
      <c r="R69" s="2" t="e">
        <v>#VALUE!</v>
      </c>
      <c r="S69" s="2" t="e">
        <v>#VALUE!</v>
      </c>
      <c r="T69" s="2" t="e">
        <v>#VALUE!</v>
      </c>
      <c r="U69" s="13" t="e">
        <v>#VALUE!</v>
      </c>
      <c r="V69" s="12" t="e">
        <v>#VALUE!</v>
      </c>
      <c r="W69" s="2" t="e">
        <v>#VALUE!</v>
      </c>
      <c r="X69" s="2" t="e">
        <v>#VALUE!</v>
      </c>
      <c r="Y69" s="2" t="e">
        <v>#VALUE!</v>
      </c>
      <c r="Z69" s="2" t="e">
        <v>#VALUE!</v>
      </c>
      <c r="AA69" s="13" t="e">
        <v>#VALUE!</v>
      </c>
      <c r="AB69" s="1">
        <v>6</v>
      </c>
      <c r="AC69" s="2">
        <f t="shared" ca="1" si="3"/>
        <v>0</v>
      </c>
      <c r="AD69" s="2">
        <f t="shared" ca="1" si="3"/>
        <v>0</v>
      </c>
      <c r="AE69" s="2">
        <f t="shared" ca="1" si="3"/>
        <v>0</v>
      </c>
      <c r="AF69" s="2">
        <f t="shared" ca="1" si="3"/>
        <v>0</v>
      </c>
      <c r="AG69" s="2">
        <f t="shared" ca="1" si="3"/>
        <v>0</v>
      </c>
      <c r="AH69" s="2">
        <f t="shared" ca="1" si="3"/>
        <v>0</v>
      </c>
      <c r="AI69" s="2">
        <f t="shared" ca="1" si="3"/>
        <v>0</v>
      </c>
      <c r="AJ69" s="2">
        <f t="shared" ca="1" si="3"/>
        <v>0</v>
      </c>
      <c r="AK69" s="2">
        <f t="shared" ca="1" si="3"/>
        <v>0</v>
      </c>
      <c r="AL69" s="2">
        <f t="shared" ca="1" si="3"/>
        <v>0</v>
      </c>
      <c r="AM69" s="2">
        <f t="shared" ca="1" si="3"/>
        <v>0</v>
      </c>
      <c r="AN69" s="2">
        <f t="shared" ca="1" si="3"/>
        <v>0</v>
      </c>
      <c r="AO69" s="2">
        <f t="shared" ca="1" si="3"/>
        <v>0</v>
      </c>
      <c r="AP69" s="2">
        <f t="shared" ca="1" si="3"/>
        <v>0</v>
      </c>
      <c r="AQ69" s="2">
        <f t="shared" ca="1" si="3"/>
        <v>0</v>
      </c>
    </row>
    <row r="70" spans="1:43" x14ac:dyDescent="0.25">
      <c r="A70" s="199"/>
      <c r="B70" s="171"/>
      <c r="C70" s="3"/>
      <c r="D70" s="3"/>
      <c r="E70" s="3"/>
      <c r="F70" s="3"/>
      <c r="G70" s="3"/>
      <c r="H70" s="3"/>
      <c r="I70" s="3"/>
      <c r="J70" s="3"/>
      <c r="K70" s="3"/>
      <c r="L70" s="3"/>
      <c r="M70" s="3"/>
      <c r="N70" s="3"/>
      <c r="O70" s="3"/>
      <c r="P70" s="3"/>
      <c r="Q70" s="3"/>
      <c r="R70" s="3"/>
      <c r="S70" s="3"/>
      <c r="T70" s="3"/>
      <c r="U70" s="3"/>
      <c r="V70" s="3"/>
      <c r="W70" s="3"/>
      <c r="X70" s="3"/>
      <c r="Y70" s="3"/>
      <c r="Z70" s="3"/>
      <c r="AA70" s="3"/>
      <c r="AB70" s="1">
        <v>7</v>
      </c>
      <c r="AC70" s="2" t="e">
        <f t="shared" ca="1" si="3"/>
        <v>#VALUE!</v>
      </c>
      <c r="AD70" s="2" t="e">
        <f t="shared" ca="1" si="3"/>
        <v>#VALUE!</v>
      </c>
      <c r="AE70" s="2" t="e">
        <f t="shared" ca="1" si="3"/>
        <v>#VALUE!</v>
      </c>
      <c r="AF70" s="2">
        <f t="shared" ca="1" si="3"/>
        <v>0</v>
      </c>
      <c r="AG70" s="2">
        <f t="shared" ca="1" si="3"/>
        <v>0</v>
      </c>
      <c r="AH70" s="2">
        <f t="shared" ca="1" si="3"/>
        <v>0</v>
      </c>
      <c r="AI70" s="2" t="e">
        <f t="shared" ca="1" si="3"/>
        <v>#VALUE!</v>
      </c>
      <c r="AJ70" s="2" t="e">
        <f t="shared" ca="1" si="3"/>
        <v>#VALUE!</v>
      </c>
      <c r="AK70" s="2" t="e">
        <f t="shared" ca="1" si="3"/>
        <v>#VALUE!</v>
      </c>
      <c r="AL70" s="2">
        <f t="shared" ca="1" si="3"/>
        <v>0</v>
      </c>
      <c r="AM70" s="2">
        <f t="shared" ca="1" si="3"/>
        <v>0</v>
      </c>
      <c r="AN70" s="2">
        <f t="shared" ca="1" si="3"/>
        <v>0</v>
      </c>
      <c r="AO70" s="2">
        <f t="shared" ca="1" si="3"/>
        <v>0</v>
      </c>
      <c r="AP70" s="2">
        <f t="shared" ca="1" si="3"/>
        <v>0</v>
      </c>
      <c r="AQ70" s="2">
        <f t="shared" ca="1" si="3"/>
        <v>0</v>
      </c>
    </row>
    <row r="71" spans="1:43" x14ac:dyDescent="0.25">
      <c r="A71" s="199"/>
      <c r="B71" s="171"/>
      <c r="C71" s="3"/>
      <c r="D71" s="3"/>
      <c r="E71" s="3"/>
      <c r="F71" s="3"/>
      <c r="G71" s="3"/>
      <c r="H71" s="3"/>
      <c r="I71" s="3"/>
      <c r="J71" s="3"/>
      <c r="K71" s="3"/>
      <c r="L71" s="3"/>
      <c r="M71" s="3"/>
      <c r="N71" s="3"/>
      <c r="O71" s="3"/>
      <c r="P71" s="3"/>
      <c r="Q71" s="3"/>
      <c r="R71" s="3"/>
      <c r="S71" s="3"/>
      <c r="T71" s="3"/>
      <c r="U71" s="3"/>
      <c r="V71" s="3"/>
      <c r="W71" s="3"/>
      <c r="X71" s="3"/>
      <c r="Y71" s="3"/>
      <c r="Z71" s="3"/>
      <c r="AA71" s="3"/>
      <c r="AB71" s="1">
        <v>8</v>
      </c>
      <c r="AC71" s="2" t="e">
        <f t="shared" ca="1" si="3"/>
        <v>#VALUE!</v>
      </c>
      <c r="AD71" s="2" t="e">
        <f t="shared" ca="1" si="3"/>
        <v>#VALUE!</v>
      </c>
      <c r="AE71" s="2" t="e">
        <f t="shared" ca="1" si="3"/>
        <v>#VALUE!</v>
      </c>
      <c r="AF71" s="2">
        <f t="shared" ca="1" si="3"/>
        <v>0</v>
      </c>
      <c r="AG71" s="2">
        <f t="shared" ca="1" si="3"/>
        <v>0</v>
      </c>
      <c r="AH71" s="2">
        <f t="shared" ca="1" si="3"/>
        <v>0</v>
      </c>
      <c r="AI71" s="2" t="e">
        <f t="shared" ca="1" si="3"/>
        <v>#VALUE!</v>
      </c>
      <c r="AJ71" s="2" t="e">
        <f t="shared" ca="1" si="3"/>
        <v>#VALUE!</v>
      </c>
      <c r="AK71" s="2" t="e">
        <f t="shared" ca="1" si="3"/>
        <v>#VALUE!</v>
      </c>
      <c r="AL71" s="2">
        <f t="shared" ca="1" si="3"/>
        <v>0</v>
      </c>
      <c r="AM71" s="2">
        <f t="shared" ca="1" si="3"/>
        <v>0</v>
      </c>
      <c r="AN71" s="2">
        <f t="shared" ca="1" si="3"/>
        <v>0</v>
      </c>
      <c r="AO71" s="2">
        <f t="shared" ca="1" si="3"/>
        <v>0</v>
      </c>
      <c r="AP71" s="2">
        <f t="shared" ca="1" si="3"/>
        <v>0</v>
      </c>
      <c r="AQ71" s="2">
        <f t="shared" ca="1" si="3"/>
        <v>0</v>
      </c>
    </row>
    <row r="72" spans="1:43" x14ac:dyDescent="0.25">
      <c r="A72" s="199"/>
      <c r="B72" s="171"/>
      <c r="C72" s="3"/>
      <c r="D72" s="3"/>
      <c r="E72" s="3"/>
      <c r="F72" s="3"/>
      <c r="G72" s="3"/>
      <c r="H72" s="3"/>
      <c r="I72" s="3"/>
      <c r="J72" s="3"/>
      <c r="K72" s="3"/>
      <c r="L72" s="3"/>
      <c r="M72" s="3"/>
      <c r="N72" s="3"/>
      <c r="O72" s="3"/>
      <c r="P72" s="3"/>
      <c r="Q72" s="3"/>
      <c r="R72" s="3"/>
      <c r="S72" s="3"/>
      <c r="T72" s="3"/>
      <c r="U72" s="3"/>
      <c r="V72" s="3"/>
      <c r="W72" s="3"/>
      <c r="X72" s="3"/>
      <c r="Y72" s="3"/>
      <c r="Z72" s="3"/>
      <c r="AA72" s="3"/>
      <c r="AB72" s="1">
        <v>9</v>
      </c>
      <c r="AC72" s="2" t="e">
        <f t="shared" ca="1" si="3"/>
        <v>#VALUE!</v>
      </c>
      <c r="AD72" s="2" t="e">
        <f t="shared" ca="1" si="3"/>
        <v>#VALUE!</v>
      </c>
      <c r="AE72" s="2" t="e">
        <f t="shared" ca="1" si="3"/>
        <v>#VALUE!</v>
      </c>
      <c r="AF72" s="2">
        <f t="shared" ca="1" si="3"/>
        <v>0</v>
      </c>
      <c r="AG72" s="2">
        <f t="shared" ca="1" si="3"/>
        <v>0</v>
      </c>
      <c r="AH72" s="2">
        <f t="shared" ca="1" si="3"/>
        <v>0</v>
      </c>
      <c r="AI72" s="2" t="e">
        <f t="shared" ca="1" si="3"/>
        <v>#VALUE!</v>
      </c>
      <c r="AJ72" s="2" t="e">
        <f t="shared" ca="1" si="3"/>
        <v>#VALUE!</v>
      </c>
      <c r="AK72" s="2" t="e">
        <f t="shared" ca="1" si="3"/>
        <v>#VALUE!</v>
      </c>
      <c r="AL72" s="2">
        <f t="shared" ca="1" si="3"/>
        <v>0</v>
      </c>
      <c r="AM72" s="2">
        <f t="shared" ca="1" si="3"/>
        <v>0</v>
      </c>
      <c r="AN72" s="2">
        <f t="shared" ca="1" si="3"/>
        <v>0</v>
      </c>
      <c r="AO72" s="2">
        <f t="shared" ca="1" si="3"/>
        <v>0</v>
      </c>
      <c r="AP72" s="2">
        <f t="shared" ca="1" si="3"/>
        <v>0</v>
      </c>
      <c r="AQ72" s="2">
        <f t="shared" ca="1" si="3"/>
        <v>0</v>
      </c>
    </row>
    <row r="73" spans="1:43" x14ac:dyDescent="0.25">
      <c r="A73" s="199"/>
      <c r="B73" s="171"/>
      <c r="C73" s="3"/>
      <c r="D73" s="3"/>
      <c r="E73" s="3"/>
      <c r="F73" s="3"/>
      <c r="G73" s="3"/>
      <c r="H73" s="3"/>
      <c r="I73" s="3"/>
      <c r="J73" s="3"/>
      <c r="K73" s="3"/>
      <c r="L73" s="3"/>
      <c r="M73" s="3"/>
      <c r="N73" s="3"/>
      <c r="O73" s="3"/>
      <c r="P73" s="3"/>
      <c r="Q73" s="3"/>
      <c r="R73" s="3"/>
      <c r="S73" s="3"/>
      <c r="T73" s="3"/>
      <c r="U73" s="3"/>
      <c r="V73" s="3"/>
      <c r="W73" s="3"/>
      <c r="X73" s="3"/>
      <c r="Y73" s="3"/>
      <c r="Z73" s="3"/>
      <c r="AA73" s="3"/>
      <c r="AB73" s="1">
        <v>10</v>
      </c>
      <c r="AC73" s="2">
        <f t="shared" ca="1" si="3"/>
        <v>0</v>
      </c>
      <c r="AD73" s="2">
        <f t="shared" ca="1" si="3"/>
        <v>0</v>
      </c>
      <c r="AE73" s="2">
        <f t="shared" ca="1" si="3"/>
        <v>0</v>
      </c>
      <c r="AF73" s="2">
        <f t="shared" ca="1" si="3"/>
        <v>0</v>
      </c>
      <c r="AG73" s="2">
        <f t="shared" ca="1" si="3"/>
        <v>0</v>
      </c>
      <c r="AH73" s="2">
        <f t="shared" ca="1" si="3"/>
        <v>0</v>
      </c>
      <c r="AI73" s="2">
        <f t="shared" ca="1" si="3"/>
        <v>0</v>
      </c>
      <c r="AJ73" s="2">
        <f t="shared" ca="1" si="3"/>
        <v>0</v>
      </c>
      <c r="AK73" s="2">
        <f t="shared" ca="1" si="3"/>
        <v>0</v>
      </c>
      <c r="AL73" s="2">
        <f t="shared" ca="1" si="3"/>
        <v>0</v>
      </c>
      <c r="AM73" s="2">
        <f t="shared" ca="1" si="3"/>
        <v>0</v>
      </c>
      <c r="AN73" s="2">
        <f t="shared" ca="1" si="3"/>
        <v>0</v>
      </c>
      <c r="AO73" s="2">
        <f t="shared" ca="1" si="3"/>
        <v>0</v>
      </c>
      <c r="AP73" s="2">
        <f t="shared" ca="1" si="3"/>
        <v>0</v>
      </c>
      <c r="AQ73" s="2">
        <f t="shared" ca="1" si="3"/>
        <v>0</v>
      </c>
    </row>
    <row r="74" spans="1:43" x14ac:dyDescent="0.25">
      <c r="A74" s="199"/>
      <c r="B74" s="171"/>
      <c r="C74" s="3"/>
      <c r="D74" s="3"/>
      <c r="E74" s="3"/>
      <c r="F74" s="3"/>
      <c r="G74" s="3"/>
      <c r="H74" s="3"/>
      <c r="I74" s="3"/>
      <c r="J74" s="3"/>
      <c r="K74" s="3"/>
      <c r="L74" s="3"/>
      <c r="M74" s="3"/>
      <c r="N74" s="3"/>
      <c r="O74" s="3"/>
      <c r="P74" s="3"/>
      <c r="Q74" s="3"/>
      <c r="R74" s="3"/>
      <c r="S74" s="3"/>
      <c r="T74" s="3"/>
      <c r="U74" s="3"/>
      <c r="V74" s="3"/>
      <c r="W74" s="3"/>
      <c r="X74" s="3"/>
      <c r="Y74" s="3"/>
      <c r="Z74" s="3"/>
      <c r="AA74" s="3"/>
      <c r="AB74" s="1">
        <v>11</v>
      </c>
      <c r="AC74" s="2">
        <f t="shared" ca="1" si="3"/>
        <v>0</v>
      </c>
      <c r="AD74" s="2">
        <f t="shared" ca="1" si="3"/>
        <v>0</v>
      </c>
      <c r="AE74" s="2">
        <f t="shared" ca="1" si="3"/>
        <v>0</v>
      </c>
      <c r="AF74" s="2">
        <f t="shared" ca="1" si="3"/>
        <v>0</v>
      </c>
      <c r="AG74" s="2">
        <f t="shared" ca="1" si="3"/>
        <v>0</v>
      </c>
      <c r="AH74" s="2">
        <f t="shared" ca="1" si="3"/>
        <v>0</v>
      </c>
      <c r="AI74" s="2">
        <f t="shared" ca="1" si="3"/>
        <v>0</v>
      </c>
      <c r="AJ74" s="2">
        <f t="shared" ca="1" si="3"/>
        <v>0</v>
      </c>
      <c r="AK74" s="2">
        <f t="shared" ca="1" si="3"/>
        <v>0</v>
      </c>
      <c r="AL74" s="2">
        <f t="shared" ca="1" si="3"/>
        <v>0</v>
      </c>
      <c r="AM74" s="2">
        <f t="shared" ca="1" si="3"/>
        <v>0</v>
      </c>
      <c r="AN74" s="2">
        <f t="shared" ca="1" si="3"/>
        <v>0</v>
      </c>
      <c r="AO74" s="2">
        <f t="shared" ca="1" si="3"/>
        <v>0</v>
      </c>
      <c r="AP74" s="2">
        <f t="shared" ca="1" si="3"/>
        <v>0</v>
      </c>
      <c r="AQ74" s="2">
        <f t="shared" ca="1" si="3"/>
        <v>0</v>
      </c>
    </row>
    <row r="75" spans="1:43" x14ac:dyDescent="0.25">
      <c r="A75" s="199"/>
      <c r="B75" s="171"/>
      <c r="C75" s="3"/>
      <c r="D75" s="3"/>
      <c r="E75" s="3"/>
      <c r="F75" s="3"/>
      <c r="G75" s="3"/>
      <c r="H75" s="3"/>
      <c r="I75" s="3"/>
      <c r="J75" s="3"/>
      <c r="K75" s="3"/>
      <c r="L75" s="3"/>
      <c r="M75" s="3"/>
      <c r="N75" s="3"/>
      <c r="O75" s="3"/>
      <c r="P75" s="3"/>
      <c r="Q75" s="3"/>
      <c r="R75" s="3"/>
      <c r="S75" s="3"/>
      <c r="T75" s="3"/>
      <c r="U75" s="3"/>
      <c r="V75" s="3"/>
      <c r="W75" s="3"/>
      <c r="X75" s="3"/>
      <c r="Y75" s="3"/>
      <c r="Z75" s="3"/>
      <c r="AA75" s="3"/>
      <c r="AB75" s="1">
        <v>12</v>
      </c>
      <c r="AC75" s="2">
        <f t="shared" ca="1" si="3"/>
        <v>0</v>
      </c>
      <c r="AD75" s="2">
        <f t="shared" ca="1" si="3"/>
        <v>0</v>
      </c>
      <c r="AE75" s="2">
        <f t="shared" ca="1" si="3"/>
        <v>0</v>
      </c>
      <c r="AF75" s="2">
        <f t="shared" ca="1" si="3"/>
        <v>0</v>
      </c>
      <c r="AG75" s="2">
        <f t="shared" ca="1" si="3"/>
        <v>0</v>
      </c>
      <c r="AH75" s="2">
        <f t="shared" ca="1" si="3"/>
        <v>0</v>
      </c>
      <c r="AI75" s="2">
        <f t="shared" ca="1" si="3"/>
        <v>0</v>
      </c>
      <c r="AJ75" s="2">
        <f t="shared" ca="1" si="3"/>
        <v>0</v>
      </c>
      <c r="AK75" s="2">
        <f t="shared" ca="1" si="3"/>
        <v>0</v>
      </c>
      <c r="AL75" s="2">
        <f t="shared" ca="1" si="3"/>
        <v>0</v>
      </c>
      <c r="AM75" s="2">
        <f t="shared" ca="1" si="3"/>
        <v>0</v>
      </c>
      <c r="AN75" s="2">
        <f t="shared" ca="1" si="3"/>
        <v>0</v>
      </c>
      <c r="AO75" s="2">
        <f t="shared" ca="1" si="3"/>
        <v>0</v>
      </c>
      <c r="AP75" s="2">
        <f t="shared" ca="1" si="3"/>
        <v>0</v>
      </c>
      <c r="AQ75" s="2">
        <f t="shared" ca="1" si="3"/>
        <v>0</v>
      </c>
    </row>
    <row r="76" spans="1:43" x14ac:dyDescent="0.25">
      <c r="A76" s="199"/>
      <c r="B76" s="171"/>
      <c r="C76" s="3"/>
      <c r="D76" s="3"/>
      <c r="E76" s="3"/>
      <c r="F76" s="3"/>
      <c r="G76" s="3"/>
      <c r="H76" s="3"/>
      <c r="I76" s="3"/>
      <c r="J76" s="3"/>
      <c r="K76" s="3"/>
      <c r="L76" s="3"/>
      <c r="M76" s="3"/>
      <c r="N76" s="3"/>
      <c r="O76" s="3"/>
      <c r="P76" s="3"/>
      <c r="Q76" s="3"/>
      <c r="R76" s="3"/>
      <c r="S76" s="3"/>
      <c r="T76" s="3"/>
      <c r="U76" s="3"/>
      <c r="V76" s="3"/>
      <c r="W76" s="3"/>
      <c r="X76" s="3"/>
      <c r="Y76" s="3"/>
      <c r="Z76" s="3"/>
      <c r="AA76" s="3"/>
      <c r="AB76" s="1">
        <v>13</v>
      </c>
      <c r="AC76" s="2">
        <f t="shared" ca="1" si="3"/>
        <v>0</v>
      </c>
      <c r="AD76" s="2">
        <f t="shared" ca="1" si="3"/>
        <v>0</v>
      </c>
      <c r="AE76" s="2">
        <f t="shared" ca="1" si="3"/>
        <v>0</v>
      </c>
      <c r="AF76" s="2">
        <f t="shared" ca="1" si="3"/>
        <v>0</v>
      </c>
      <c r="AG76" s="2">
        <f t="shared" ca="1" si="3"/>
        <v>0</v>
      </c>
      <c r="AH76" s="2">
        <f t="shared" ca="1" si="3"/>
        <v>0</v>
      </c>
      <c r="AI76" s="2">
        <f t="shared" ca="1" si="3"/>
        <v>0</v>
      </c>
      <c r="AJ76" s="2">
        <f t="shared" ca="1" si="3"/>
        <v>0</v>
      </c>
      <c r="AK76" s="2">
        <f t="shared" ca="1" si="3"/>
        <v>0</v>
      </c>
      <c r="AL76" s="2">
        <f t="shared" ca="1" si="3"/>
        <v>0</v>
      </c>
      <c r="AM76" s="2">
        <f t="shared" ca="1" si="3"/>
        <v>0</v>
      </c>
      <c r="AN76" s="2">
        <f t="shared" ca="1" si="3"/>
        <v>0</v>
      </c>
      <c r="AO76" s="2">
        <f t="shared" ca="1" si="3"/>
        <v>0</v>
      </c>
      <c r="AP76" s="2">
        <f t="shared" ca="1" si="3"/>
        <v>0</v>
      </c>
      <c r="AQ76" s="2">
        <f t="shared" ca="1" si="3"/>
        <v>0</v>
      </c>
    </row>
    <row r="77" spans="1:43" x14ac:dyDescent="0.25">
      <c r="A77" s="199"/>
      <c r="B77" s="171"/>
      <c r="C77" s="3"/>
      <c r="D77" s="3"/>
      <c r="E77" s="3"/>
      <c r="F77" s="3"/>
      <c r="G77" s="3"/>
      <c r="H77" s="3"/>
      <c r="I77" s="3"/>
      <c r="J77" s="3"/>
      <c r="K77" s="3"/>
      <c r="L77" s="3"/>
      <c r="M77" s="3"/>
      <c r="N77" s="3"/>
      <c r="O77" s="3"/>
      <c r="P77" s="3"/>
      <c r="Q77" s="3"/>
      <c r="R77" s="3"/>
      <c r="S77" s="3"/>
      <c r="T77" s="3"/>
      <c r="U77" s="3"/>
      <c r="V77" s="3"/>
      <c r="W77" s="3"/>
      <c r="X77" s="3"/>
      <c r="Y77" s="3"/>
      <c r="Z77" s="3"/>
      <c r="AA77" s="3"/>
      <c r="AB77" s="1">
        <v>14</v>
      </c>
      <c r="AC77" s="2">
        <f t="shared" ca="1" si="3"/>
        <v>0</v>
      </c>
      <c r="AD77" s="2">
        <f t="shared" ca="1" si="3"/>
        <v>0</v>
      </c>
      <c r="AE77" s="2">
        <f t="shared" ca="1" si="3"/>
        <v>0</v>
      </c>
      <c r="AF77" s="2">
        <f t="shared" ca="1" si="3"/>
        <v>0</v>
      </c>
      <c r="AG77" s="2">
        <f t="shared" ca="1" si="3"/>
        <v>0</v>
      </c>
      <c r="AH77" s="2">
        <f t="shared" ca="1" si="3"/>
        <v>0</v>
      </c>
      <c r="AI77" s="2">
        <f t="shared" ca="1" si="3"/>
        <v>0</v>
      </c>
      <c r="AJ77" s="2">
        <f t="shared" ca="1" si="3"/>
        <v>0</v>
      </c>
      <c r="AK77" s="2">
        <f t="shared" ca="1" si="3"/>
        <v>0</v>
      </c>
      <c r="AL77" s="2">
        <f t="shared" ca="1" si="3"/>
        <v>0</v>
      </c>
      <c r="AM77" s="2">
        <f t="shared" ca="1" si="3"/>
        <v>0</v>
      </c>
      <c r="AN77" s="2">
        <f t="shared" ca="1" si="3"/>
        <v>0</v>
      </c>
      <c r="AO77" s="2">
        <f t="shared" ca="1" si="3"/>
        <v>0</v>
      </c>
      <c r="AP77" s="2">
        <f t="shared" ca="1" si="3"/>
        <v>0</v>
      </c>
      <c r="AQ77" s="2">
        <f t="shared" ca="1" si="3"/>
        <v>0</v>
      </c>
    </row>
    <row r="78" spans="1:43" x14ac:dyDescent="0.25">
      <c r="A78" s="199"/>
      <c r="B78" s="172"/>
      <c r="C78" s="56"/>
      <c r="D78" s="56"/>
      <c r="E78" s="56"/>
      <c r="F78" s="56"/>
      <c r="G78" s="56"/>
      <c r="H78" s="56"/>
      <c r="I78" s="56"/>
      <c r="J78" s="56"/>
      <c r="K78" s="56"/>
      <c r="L78" s="56"/>
      <c r="M78" s="56"/>
      <c r="N78" s="56"/>
      <c r="O78" s="56"/>
      <c r="P78" s="56"/>
      <c r="Q78" s="56"/>
      <c r="R78" s="56"/>
      <c r="S78" s="56"/>
      <c r="T78" s="56"/>
      <c r="U78" s="56"/>
      <c r="V78" s="56"/>
      <c r="W78" s="56"/>
      <c r="X78" s="56"/>
      <c r="Y78" s="56"/>
      <c r="Z78" s="56"/>
      <c r="AA78" s="56"/>
      <c r="AB78" s="53">
        <v>15</v>
      </c>
      <c r="AC78" s="55">
        <f t="shared" ca="1" si="3"/>
        <v>0</v>
      </c>
      <c r="AD78" s="55">
        <f t="shared" ca="1" si="3"/>
        <v>0</v>
      </c>
      <c r="AE78" s="55">
        <f t="shared" ca="1" si="3"/>
        <v>0</v>
      </c>
      <c r="AF78" s="55">
        <f t="shared" ca="1" si="3"/>
        <v>0</v>
      </c>
      <c r="AG78" s="55">
        <f t="shared" ca="1" si="3"/>
        <v>0</v>
      </c>
      <c r="AH78" s="55">
        <f t="shared" ca="1" si="3"/>
        <v>0</v>
      </c>
      <c r="AI78" s="55">
        <f t="shared" ca="1" si="3"/>
        <v>0</v>
      </c>
      <c r="AJ78" s="55">
        <f t="shared" ca="1" si="3"/>
        <v>0</v>
      </c>
      <c r="AK78" s="55">
        <f t="shared" ca="1" si="3"/>
        <v>0</v>
      </c>
      <c r="AL78" s="55">
        <f t="shared" ca="1" si="3"/>
        <v>0</v>
      </c>
      <c r="AM78" s="55">
        <f t="shared" ca="1" si="3"/>
        <v>0</v>
      </c>
      <c r="AN78" s="55">
        <f t="shared" ca="1" si="3"/>
        <v>0</v>
      </c>
      <c r="AO78" s="55">
        <f t="shared" ca="1" si="3"/>
        <v>0</v>
      </c>
      <c r="AP78" s="55">
        <f t="shared" ca="1" si="3"/>
        <v>0</v>
      </c>
      <c r="AQ78" s="55">
        <f t="shared" ca="1" si="3"/>
        <v>0</v>
      </c>
    </row>
    <row r="79" spans="1:43" x14ac:dyDescent="0.25">
      <c r="A79" s="199"/>
      <c r="B79" s="170" t="s">
        <v>68</v>
      </c>
      <c r="C79" s="173" t="str">
        <f>INDEX(mem_Nb,MATCH(B79,MEMBERS,0))</f>
        <v>N3</v>
      </c>
      <c r="D79" s="32">
        <f>INDEX(LM,MATCH(C79,NODES,0),1)</f>
        <v>1</v>
      </c>
      <c r="E79" s="4" t="e">
        <f t="array" aca="1" ref="E79:E84" ca="1">d_m(D79:D84,P79:U84,Du,Dk)</f>
        <v>#VALUE!</v>
      </c>
      <c r="F79" s="4" t="e">
        <f t="array" ref="F79:F84">qf_m(B79)</f>
        <v>#VALUE!</v>
      </c>
      <c r="G79" s="4" t="e">
        <f t="array" ref="G79:G84">MMULT(TRANSPOSE(P79:U84),F79:F84)</f>
        <v>#VALUE!</v>
      </c>
      <c r="H79" s="4" t="e">
        <f t="array" ref="H79:H84">MMULT(J79:O84,E79:E84)+F79:F84</f>
        <v>#VALUE!</v>
      </c>
      <c r="I79" s="4" t="e">
        <f t="array" ref="I79:I84">MMULT(TRANSPOSE(P79:U84),H79:H84)</f>
        <v>#VALUE!</v>
      </c>
      <c r="J79" s="14" t="e">
        <f t="array" ref="J79:O84">kp_m(B79)</f>
        <v>#VALUE!</v>
      </c>
      <c r="K79" s="4" t="e">
        <v>#VALUE!</v>
      </c>
      <c r="L79" s="4" t="e">
        <v>#VALUE!</v>
      </c>
      <c r="M79" s="4" t="e">
        <v>#VALUE!</v>
      </c>
      <c r="N79" s="4" t="e">
        <v>#VALUE!</v>
      </c>
      <c r="O79" s="15" t="e">
        <v>#VALUE!</v>
      </c>
      <c r="P79" s="14" t="e">
        <f t="array" ref="P79:U84">T_m(B79)</f>
        <v>#VALUE!</v>
      </c>
      <c r="Q79" s="4" t="e">
        <v>#VALUE!</v>
      </c>
      <c r="R79" s="4" t="e">
        <v>#VALUE!</v>
      </c>
      <c r="S79" s="4" t="e">
        <v>#VALUE!</v>
      </c>
      <c r="T79" s="4" t="e">
        <v>#VALUE!</v>
      </c>
      <c r="U79" s="15" t="e">
        <v>#VALUE!</v>
      </c>
      <c r="V79" s="14" t="e">
        <f t="array" ref="V79:AA84">k_m(P79:U84,J79:O84)</f>
        <v>#VALUE!</v>
      </c>
      <c r="W79" s="4" t="e">
        <v>#VALUE!</v>
      </c>
      <c r="X79" s="4" t="e">
        <v>#VALUE!</v>
      </c>
      <c r="Y79" s="4" t="e">
        <v>#VALUE!</v>
      </c>
      <c r="Z79" s="4" t="e">
        <v>#VALUE!</v>
      </c>
      <c r="AA79" s="15" t="e">
        <v>#VALUE!</v>
      </c>
      <c r="AB79" s="5">
        <v>1</v>
      </c>
      <c r="AC79" s="4" t="e">
        <f ca="1">IF(ISNA(OR(MATCH(AC$33,OFFSET($D79,1-$AB79,0,6),0),MATCH($AB79,OFFSET($D79,1-$AB79,0,6),0))),0,INDEX(OFFSET($D79,1-$AB79,18,6,6),MATCH(AC$33,OFFSET($D79,1-$AB79,0,6),0),MATCH($AB79,OFFSET($D79,1-$AB79,0,6),0)))</f>
        <v>#VALUE!</v>
      </c>
      <c r="AD79" s="4" t="e">
        <f t="shared" ca="1" si="3"/>
        <v>#VALUE!</v>
      </c>
      <c r="AE79" s="4" t="e">
        <f t="shared" ca="1" si="3"/>
        <v>#VALUE!</v>
      </c>
      <c r="AF79" s="4" t="e">
        <f t="shared" ca="1" si="3"/>
        <v>#VALUE!</v>
      </c>
      <c r="AG79" s="4" t="e">
        <f t="shared" ca="1" si="3"/>
        <v>#VALUE!</v>
      </c>
      <c r="AH79" s="4" t="e">
        <f t="shared" ca="1" si="3"/>
        <v>#VALUE!</v>
      </c>
      <c r="AI79" s="4">
        <f t="shared" ca="1" si="3"/>
        <v>0</v>
      </c>
      <c r="AJ79" s="4">
        <f t="shared" ca="1" si="3"/>
        <v>0</v>
      </c>
      <c r="AK79" s="4">
        <f t="shared" ca="1" si="3"/>
        <v>0</v>
      </c>
      <c r="AL79" s="4">
        <f t="shared" ca="1" si="3"/>
        <v>0</v>
      </c>
      <c r="AM79" s="4">
        <f t="shared" ca="1" si="3"/>
        <v>0</v>
      </c>
      <c r="AN79" s="4">
        <f t="shared" ca="1" si="3"/>
        <v>0</v>
      </c>
      <c r="AO79" s="4">
        <f t="shared" ca="1" si="3"/>
        <v>0</v>
      </c>
      <c r="AP79" s="4">
        <f t="shared" ca="1" si="3"/>
        <v>0</v>
      </c>
      <c r="AQ79" s="4">
        <f t="shared" ca="1" si="3"/>
        <v>0</v>
      </c>
    </row>
    <row r="80" spans="1:43" x14ac:dyDescent="0.25">
      <c r="A80" s="199"/>
      <c r="B80" s="171"/>
      <c r="C80" s="174"/>
      <c r="D80" s="33">
        <f>INDEX(LM,MATCH(C79,NODES,0),2)</f>
        <v>2</v>
      </c>
      <c r="E80" s="2" t="e">
        <f ca="1"/>
        <v>#VALUE!</v>
      </c>
      <c r="F80" s="2" t="e">
        <v>#VALUE!</v>
      </c>
      <c r="G80" s="2" t="e">
        <v>#VALUE!</v>
      </c>
      <c r="H80" s="2" t="e">
        <v>#VALUE!</v>
      </c>
      <c r="I80" s="2" t="e">
        <v>#VALUE!</v>
      </c>
      <c r="J80" s="12" t="e">
        <v>#VALUE!</v>
      </c>
      <c r="K80" s="2" t="e">
        <v>#VALUE!</v>
      </c>
      <c r="L80" s="2" t="e">
        <v>#VALUE!</v>
      </c>
      <c r="M80" s="2" t="e">
        <v>#VALUE!</v>
      </c>
      <c r="N80" s="2" t="e">
        <v>#VALUE!</v>
      </c>
      <c r="O80" s="13" t="e">
        <v>#VALUE!</v>
      </c>
      <c r="P80" s="12" t="e">
        <v>#VALUE!</v>
      </c>
      <c r="Q80" s="2" t="e">
        <v>#VALUE!</v>
      </c>
      <c r="R80" s="2" t="e">
        <v>#VALUE!</v>
      </c>
      <c r="S80" s="2" t="e">
        <v>#VALUE!</v>
      </c>
      <c r="T80" s="2" t="e">
        <v>#VALUE!</v>
      </c>
      <c r="U80" s="13" t="e">
        <v>#VALUE!</v>
      </c>
      <c r="V80" s="12" t="e">
        <v>#VALUE!</v>
      </c>
      <c r="W80" s="2" t="e">
        <v>#VALUE!</v>
      </c>
      <c r="X80" s="2" t="e">
        <v>#VALUE!</v>
      </c>
      <c r="Y80" s="2" t="e">
        <v>#VALUE!</v>
      </c>
      <c r="Z80" s="2" t="e">
        <v>#VALUE!</v>
      </c>
      <c r="AA80" s="13" t="e">
        <v>#VALUE!</v>
      </c>
      <c r="AB80" s="1">
        <v>2</v>
      </c>
      <c r="AC80" s="2" t="e">
        <f t="shared" ref="AC80:AQ95" ca="1" si="4">IF(ISNA(OR(MATCH(AC$33,OFFSET($D80,1-$AB80,0,6),0),MATCH($AB80,OFFSET($D80,1-$AB80,0,6),0))),0,INDEX(OFFSET($D80,1-$AB80,18,6,6),MATCH(AC$33,OFFSET($D80,1-$AB80,0,6),0),MATCH($AB80,OFFSET($D80,1-$AB80,0,6),0)))</f>
        <v>#VALUE!</v>
      </c>
      <c r="AD80" s="2" t="e">
        <f t="shared" ca="1" si="3"/>
        <v>#VALUE!</v>
      </c>
      <c r="AE80" s="2" t="e">
        <f t="shared" ca="1" si="3"/>
        <v>#VALUE!</v>
      </c>
      <c r="AF80" s="2" t="e">
        <f t="shared" ca="1" si="3"/>
        <v>#VALUE!</v>
      </c>
      <c r="AG80" s="2" t="e">
        <f t="shared" ca="1" si="3"/>
        <v>#VALUE!</v>
      </c>
      <c r="AH80" s="2" t="e">
        <f t="shared" ca="1" si="3"/>
        <v>#VALUE!</v>
      </c>
      <c r="AI80" s="2">
        <f t="shared" ca="1" si="3"/>
        <v>0</v>
      </c>
      <c r="AJ80" s="2">
        <f t="shared" ca="1" si="3"/>
        <v>0</v>
      </c>
      <c r="AK80" s="2">
        <f t="shared" ca="1" si="3"/>
        <v>0</v>
      </c>
      <c r="AL80" s="2">
        <f t="shared" ca="1" si="3"/>
        <v>0</v>
      </c>
      <c r="AM80" s="2">
        <f t="shared" ca="1" si="3"/>
        <v>0</v>
      </c>
      <c r="AN80" s="2">
        <f t="shared" ca="1" si="3"/>
        <v>0</v>
      </c>
      <c r="AO80" s="2">
        <f t="shared" ca="1" si="3"/>
        <v>0</v>
      </c>
      <c r="AP80" s="2">
        <f t="shared" ca="1" si="3"/>
        <v>0</v>
      </c>
      <c r="AQ80" s="2">
        <f t="shared" ca="1" si="3"/>
        <v>0</v>
      </c>
    </row>
    <row r="81" spans="1:43" x14ac:dyDescent="0.25">
      <c r="A81" s="199"/>
      <c r="B81" s="171"/>
      <c r="C81" s="174"/>
      <c r="D81" s="33">
        <f>INDEX(LM,MATCH(C79,NODES,0),3)</f>
        <v>3</v>
      </c>
      <c r="E81" s="2" t="e">
        <f ca="1"/>
        <v>#VALUE!</v>
      </c>
      <c r="F81" s="2" t="e">
        <v>#VALUE!</v>
      </c>
      <c r="G81" s="2" t="e">
        <v>#VALUE!</v>
      </c>
      <c r="H81" s="2" t="e">
        <v>#VALUE!</v>
      </c>
      <c r="I81" s="2" t="e">
        <v>#VALUE!</v>
      </c>
      <c r="J81" s="12" t="e">
        <v>#VALUE!</v>
      </c>
      <c r="K81" s="2" t="e">
        <v>#VALUE!</v>
      </c>
      <c r="L81" s="2" t="e">
        <v>#VALUE!</v>
      </c>
      <c r="M81" s="2" t="e">
        <v>#VALUE!</v>
      </c>
      <c r="N81" s="2" t="e">
        <v>#VALUE!</v>
      </c>
      <c r="O81" s="13" t="e">
        <v>#VALUE!</v>
      </c>
      <c r="P81" s="12" t="e">
        <v>#VALUE!</v>
      </c>
      <c r="Q81" s="2" t="e">
        <v>#VALUE!</v>
      </c>
      <c r="R81" s="2" t="e">
        <v>#VALUE!</v>
      </c>
      <c r="S81" s="2" t="e">
        <v>#VALUE!</v>
      </c>
      <c r="T81" s="2" t="e">
        <v>#VALUE!</v>
      </c>
      <c r="U81" s="13" t="e">
        <v>#VALUE!</v>
      </c>
      <c r="V81" s="12" t="e">
        <v>#VALUE!</v>
      </c>
      <c r="W81" s="2" t="e">
        <v>#VALUE!</v>
      </c>
      <c r="X81" s="2" t="e">
        <v>#VALUE!</v>
      </c>
      <c r="Y81" s="2" t="e">
        <v>#VALUE!</v>
      </c>
      <c r="Z81" s="2" t="e">
        <v>#VALUE!</v>
      </c>
      <c r="AA81" s="13" t="e">
        <v>#VALUE!</v>
      </c>
      <c r="AB81" s="1">
        <v>3</v>
      </c>
      <c r="AC81" s="2" t="e">
        <f t="shared" ca="1" si="4"/>
        <v>#VALUE!</v>
      </c>
      <c r="AD81" s="2" t="e">
        <f t="shared" ca="1" si="4"/>
        <v>#VALUE!</v>
      </c>
      <c r="AE81" s="2" t="e">
        <f t="shared" ca="1" si="4"/>
        <v>#VALUE!</v>
      </c>
      <c r="AF81" s="2" t="e">
        <f t="shared" ca="1" si="4"/>
        <v>#VALUE!</v>
      </c>
      <c r="AG81" s="2" t="e">
        <f t="shared" ca="1" si="4"/>
        <v>#VALUE!</v>
      </c>
      <c r="AH81" s="2" t="e">
        <f t="shared" ca="1" si="4"/>
        <v>#VALUE!</v>
      </c>
      <c r="AI81" s="2">
        <f t="shared" ca="1" si="4"/>
        <v>0</v>
      </c>
      <c r="AJ81" s="2">
        <f t="shared" ca="1" si="4"/>
        <v>0</v>
      </c>
      <c r="AK81" s="2">
        <f t="shared" ca="1" si="4"/>
        <v>0</v>
      </c>
      <c r="AL81" s="2">
        <f t="shared" ca="1" si="4"/>
        <v>0</v>
      </c>
      <c r="AM81" s="2">
        <f t="shared" ca="1" si="4"/>
        <v>0</v>
      </c>
      <c r="AN81" s="2">
        <f t="shared" ca="1" si="4"/>
        <v>0</v>
      </c>
      <c r="AO81" s="2">
        <f t="shared" ca="1" si="4"/>
        <v>0</v>
      </c>
      <c r="AP81" s="2">
        <f t="shared" ca="1" si="4"/>
        <v>0</v>
      </c>
      <c r="AQ81" s="2">
        <f t="shared" ca="1" si="4"/>
        <v>0</v>
      </c>
    </row>
    <row r="82" spans="1:43" x14ac:dyDescent="0.25">
      <c r="A82" s="199"/>
      <c r="B82" s="171"/>
      <c r="C82" s="174" t="str">
        <f>INDEX(mem_Ne,MATCH(B79,MEMBERS,0))</f>
        <v>N4</v>
      </c>
      <c r="D82" s="33">
        <f>INDEX(LM,MATCH(C82,NODES,0),1)</f>
        <v>4</v>
      </c>
      <c r="E82" s="2" t="e">
        <f ca="1"/>
        <v>#VALUE!</v>
      </c>
      <c r="F82" s="2" t="e">
        <v>#VALUE!</v>
      </c>
      <c r="G82" s="2" t="e">
        <v>#VALUE!</v>
      </c>
      <c r="H82" s="2" t="e">
        <v>#VALUE!</v>
      </c>
      <c r="I82" s="2" t="e">
        <v>#VALUE!</v>
      </c>
      <c r="J82" s="12" t="e">
        <v>#VALUE!</v>
      </c>
      <c r="K82" s="2" t="e">
        <v>#VALUE!</v>
      </c>
      <c r="L82" s="2" t="e">
        <v>#VALUE!</v>
      </c>
      <c r="M82" s="2" t="e">
        <v>#VALUE!</v>
      </c>
      <c r="N82" s="2" t="e">
        <v>#VALUE!</v>
      </c>
      <c r="O82" s="13" t="e">
        <v>#VALUE!</v>
      </c>
      <c r="P82" s="12" t="e">
        <v>#VALUE!</v>
      </c>
      <c r="Q82" s="2" t="e">
        <v>#VALUE!</v>
      </c>
      <c r="R82" s="2" t="e">
        <v>#VALUE!</v>
      </c>
      <c r="S82" s="2" t="e">
        <v>#VALUE!</v>
      </c>
      <c r="T82" s="2" t="e">
        <v>#VALUE!</v>
      </c>
      <c r="U82" s="13" t="e">
        <v>#VALUE!</v>
      </c>
      <c r="V82" s="12" t="e">
        <v>#VALUE!</v>
      </c>
      <c r="W82" s="2" t="e">
        <v>#VALUE!</v>
      </c>
      <c r="X82" s="2" t="e">
        <v>#VALUE!</v>
      </c>
      <c r="Y82" s="2" t="e">
        <v>#VALUE!</v>
      </c>
      <c r="Z82" s="2" t="e">
        <v>#VALUE!</v>
      </c>
      <c r="AA82" s="13" t="e">
        <v>#VALUE!</v>
      </c>
      <c r="AB82" s="1">
        <v>4</v>
      </c>
      <c r="AC82" s="2" t="e">
        <f t="shared" ca="1" si="4"/>
        <v>#VALUE!</v>
      </c>
      <c r="AD82" s="2" t="e">
        <f t="shared" ca="1" si="4"/>
        <v>#VALUE!</v>
      </c>
      <c r="AE82" s="2" t="e">
        <f t="shared" ca="1" si="4"/>
        <v>#VALUE!</v>
      </c>
      <c r="AF82" s="2" t="e">
        <f t="shared" ca="1" si="4"/>
        <v>#VALUE!</v>
      </c>
      <c r="AG82" s="2" t="e">
        <f t="shared" ca="1" si="4"/>
        <v>#VALUE!</v>
      </c>
      <c r="AH82" s="2" t="e">
        <f t="shared" ca="1" si="4"/>
        <v>#VALUE!</v>
      </c>
      <c r="AI82" s="2">
        <f t="shared" ca="1" si="4"/>
        <v>0</v>
      </c>
      <c r="AJ82" s="2">
        <f t="shared" ca="1" si="4"/>
        <v>0</v>
      </c>
      <c r="AK82" s="2">
        <f t="shared" ca="1" si="4"/>
        <v>0</v>
      </c>
      <c r="AL82" s="2">
        <f t="shared" ca="1" si="4"/>
        <v>0</v>
      </c>
      <c r="AM82" s="2">
        <f t="shared" ca="1" si="4"/>
        <v>0</v>
      </c>
      <c r="AN82" s="2">
        <f t="shared" ca="1" si="4"/>
        <v>0</v>
      </c>
      <c r="AO82" s="2">
        <f t="shared" ca="1" si="4"/>
        <v>0</v>
      </c>
      <c r="AP82" s="2">
        <f t="shared" ca="1" si="4"/>
        <v>0</v>
      </c>
      <c r="AQ82" s="2">
        <f t="shared" ca="1" si="4"/>
        <v>0</v>
      </c>
    </row>
    <row r="83" spans="1:43" x14ac:dyDescent="0.25">
      <c r="A83" s="199"/>
      <c r="B83" s="171"/>
      <c r="C83" s="174"/>
      <c r="D83" s="33">
        <f>INDEX(LM,MATCH(C82,NODES,0),2)</f>
        <v>5</v>
      </c>
      <c r="E83" s="2" t="e">
        <f ca="1"/>
        <v>#VALUE!</v>
      </c>
      <c r="F83" s="2" t="e">
        <v>#VALUE!</v>
      </c>
      <c r="G83" s="2" t="e">
        <v>#VALUE!</v>
      </c>
      <c r="H83" s="2" t="e">
        <v>#VALUE!</v>
      </c>
      <c r="I83" s="2" t="e">
        <v>#VALUE!</v>
      </c>
      <c r="J83" s="12" t="e">
        <v>#VALUE!</v>
      </c>
      <c r="K83" s="2" t="e">
        <v>#VALUE!</v>
      </c>
      <c r="L83" s="2" t="e">
        <v>#VALUE!</v>
      </c>
      <c r="M83" s="2" t="e">
        <v>#VALUE!</v>
      </c>
      <c r="N83" s="2" t="e">
        <v>#VALUE!</v>
      </c>
      <c r="O83" s="13" t="e">
        <v>#VALUE!</v>
      </c>
      <c r="P83" s="12" t="e">
        <v>#VALUE!</v>
      </c>
      <c r="Q83" s="2" t="e">
        <v>#VALUE!</v>
      </c>
      <c r="R83" s="2" t="e">
        <v>#VALUE!</v>
      </c>
      <c r="S83" s="2" t="e">
        <v>#VALUE!</v>
      </c>
      <c r="T83" s="2" t="e">
        <v>#VALUE!</v>
      </c>
      <c r="U83" s="13" t="e">
        <v>#VALUE!</v>
      </c>
      <c r="V83" s="12" t="e">
        <v>#VALUE!</v>
      </c>
      <c r="W83" s="2" t="e">
        <v>#VALUE!</v>
      </c>
      <c r="X83" s="2" t="e">
        <v>#VALUE!</v>
      </c>
      <c r="Y83" s="2" t="e">
        <v>#VALUE!</v>
      </c>
      <c r="Z83" s="2" t="e">
        <v>#VALUE!</v>
      </c>
      <c r="AA83" s="13" t="e">
        <v>#VALUE!</v>
      </c>
      <c r="AB83" s="1">
        <v>5</v>
      </c>
      <c r="AC83" s="2" t="e">
        <f t="shared" ca="1" si="4"/>
        <v>#VALUE!</v>
      </c>
      <c r="AD83" s="2" t="e">
        <f t="shared" ca="1" si="4"/>
        <v>#VALUE!</v>
      </c>
      <c r="AE83" s="2" t="e">
        <f t="shared" ca="1" si="4"/>
        <v>#VALUE!</v>
      </c>
      <c r="AF83" s="2" t="e">
        <f t="shared" ca="1" si="4"/>
        <v>#VALUE!</v>
      </c>
      <c r="AG83" s="2" t="e">
        <f t="shared" ca="1" si="4"/>
        <v>#VALUE!</v>
      </c>
      <c r="AH83" s="2" t="e">
        <f t="shared" ca="1" si="4"/>
        <v>#VALUE!</v>
      </c>
      <c r="AI83" s="2">
        <f t="shared" ca="1" si="4"/>
        <v>0</v>
      </c>
      <c r="AJ83" s="2">
        <f t="shared" ca="1" si="4"/>
        <v>0</v>
      </c>
      <c r="AK83" s="2">
        <f t="shared" ca="1" si="4"/>
        <v>0</v>
      </c>
      <c r="AL83" s="2">
        <f t="shared" ca="1" si="4"/>
        <v>0</v>
      </c>
      <c r="AM83" s="2">
        <f t="shared" ca="1" si="4"/>
        <v>0</v>
      </c>
      <c r="AN83" s="2">
        <f t="shared" ca="1" si="4"/>
        <v>0</v>
      </c>
      <c r="AO83" s="2">
        <f t="shared" ca="1" si="4"/>
        <v>0</v>
      </c>
      <c r="AP83" s="2">
        <f t="shared" ca="1" si="4"/>
        <v>0</v>
      </c>
      <c r="AQ83" s="2">
        <f t="shared" ca="1" si="4"/>
        <v>0</v>
      </c>
    </row>
    <row r="84" spans="1:43" x14ac:dyDescent="0.25">
      <c r="A84" s="199"/>
      <c r="B84" s="171"/>
      <c r="C84" s="174"/>
      <c r="D84" s="33">
        <f>INDEX(LM,MATCH(C82,NODES,0),3)</f>
        <v>6</v>
      </c>
      <c r="E84" s="2" t="e">
        <f ca="1"/>
        <v>#VALUE!</v>
      </c>
      <c r="F84" s="2" t="e">
        <v>#VALUE!</v>
      </c>
      <c r="G84" s="2" t="e">
        <v>#VALUE!</v>
      </c>
      <c r="H84" s="2" t="e">
        <v>#VALUE!</v>
      </c>
      <c r="I84" s="2" t="e">
        <v>#VALUE!</v>
      </c>
      <c r="J84" s="12" t="e">
        <v>#VALUE!</v>
      </c>
      <c r="K84" s="2" t="e">
        <v>#VALUE!</v>
      </c>
      <c r="L84" s="2" t="e">
        <v>#VALUE!</v>
      </c>
      <c r="M84" s="2" t="e">
        <v>#VALUE!</v>
      </c>
      <c r="N84" s="2" t="e">
        <v>#VALUE!</v>
      </c>
      <c r="O84" s="13" t="e">
        <v>#VALUE!</v>
      </c>
      <c r="P84" s="12" t="e">
        <v>#VALUE!</v>
      </c>
      <c r="Q84" s="2" t="e">
        <v>#VALUE!</v>
      </c>
      <c r="R84" s="2" t="e">
        <v>#VALUE!</v>
      </c>
      <c r="S84" s="2" t="e">
        <v>#VALUE!</v>
      </c>
      <c r="T84" s="2" t="e">
        <v>#VALUE!</v>
      </c>
      <c r="U84" s="13" t="e">
        <v>#VALUE!</v>
      </c>
      <c r="V84" s="12" t="e">
        <v>#VALUE!</v>
      </c>
      <c r="W84" s="2" t="e">
        <v>#VALUE!</v>
      </c>
      <c r="X84" s="2" t="e">
        <v>#VALUE!</v>
      </c>
      <c r="Y84" s="2" t="e">
        <v>#VALUE!</v>
      </c>
      <c r="Z84" s="2" t="e">
        <v>#VALUE!</v>
      </c>
      <c r="AA84" s="13" t="e">
        <v>#VALUE!</v>
      </c>
      <c r="AB84" s="1">
        <v>6</v>
      </c>
      <c r="AC84" s="2" t="e">
        <f t="shared" ca="1" si="4"/>
        <v>#VALUE!</v>
      </c>
      <c r="AD84" s="2" t="e">
        <f t="shared" ca="1" si="4"/>
        <v>#VALUE!</v>
      </c>
      <c r="AE84" s="2" t="e">
        <f t="shared" ca="1" si="4"/>
        <v>#VALUE!</v>
      </c>
      <c r="AF84" s="2" t="e">
        <f t="shared" ca="1" si="4"/>
        <v>#VALUE!</v>
      </c>
      <c r="AG84" s="2" t="e">
        <f t="shared" ca="1" si="4"/>
        <v>#VALUE!</v>
      </c>
      <c r="AH84" s="2" t="e">
        <f t="shared" ca="1" si="4"/>
        <v>#VALUE!</v>
      </c>
      <c r="AI84" s="2">
        <f t="shared" ca="1" si="4"/>
        <v>0</v>
      </c>
      <c r="AJ84" s="2">
        <f t="shared" ca="1" si="4"/>
        <v>0</v>
      </c>
      <c r="AK84" s="2">
        <f t="shared" ca="1" si="4"/>
        <v>0</v>
      </c>
      <c r="AL84" s="2">
        <f t="shared" ca="1" si="4"/>
        <v>0</v>
      </c>
      <c r="AM84" s="2">
        <f t="shared" ca="1" si="4"/>
        <v>0</v>
      </c>
      <c r="AN84" s="2">
        <f t="shared" ca="1" si="4"/>
        <v>0</v>
      </c>
      <c r="AO84" s="2">
        <f t="shared" ca="1" si="4"/>
        <v>0</v>
      </c>
      <c r="AP84" s="2">
        <f t="shared" ca="1" si="4"/>
        <v>0</v>
      </c>
      <c r="AQ84" s="2">
        <f t="shared" ca="1" si="4"/>
        <v>0</v>
      </c>
    </row>
    <row r="85" spans="1:43" x14ac:dyDescent="0.25">
      <c r="A85" s="199"/>
      <c r="B85" s="171"/>
      <c r="C85" s="3"/>
      <c r="D85" s="3"/>
      <c r="E85" s="3"/>
      <c r="F85" s="3"/>
      <c r="G85" s="3"/>
      <c r="H85" s="3"/>
      <c r="I85" s="3"/>
      <c r="J85" s="3"/>
      <c r="K85" s="3"/>
      <c r="L85" s="3"/>
      <c r="M85" s="3"/>
      <c r="N85" s="3"/>
      <c r="O85" s="3"/>
      <c r="P85" s="3"/>
      <c r="Q85" s="3"/>
      <c r="R85" s="3"/>
      <c r="S85" s="3"/>
      <c r="T85" s="3"/>
      <c r="U85" s="3"/>
      <c r="V85" s="3"/>
      <c r="W85" s="3"/>
      <c r="X85" s="3"/>
      <c r="Y85" s="3"/>
      <c r="Z85" s="3"/>
      <c r="AA85" s="3"/>
      <c r="AB85" s="1">
        <v>7</v>
      </c>
      <c r="AC85" s="2">
        <f t="shared" ca="1" si="4"/>
        <v>0</v>
      </c>
      <c r="AD85" s="2">
        <f t="shared" ca="1" si="4"/>
        <v>0</v>
      </c>
      <c r="AE85" s="2">
        <f t="shared" ca="1" si="4"/>
        <v>0</v>
      </c>
      <c r="AF85" s="2">
        <f t="shared" ca="1" si="4"/>
        <v>0</v>
      </c>
      <c r="AG85" s="2">
        <f t="shared" ca="1" si="4"/>
        <v>0</v>
      </c>
      <c r="AH85" s="2">
        <f t="shared" ca="1" si="4"/>
        <v>0</v>
      </c>
      <c r="AI85" s="2">
        <f t="shared" ca="1" si="4"/>
        <v>0</v>
      </c>
      <c r="AJ85" s="2">
        <f t="shared" ca="1" si="4"/>
        <v>0</v>
      </c>
      <c r="AK85" s="2">
        <f t="shared" ca="1" si="4"/>
        <v>0</v>
      </c>
      <c r="AL85" s="2">
        <f t="shared" ca="1" si="4"/>
        <v>0</v>
      </c>
      <c r="AM85" s="2">
        <f t="shared" ca="1" si="4"/>
        <v>0</v>
      </c>
      <c r="AN85" s="2">
        <f t="shared" ca="1" si="4"/>
        <v>0</v>
      </c>
      <c r="AO85" s="2">
        <f t="shared" ca="1" si="4"/>
        <v>0</v>
      </c>
      <c r="AP85" s="2">
        <f t="shared" ca="1" si="4"/>
        <v>0</v>
      </c>
      <c r="AQ85" s="2">
        <f t="shared" ca="1" si="4"/>
        <v>0</v>
      </c>
    </row>
    <row r="86" spans="1:43" x14ac:dyDescent="0.25">
      <c r="A86" s="199"/>
      <c r="B86" s="171"/>
      <c r="C86" s="3"/>
      <c r="D86" s="3"/>
      <c r="E86" s="3"/>
      <c r="F86" s="3"/>
      <c r="G86" s="3"/>
      <c r="H86" s="3"/>
      <c r="I86" s="3"/>
      <c r="J86" s="3"/>
      <c r="K86" s="3"/>
      <c r="L86" s="3"/>
      <c r="M86" s="3"/>
      <c r="N86" s="3"/>
      <c r="O86" s="3"/>
      <c r="P86" s="3"/>
      <c r="Q86" s="3"/>
      <c r="R86" s="3"/>
      <c r="S86" s="3"/>
      <c r="T86" s="3"/>
      <c r="U86" s="3"/>
      <c r="V86" s="3"/>
      <c r="W86" s="3"/>
      <c r="X86" s="3"/>
      <c r="Y86" s="3"/>
      <c r="Z86" s="3"/>
      <c r="AA86" s="3"/>
      <c r="AB86" s="1">
        <v>8</v>
      </c>
      <c r="AC86" s="2">
        <f t="shared" ca="1" si="4"/>
        <v>0</v>
      </c>
      <c r="AD86" s="2">
        <f t="shared" ca="1" si="4"/>
        <v>0</v>
      </c>
      <c r="AE86" s="2">
        <f t="shared" ca="1" si="4"/>
        <v>0</v>
      </c>
      <c r="AF86" s="2">
        <f t="shared" ca="1" si="4"/>
        <v>0</v>
      </c>
      <c r="AG86" s="2">
        <f t="shared" ca="1" si="4"/>
        <v>0</v>
      </c>
      <c r="AH86" s="2">
        <f t="shared" ca="1" si="4"/>
        <v>0</v>
      </c>
      <c r="AI86" s="2">
        <f t="shared" ca="1" si="4"/>
        <v>0</v>
      </c>
      <c r="AJ86" s="2">
        <f t="shared" ca="1" si="4"/>
        <v>0</v>
      </c>
      <c r="AK86" s="2">
        <f t="shared" ca="1" si="4"/>
        <v>0</v>
      </c>
      <c r="AL86" s="2">
        <f t="shared" ca="1" si="4"/>
        <v>0</v>
      </c>
      <c r="AM86" s="2">
        <f t="shared" ca="1" si="4"/>
        <v>0</v>
      </c>
      <c r="AN86" s="2">
        <f t="shared" ca="1" si="4"/>
        <v>0</v>
      </c>
      <c r="AO86" s="2">
        <f t="shared" ca="1" si="4"/>
        <v>0</v>
      </c>
      <c r="AP86" s="2">
        <f t="shared" ca="1" si="4"/>
        <v>0</v>
      </c>
      <c r="AQ86" s="2">
        <f t="shared" ca="1" si="4"/>
        <v>0</v>
      </c>
    </row>
    <row r="87" spans="1:43" x14ac:dyDescent="0.25">
      <c r="A87" s="199"/>
      <c r="B87" s="171"/>
      <c r="C87" s="3"/>
      <c r="D87" s="3"/>
      <c r="E87" s="3"/>
      <c r="F87" s="3"/>
      <c r="G87" s="3"/>
      <c r="H87" s="3"/>
      <c r="I87" s="3"/>
      <c r="J87" s="3"/>
      <c r="K87" s="3"/>
      <c r="L87" s="3"/>
      <c r="M87" s="3"/>
      <c r="N87" s="3"/>
      <c r="O87" s="3"/>
      <c r="P87" s="3"/>
      <c r="Q87" s="3"/>
      <c r="R87" s="3"/>
      <c r="S87" s="3"/>
      <c r="T87" s="3"/>
      <c r="U87" s="3"/>
      <c r="V87" s="3"/>
      <c r="W87" s="3"/>
      <c r="X87" s="3"/>
      <c r="Y87" s="3"/>
      <c r="Z87" s="3"/>
      <c r="AA87" s="3"/>
      <c r="AB87" s="1">
        <v>9</v>
      </c>
      <c r="AC87" s="2">
        <f t="shared" ca="1" si="4"/>
        <v>0</v>
      </c>
      <c r="AD87" s="2">
        <f t="shared" ca="1" si="4"/>
        <v>0</v>
      </c>
      <c r="AE87" s="2">
        <f t="shared" ca="1" si="4"/>
        <v>0</v>
      </c>
      <c r="AF87" s="2">
        <f t="shared" ca="1" si="4"/>
        <v>0</v>
      </c>
      <c r="AG87" s="2">
        <f t="shared" ca="1" si="4"/>
        <v>0</v>
      </c>
      <c r="AH87" s="2">
        <f t="shared" ca="1" si="4"/>
        <v>0</v>
      </c>
      <c r="AI87" s="2">
        <f t="shared" ca="1" si="4"/>
        <v>0</v>
      </c>
      <c r="AJ87" s="2">
        <f t="shared" ca="1" si="4"/>
        <v>0</v>
      </c>
      <c r="AK87" s="2">
        <f t="shared" ca="1" si="4"/>
        <v>0</v>
      </c>
      <c r="AL87" s="2">
        <f t="shared" ca="1" si="4"/>
        <v>0</v>
      </c>
      <c r="AM87" s="2">
        <f t="shared" ca="1" si="4"/>
        <v>0</v>
      </c>
      <c r="AN87" s="2">
        <f t="shared" ca="1" si="4"/>
        <v>0</v>
      </c>
      <c r="AO87" s="2">
        <f t="shared" ca="1" si="4"/>
        <v>0</v>
      </c>
      <c r="AP87" s="2">
        <f t="shared" ca="1" si="4"/>
        <v>0</v>
      </c>
      <c r="AQ87" s="2">
        <f t="shared" ca="1" si="4"/>
        <v>0</v>
      </c>
    </row>
    <row r="88" spans="1:43" x14ac:dyDescent="0.25">
      <c r="A88" s="199"/>
      <c r="B88" s="171"/>
      <c r="C88" s="3"/>
      <c r="D88" s="3"/>
      <c r="E88" s="3"/>
      <c r="F88" s="3"/>
      <c r="G88" s="3"/>
      <c r="H88" s="3"/>
      <c r="I88" s="3"/>
      <c r="J88" s="3"/>
      <c r="K88" s="3"/>
      <c r="L88" s="3"/>
      <c r="M88" s="3"/>
      <c r="N88" s="3"/>
      <c r="O88" s="3"/>
      <c r="P88" s="3"/>
      <c r="Q88" s="3"/>
      <c r="R88" s="3"/>
      <c r="S88" s="3"/>
      <c r="T88" s="3"/>
      <c r="U88" s="3"/>
      <c r="V88" s="3"/>
      <c r="W88" s="3"/>
      <c r="X88" s="3"/>
      <c r="Y88" s="3"/>
      <c r="Z88" s="3"/>
      <c r="AA88" s="3"/>
      <c r="AB88" s="1">
        <v>10</v>
      </c>
      <c r="AC88" s="2">
        <f t="shared" ca="1" si="4"/>
        <v>0</v>
      </c>
      <c r="AD88" s="2">
        <f t="shared" ca="1" si="4"/>
        <v>0</v>
      </c>
      <c r="AE88" s="2">
        <f t="shared" ca="1" si="4"/>
        <v>0</v>
      </c>
      <c r="AF88" s="2">
        <f t="shared" ca="1" si="4"/>
        <v>0</v>
      </c>
      <c r="AG88" s="2">
        <f t="shared" ca="1" si="4"/>
        <v>0</v>
      </c>
      <c r="AH88" s="2">
        <f t="shared" ca="1" si="4"/>
        <v>0</v>
      </c>
      <c r="AI88" s="2">
        <f t="shared" ca="1" si="4"/>
        <v>0</v>
      </c>
      <c r="AJ88" s="2">
        <f t="shared" ca="1" si="4"/>
        <v>0</v>
      </c>
      <c r="AK88" s="2">
        <f t="shared" ca="1" si="4"/>
        <v>0</v>
      </c>
      <c r="AL88" s="2">
        <f t="shared" ca="1" si="4"/>
        <v>0</v>
      </c>
      <c r="AM88" s="2">
        <f t="shared" ca="1" si="4"/>
        <v>0</v>
      </c>
      <c r="AN88" s="2">
        <f t="shared" ca="1" si="4"/>
        <v>0</v>
      </c>
      <c r="AO88" s="2">
        <f t="shared" ca="1" si="4"/>
        <v>0</v>
      </c>
      <c r="AP88" s="2">
        <f t="shared" ca="1" si="4"/>
        <v>0</v>
      </c>
      <c r="AQ88" s="2">
        <f t="shared" ca="1" si="4"/>
        <v>0</v>
      </c>
    </row>
    <row r="89" spans="1:43" x14ac:dyDescent="0.25">
      <c r="A89" s="199"/>
      <c r="B89" s="171"/>
      <c r="C89" s="3"/>
      <c r="D89" s="3"/>
      <c r="E89" s="3"/>
      <c r="F89" s="3"/>
      <c r="G89" s="3"/>
      <c r="H89" s="3"/>
      <c r="I89" s="3"/>
      <c r="J89" s="3"/>
      <c r="K89" s="3"/>
      <c r="L89" s="3"/>
      <c r="M89" s="3"/>
      <c r="N89" s="3"/>
      <c r="O89" s="3"/>
      <c r="P89" s="3"/>
      <c r="Q89" s="3"/>
      <c r="R89" s="3"/>
      <c r="S89" s="3"/>
      <c r="T89" s="3"/>
      <c r="U89" s="3"/>
      <c r="V89" s="3"/>
      <c r="W89" s="3"/>
      <c r="X89" s="3"/>
      <c r="Y89" s="3"/>
      <c r="Z89" s="3"/>
      <c r="AA89" s="3"/>
      <c r="AB89" s="1">
        <v>11</v>
      </c>
      <c r="AC89" s="2">
        <f t="shared" ca="1" si="4"/>
        <v>0</v>
      </c>
      <c r="AD89" s="2">
        <f t="shared" ca="1" si="4"/>
        <v>0</v>
      </c>
      <c r="AE89" s="2">
        <f t="shared" ca="1" si="4"/>
        <v>0</v>
      </c>
      <c r="AF89" s="2">
        <f t="shared" ca="1" si="4"/>
        <v>0</v>
      </c>
      <c r="AG89" s="2">
        <f t="shared" ca="1" si="4"/>
        <v>0</v>
      </c>
      <c r="AH89" s="2">
        <f t="shared" ca="1" si="4"/>
        <v>0</v>
      </c>
      <c r="AI89" s="2">
        <f t="shared" ca="1" si="4"/>
        <v>0</v>
      </c>
      <c r="AJ89" s="2">
        <f t="shared" ca="1" si="4"/>
        <v>0</v>
      </c>
      <c r="AK89" s="2">
        <f t="shared" ca="1" si="4"/>
        <v>0</v>
      </c>
      <c r="AL89" s="2">
        <f t="shared" ca="1" si="4"/>
        <v>0</v>
      </c>
      <c r="AM89" s="2">
        <f t="shared" ca="1" si="4"/>
        <v>0</v>
      </c>
      <c r="AN89" s="2">
        <f t="shared" ca="1" si="4"/>
        <v>0</v>
      </c>
      <c r="AO89" s="2">
        <f t="shared" ca="1" si="4"/>
        <v>0</v>
      </c>
      <c r="AP89" s="2">
        <f t="shared" ca="1" si="4"/>
        <v>0</v>
      </c>
      <c r="AQ89" s="2">
        <f t="shared" ca="1" si="4"/>
        <v>0</v>
      </c>
    </row>
    <row r="90" spans="1:43" x14ac:dyDescent="0.25">
      <c r="A90" s="199"/>
      <c r="B90" s="171"/>
      <c r="C90" s="3"/>
      <c r="D90" s="3"/>
      <c r="E90" s="3"/>
      <c r="F90" s="3"/>
      <c r="G90" s="3"/>
      <c r="H90" s="3"/>
      <c r="I90" s="3"/>
      <c r="J90" s="3"/>
      <c r="K90" s="3"/>
      <c r="L90" s="3"/>
      <c r="M90" s="3"/>
      <c r="N90" s="3"/>
      <c r="O90" s="3"/>
      <c r="P90" s="3"/>
      <c r="Q90" s="3"/>
      <c r="R90" s="3"/>
      <c r="S90" s="3"/>
      <c r="T90" s="3"/>
      <c r="U90" s="3"/>
      <c r="V90" s="3"/>
      <c r="W90" s="3"/>
      <c r="X90" s="3"/>
      <c r="Y90" s="3"/>
      <c r="Z90" s="3"/>
      <c r="AA90" s="3"/>
      <c r="AB90" s="1">
        <v>12</v>
      </c>
      <c r="AC90" s="2">
        <f t="shared" ca="1" si="4"/>
        <v>0</v>
      </c>
      <c r="AD90" s="2">
        <f t="shared" ca="1" si="4"/>
        <v>0</v>
      </c>
      <c r="AE90" s="2">
        <f t="shared" ca="1" si="4"/>
        <v>0</v>
      </c>
      <c r="AF90" s="2">
        <f t="shared" ca="1" si="4"/>
        <v>0</v>
      </c>
      <c r="AG90" s="2">
        <f t="shared" ca="1" si="4"/>
        <v>0</v>
      </c>
      <c r="AH90" s="2">
        <f t="shared" ca="1" si="4"/>
        <v>0</v>
      </c>
      <c r="AI90" s="2">
        <f t="shared" ca="1" si="4"/>
        <v>0</v>
      </c>
      <c r="AJ90" s="2">
        <f t="shared" ca="1" si="4"/>
        <v>0</v>
      </c>
      <c r="AK90" s="2">
        <f t="shared" ca="1" si="4"/>
        <v>0</v>
      </c>
      <c r="AL90" s="2">
        <f t="shared" ca="1" si="4"/>
        <v>0</v>
      </c>
      <c r="AM90" s="2">
        <f t="shared" ca="1" si="4"/>
        <v>0</v>
      </c>
      <c r="AN90" s="2">
        <f t="shared" ca="1" si="4"/>
        <v>0</v>
      </c>
      <c r="AO90" s="2">
        <f t="shared" ca="1" si="4"/>
        <v>0</v>
      </c>
      <c r="AP90" s="2">
        <f t="shared" ca="1" si="4"/>
        <v>0</v>
      </c>
      <c r="AQ90" s="2">
        <f t="shared" ca="1" si="4"/>
        <v>0</v>
      </c>
    </row>
    <row r="91" spans="1:43" x14ac:dyDescent="0.25">
      <c r="A91" s="199"/>
      <c r="B91" s="171"/>
      <c r="C91" s="3"/>
      <c r="D91" s="3"/>
      <c r="E91" s="3"/>
      <c r="F91" s="3"/>
      <c r="G91" s="3"/>
      <c r="H91" s="3"/>
      <c r="I91" s="3"/>
      <c r="J91" s="3"/>
      <c r="K91" s="3"/>
      <c r="L91" s="3"/>
      <c r="M91" s="3"/>
      <c r="N91" s="3"/>
      <c r="O91" s="3"/>
      <c r="P91" s="3"/>
      <c r="Q91" s="3"/>
      <c r="R91" s="3"/>
      <c r="S91" s="3"/>
      <c r="T91" s="3"/>
      <c r="U91" s="3"/>
      <c r="V91" s="3"/>
      <c r="W91" s="3"/>
      <c r="X91" s="3"/>
      <c r="Y91" s="3"/>
      <c r="Z91" s="3"/>
      <c r="AA91" s="3"/>
      <c r="AB91" s="1">
        <v>13</v>
      </c>
      <c r="AC91" s="2">
        <f t="shared" ca="1" si="4"/>
        <v>0</v>
      </c>
      <c r="AD91" s="2">
        <f t="shared" ca="1" si="4"/>
        <v>0</v>
      </c>
      <c r="AE91" s="2">
        <f t="shared" ca="1" si="4"/>
        <v>0</v>
      </c>
      <c r="AF91" s="2">
        <f t="shared" ca="1" si="4"/>
        <v>0</v>
      </c>
      <c r="AG91" s="2">
        <f t="shared" ca="1" si="4"/>
        <v>0</v>
      </c>
      <c r="AH91" s="2">
        <f t="shared" ca="1" si="4"/>
        <v>0</v>
      </c>
      <c r="AI91" s="2">
        <f t="shared" ca="1" si="4"/>
        <v>0</v>
      </c>
      <c r="AJ91" s="2">
        <f t="shared" ca="1" si="4"/>
        <v>0</v>
      </c>
      <c r="AK91" s="2">
        <f t="shared" ca="1" si="4"/>
        <v>0</v>
      </c>
      <c r="AL91" s="2">
        <f t="shared" ca="1" si="4"/>
        <v>0</v>
      </c>
      <c r="AM91" s="2">
        <f t="shared" ca="1" si="4"/>
        <v>0</v>
      </c>
      <c r="AN91" s="2">
        <f t="shared" ca="1" si="4"/>
        <v>0</v>
      </c>
      <c r="AO91" s="2">
        <f t="shared" ca="1" si="4"/>
        <v>0</v>
      </c>
      <c r="AP91" s="2">
        <f t="shared" ca="1" si="4"/>
        <v>0</v>
      </c>
      <c r="AQ91" s="2">
        <f t="shared" ca="1" si="4"/>
        <v>0</v>
      </c>
    </row>
    <row r="92" spans="1:43" x14ac:dyDescent="0.25">
      <c r="A92" s="199"/>
      <c r="B92" s="171"/>
      <c r="C92" s="3"/>
      <c r="D92" s="3"/>
      <c r="E92" s="3"/>
      <c r="F92" s="3"/>
      <c r="G92" s="3"/>
      <c r="H92" s="3"/>
      <c r="I92" s="3"/>
      <c r="J92" s="3"/>
      <c r="K92" s="3"/>
      <c r="L92" s="3"/>
      <c r="M92" s="3"/>
      <c r="N92" s="3"/>
      <c r="O92" s="3"/>
      <c r="P92" s="3"/>
      <c r="Q92" s="3"/>
      <c r="R92" s="3"/>
      <c r="S92" s="3"/>
      <c r="T92" s="3"/>
      <c r="U92" s="3"/>
      <c r="V92" s="3"/>
      <c r="W92" s="3"/>
      <c r="X92" s="3"/>
      <c r="Y92" s="3"/>
      <c r="Z92" s="3"/>
      <c r="AA92" s="3"/>
      <c r="AB92" s="1">
        <v>14</v>
      </c>
      <c r="AC92" s="2">
        <f t="shared" ca="1" si="4"/>
        <v>0</v>
      </c>
      <c r="AD92" s="2">
        <f t="shared" ca="1" si="4"/>
        <v>0</v>
      </c>
      <c r="AE92" s="2">
        <f t="shared" ca="1" si="4"/>
        <v>0</v>
      </c>
      <c r="AF92" s="2">
        <f t="shared" ca="1" si="4"/>
        <v>0</v>
      </c>
      <c r="AG92" s="2">
        <f t="shared" ca="1" si="4"/>
        <v>0</v>
      </c>
      <c r="AH92" s="2">
        <f t="shared" ca="1" si="4"/>
        <v>0</v>
      </c>
      <c r="AI92" s="2">
        <f t="shared" ca="1" si="4"/>
        <v>0</v>
      </c>
      <c r="AJ92" s="2">
        <f t="shared" ca="1" si="4"/>
        <v>0</v>
      </c>
      <c r="AK92" s="2">
        <f t="shared" ca="1" si="4"/>
        <v>0</v>
      </c>
      <c r="AL92" s="2">
        <f t="shared" ca="1" si="4"/>
        <v>0</v>
      </c>
      <c r="AM92" s="2">
        <f t="shared" ca="1" si="4"/>
        <v>0</v>
      </c>
      <c r="AN92" s="2">
        <f t="shared" ca="1" si="4"/>
        <v>0</v>
      </c>
      <c r="AO92" s="2">
        <f t="shared" ca="1" si="4"/>
        <v>0</v>
      </c>
      <c r="AP92" s="2">
        <f t="shared" ca="1" si="4"/>
        <v>0</v>
      </c>
      <c r="AQ92" s="2">
        <f t="shared" ca="1" si="4"/>
        <v>0</v>
      </c>
    </row>
    <row r="93" spans="1:43" x14ac:dyDescent="0.25">
      <c r="A93" s="199"/>
      <c r="B93" s="172"/>
      <c r="C93" s="56"/>
      <c r="D93" s="56"/>
      <c r="E93" s="56"/>
      <c r="F93" s="56"/>
      <c r="G93" s="56"/>
      <c r="H93" s="56"/>
      <c r="I93" s="56"/>
      <c r="J93" s="56"/>
      <c r="K93" s="56"/>
      <c r="L93" s="56"/>
      <c r="M93" s="56"/>
      <c r="N93" s="56"/>
      <c r="O93" s="56"/>
      <c r="P93" s="56"/>
      <c r="Q93" s="56"/>
      <c r="R93" s="56"/>
      <c r="S93" s="56"/>
      <c r="T93" s="56"/>
      <c r="U93" s="56"/>
      <c r="V93" s="56"/>
      <c r="W93" s="56"/>
      <c r="X93" s="56"/>
      <c r="Y93" s="56"/>
      <c r="Z93" s="56"/>
      <c r="AA93" s="56"/>
      <c r="AB93" s="53">
        <v>15</v>
      </c>
      <c r="AC93" s="55">
        <f t="shared" ca="1" si="4"/>
        <v>0</v>
      </c>
      <c r="AD93" s="55">
        <f t="shared" ca="1" si="4"/>
        <v>0</v>
      </c>
      <c r="AE93" s="55">
        <f t="shared" ca="1" si="4"/>
        <v>0</v>
      </c>
      <c r="AF93" s="55">
        <f t="shared" ca="1" si="4"/>
        <v>0</v>
      </c>
      <c r="AG93" s="55">
        <f t="shared" ca="1" si="4"/>
        <v>0</v>
      </c>
      <c r="AH93" s="55">
        <f t="shared" ca="1" si="4"/>
        <v>0</v>
      </c>
      <c r="AI93" s="55">
        <f t="shared" ca="1" si="4"/>
        <v>0</v>
      </c>
      <c r="AJ93" s="55">
        <f t="shared" ca="1" si="4"/>
        <v>0</v>
      </c>
      <c r="AK93" s="55">
        <f t="shared" ca="1" si="4"/>
        <v>0</v>
      </c>
      <c r="AL93" s="55">
        <f t="shared" ca="1" si="4"/>
        <v>0</v>
      </c>
      <c r="AM93" s="55">
        <f t="shared" ca="1" si="4"/>
        <v>0</v>
      </c>
      <c r="AN93" s="55">
        <f t="shared" ca="1" si="4"/>
        <v>0</v>
      </c>
      <c r="AO93" s="55">
        <f t="shared" ca="1" si="4"/>
        <v>0</v>
      </c>
      <c r="AP93" s="55">
        <f t="shared" ca="1" si="4"/>
        <v>0</v>
      </c>
      <c r="AQ93" s="55">
        <f t="shared" ca="1" si="4"/>
        <v>0</v>
      </c>
    </row>
    <row r="94" spans="1:43" x14ac:dyDescent="0.25">
      <c r="A94" s="199"/>
      <c r="B94" s="170" t="s">
        <v>69</v>
      </c>
      <c r="C94" s="173" t="str">
        <f>INDEX(mem_Nb,MATCH(B94,MEMBERS,0))</f>
        <v>N4</v>
      </c>
      <c r="D94" s="32">
        <f>INDEX(LM,MATCH(C94,NODES,0),1)</f>
        <v>4</v>
      </c>
      <c r="E94" s="4" t="e">
        <f t="array" aca="1" ref="E94:E99" ca="1">d_m(D94:D99,P94:U99,Du,Dk)</f>
        <v>#VALUE!</v>
      </c>
      <c r="F94" s="4" t="e">
        <f t="array" ref="F94:F99">qf_m(B94)</f>
        <v>#VALUE!</v>
      </c>
      <c r="G94" s="4" t="e">
        <f t="array" ref="G94:G99">MMULT(TRANSPOSE(P94:U99),F94:F99)</f>
        <v>#VALUE!</v>
      </c>
      <c r="H94" s="4" t="e">
        <f t="array" ref="H94:H99">MMULT(J94:O99,E94:E99)+F94:F99</f>
        <v>#VALUE!</v>
      </c>
      <c r="I94" s="4" t="e">
        <f t="array" ref="I94:I99">MMULT(TRANSPOSE(P94:U99),H94:H99)</f>
        <v>#VALUE!</v>
      </c>
      <c r="J94" s="14" t="e">
        <f t="array" ref="J94:O99">kp_m(B94)</f>
        <v>#VALUE!</v>
      </c>
      <c r="K94" s="4" t="e">
        <v>#VALUE!</v>
      </c>
      <c r="L94" s="4" t="e">
        <v>#VALUE!</v>
      </c>
      <c r="M94" s="4" t="e">
        <v>#VALUE!</v>
      </c>
      <c r="N94" s="4" t="e">
        <v>#VALUE!</v>
      </c>
      <c r="O94" s="15" t="e">
        <v>#VALUE!</v>
      </c>
      <c r="P94" s="14" t="e">
        <f t="array" ref="P94:U99">T_m(B94)</f>
        <v>#VALUE!</v>
      </c>
      <c r="Q94" s="4" t="e">
        <v>#VALUE!</v>
      </c>
      <c r="R94" s="4" t="e">
        <v>#VALUE!</v>
      </c>
      <c r="S94" s="4" t="e">
        <v>#VALUE!</v>
      </c>
      <c r="T94" s="4" t="e">
        <v>#VALUE!</v>
      </c>
      <c r="U94" s="15" t="e">
        <v>#VALUE!</v>
      </c>
      <c r="V94" s="14" t="e">
        <f t="array" ref="V94:AA99">k_m(P94:U99,J94:O99)</f>
        <v>#VALUE!</v>
      </c>
      <c r="W94" s="4" t="e">
        <v>#VALUE!</v>
      </c>
      <c r="X94" s="4" t="e">
        <v>#VALUE!</v>
      </c>
      <c r="Y94" s="4" t="e">
        <v>#VALUE!</v>
      </c>
      <c r="Z94" s="4" t="e">
        <v>#VALUE!</v>
      </c>
      <c r="AA94" s="15" t="e">
        <v>#VALUE!</v>
      </c>
      <c r="AB94" s="5">
        <v>1</v>
      </c>
      <c r="AC94" s="4">
        <f ca="1">IF(ISNA(OR(MATCH(AC$33,OFFSET($D94,1-$AB94,0,6),0),MATCH($AB94,OFFSET($D94,1-$AB94,0,6),0))),0,INDEX(OFFSET($D94,1-$AB94,18,6,6),MATCH(AC$33,OFFSET($D94,1-$AB94,0,6),0),MATCH($AB94,OFFSET($D94,1-$AB94,0,6),0)))</f>
        <v>0</v>
      </c>
      <c r="AD94" s="4">
        <f t="shared" ca="1" si="4"/>
        <v>0</v>
      </c>
      <c r="AE94" s="4">
        <f t="shared" ca="1" si="4"/>
        <v>0</v>
      </c>
      <c r="AF94" s="4">
        <f t="shared" ca="1" si="4"/>
        <v>0</v>
      </c>
      <c r="AG94" s="4">
        <f t="shared" ca="1" si="4"/>
        <v>0</v>
      </c>
      <c r="AH94" s="4">
        <f t="shared" ca="1" si="4"/>
        <v>0</v>
      </c>
      <c r="AI94" s="4">
        <f t="shared" ca="1" si="4"/>
        <v>0</v>
      </c>
      <c r="AJ94" s="4">
        <f t="shared" ca="1" si="4"/>
        <v>0</v>
      </c>
      <c r="AK94" s="4">
        <f t="shared" ca="1" si="4"/>
        <v>0</v>
      </c>
      <c r="AL94" s="4">
        <f t="shared" ca="1" si="4"/>
        <v>0</v>
      </c>
      <c r="AM94" s="4">
        <f t="shared" ca="1" si="4"/>
        <v>0</v>
      </c>
      <c r="AN94" s="4">
        <f t="shared" ca="1" si="4"/>
        <v>0</v>
      </c>
      <c r="AO94" s="4">
        <f t="shared" ca="1" si="4"/>
        <v>0</v>
      </c>
      <c r="AP94" s="4">
        <f t="shared" ca="1" si="4"/>
        <v>0</v>
      </c>
      <c r="AQ94" s="4">
        <f t="shared" ca="1" si="4"/>
        <v>0</v>
      </c>
    </row>
    <row r="95" spans="1:43" x14ac:dyDescent="0.25">
      <c r="A95" s="199"/>
      <c r="B95" s="171"/>
      <c r="C95" s="174"/>
      <c r="D95" s="33">
        <f>INDEX(LM,MATCH(C94,NODES,0),2)</f>
        <v>5</v>
      </c>
      <c r="E95" s="2" t="e">
        <f ca="1"/>
        <v>#VALUE!</v>
      </c>
      <c r="F95" s="2" t="e">
        <v>#VALUE!</v>
      </c>
      <c r="G95" s="2" t="e">
        <v>#VALUE!</v>
      </c>
      <c r="H95" s="2" t="e">
        <v>#VALUE!</v>
      </c>
      <c r="I95" s="2" t="e">
        <v>#VALUE!</v>
      </c>
      <c r="J95" s="12" t="e">
        <v>#VALUE!</v>
      </c>
      <c r="K95" s="2" t="e">
        <v>#VALUE!</v>
      </c>
      <c r="L95" s="2" t="e">
        <v>#VALUE!</v>
      </c>
      <c r="M95" s="2" t="e">
        <v>#VALUE!</v>
      </c>
      <c r="N95" s="2" t="e">
        <v>#VALUE!</v>
      </c>
      <c r="O95" s="13" t="e">
        <v>#VALUE!</v>
      </c>
      <c r="P95" s="12" t="e">
        <v>#VALUE!</v>
      </c>
      <c r="Q95" s="2" t="e">
        <v>#VALUE!</v>
      </c>
      <c r="R95" s="2" t="e">
        <v>#VALUE!</v>
      </c>
      <c r="S95" s="2" t="e">
        <v>#VALUE!</v>
      </c>
      <c r="T95" s="2" t="e">
        <v>#VALUE!</v>
      </c>
      <c r="U95" s="13" t="e">
        <v>#VALUE!</v>
      </c>
      <c r="V95" s="12" t="e">
        <v>#VALUE!</v>
      </c>
      <c r="W95" s="2" t="e">
        <v>#VALUE!</v>
      </c>
      <c r="X95" s="2" t="e">
        <v>#VALUE!</v>
      </c>
      <c r="Y95" s="2" t="e">
        <v>#VALUE!</v>
      </c>
      <c r="Z95" s="2" t="e">
        <v>#VALUE!</v>
      </c>
      <c r="AA95" s="13" t="e">
        <v>#VALUE!</v>
      </c>
      <c r="AB95" s="1">
        <v>2</v>
      </c>
      <c r="AC95" s="2">
        <f t="shared" ref="AC95:AQ108" ca="1" si="5">IF(ISNA(OR(MATCH(AC$33,OFFSET($D95,1-$AB95,0,6),0),MATCH($AB95,OFFSET($D95,1-$AB95,0,6),0))),0,INDEX(OFFSET($D95,1-$AB95,18,6,6),MATCH(AC$33,OFFSET($D95,1-$AB95,0,6),0),MATCH($AB95,OFFSET($D95,1-$AB95,0,6),0)))</f>
        <v>0</v>
      </c>
      <c r="AD95" s="2">
        <f t="shared" ca="1" si="4"/>
        <v>0</v>
      </c>
      <c r="AE95" s="2">
        <f t="shared" ca="1" si="4"/>
        <v>0</v>
      </c>
      <c r="AF95" s="2">
        <f t="shared" ca="1" si="4"/>
        <v>0</v>
      </c>
      <c r="AG95" s="2">
        <f t="shared" ca="1" si="4"/>
        <v>0</v>
      </c>
      <c r="AH95" s="2">
        <f t="shared" ca="1" si="4"/>
        <v>0</v>
      </c>
      <c r="AI95" s="2">
        <f t="shared" ca="1" si="4"/>
        <v>0</v>
      </c>
      <c r="AJ95" s="2">
        <f t="shared" ca="1" si="4"/>
        <v>0</v>
      </c>
      <c r="AK95" s="2">
        <f t="shared" ca="1" si="4"/>
        <v>0</v>
      </c>
      <c r="AL95" s="2">
        <f t="shared" ca="1" si="4"/>
        <v>0</v>
      </c>
      <c r="AM95" s="2">
        <f t="shared" ca="1" si="4"/>
        <v>0</v>
      </c>
      <c r="AN95" s="2">
        <f t="shared" ca="1" si="4"/>
        <v>0</v>
      </c>
      <c r="AO95" s="2">
        <f t="shared" ca="1" si="4"/>
        <v>0</v>
      </c>
      <c r="AP95" s="2">
        <f t="shared" ca="1" si="4"/>
        <v>0</v>
      </c>
      <c r="AQ95" s="2">
        <f t="shared" ca="1" si="4"/>
        <v>0</v>
      </c>
    </row>
    <row r="96" spans="1:43" x14ac:dyDescent="0.25">
      <c r="A96" s="199"/>
      <c r="B96" s="171"/>
      <c r="C96" s="174"/>
      <c r="D96" s="33">
        <f>INDEX(LM,MATCH(C94,NODES,0),3)</f>
        <v>6</v>
      </c>
      <c r="E96" s="2" t="e">
        <f ca="1"/>
        <v>#VALUE!</v>
      </c>
      <c r="F96" s="2" t="e">
        <v>#VALUE!</v>
      </c>
      <c r="G96" s="2" t="e">
        <v>#VALUE!</v>
      </c>
      <c r="H96" s="2" t="e">
        <v>#VALUE!</v>
      </c>
      <c r="I96" s="2" t="e">
        <v>#VALUE!</v>
      </c>
      <c r="J96" s="12" t="e">
        <v>#VALUE!</v>
      </c>
      <c r="K96" s="2" t="e">
        <v>#VALUE!</v>
      </c>
      <c r="L96" s="2" t="e">
        <v>#VALUE!</v>
      </c>
      <c r="M96" s="2" t="e">
        <v>#VALUE!</v>
      </c>
      <c r="N96" s="2" t="e">
        <v>#VALUE!</v>
      </c>
      <c r="O96" s="13" t="e">
        <v>#VALUE!</v>
      </c>
      <c r="P96" s="12" t="e">
        <v>#VALUE!</v>
      </c>
      <c r="Q96" s="2" t="e">
        <v>#VALUE!</v>
      </c>
      <c r="R96" s="2" t="e">
        <v>#VALUE!</v>
      </c>
      <c r="S96" s="2" t="e">
        <v>#VALUE!</v>
      </c>
      <c r="T96" s="2" t="e">
        <v>#VALUE!</v>
      </c>
      <c r="U96" s="13" t="e">
        <v>#VALUE!</v>
      </c>
      <c r="V96" s="12" t="e">
        <v>#VALUE!</v>
      </c>
      <c r="W96" s="2" t="e">
        <v>#VALUE!</v>
      </c>
      <c r="X96" s="2" t="e">
        <v>#VALUE!</v>
      </c>
      <c r="Y96" s="2" t="e">
        <v>#VALUE!</v>
      </c>
      <c r="Z96" s="2" t="e">
        <v>#VALUE!</v>
      </c>
      <c r="AA96" s="13" t="e">
        <v>#VALUE!</v>
      </c>
      <c r="AB96" s="1">
        <v>3</v>
      </c>
      <c r="AC96" s="2">
        <f t="shared" ca="1" si="5"/>
        <v>0</v>
      </c>
      <c r="AD96" s="2">
        <f t="shared" ca="1" si="5"/>
        <v>0</v>
      </c>
      <c r="AE96" s="2">
        <f t="shared" ca="1" si="5"/>
        <v>0</v>
      </c>
      <c r="AF96" s="2">
        <f t="shared" ca="1" si="5"/>
        <v>0</v>
      </c>
      <c r="AG96" s="2">
        <f t="shared" ca="1" si="5"/>
        <v>0</v>
      </c>
      <c r="AH96" s="2">
        <f t="shared" ca="1" si="5"/>
        <v>0</v>
      </c>
      <c r="AI96" s="2">
        <f t="shared" ca="1" si="5"/>
        <v>0</v>
      </c>
      <c r="AJ96" s="2">
        <f t="shared" ca="1" si="5"/>
        <v>0</v>
      </c>
      <c r="AK96" s="2">
        <f t="shared" ca="1" si="5"/>
        <v>0</v>
      </c>
      <c r="AL96" s="2">
        <f t="shared" ca="1" si="5"/>
        <v>0</v>
      </c>
      <c r="AM96" s="2">
        <f t="shared" ca="1" si="5"/>
        <v>0</v>
      </c>
      <c r="AN96" s="2">
        <f t="shared" ca="1" si="5"/>
        <v>0</v>
      </c>
      <c r="AO96" s="2">
        <f t="shared" ca="1" si="5"/>
        <v>0</v>
      </c>
      <c r="AP96" s="2">
        <f t="shared" ca="1" si="5"/>
        <v>0</v>
      </c>
      <c r="AQ96" s="2">
        <f t="shared" ca="1" si="5"/>
        <v>0</v>
      </c>
    </row>
    <row r="97" spans="1:43" x14ac:dyDescent="0.25">
      <c r="A97" s="199"/>
      <c r="B97" s="171"/>
      <c r="C97" s="174" t="str">
        <f>INDEX(mem_Ne,MATCH(B94,MEMBERS,0))</f>
        <v>N5</v>
      </c>
      <c r="D97" s="33">
        <f>INDEX(LM,MATCH(C97,NODES,0),1)</f>
        <v>7</v>
      </c>
      <c r="E97" s="2" t="e">
        <f ca="1"/>
        <v>#VALUE!</v>
      </c>
      <c r="F97" s="2" t="e">
        <v>#VALUE!</v>
      </c>
      <c r="G97" s="2" t="e">
        <v>#VALUE!</v>
      </c>
      <c r="H97" s="2" t="e">
        <v>#VALUE!</v>
      </c>
      <c r="I97" s="2" t="e">
        <v>#VALUE!</v>
      </c>
      <c r="J97" s="12" t="e">
        <v>#VALUE!</v>
      </c>
      <c r="K97" s="2" t="e">
        <v>#VALUE!</v>
      </c>
      <c r="L97" s="2" t="e">
        <v>#VALUE!</v>
      </c>
      <c r="M97" s="2" t="e">
        <v>#VALUE!</v>
      </c>
      <c r="N97" s="2" t="e">
        <v>#VALUE!</v>
      </c>
      <c r="O97" s="13" t="e">
        <v>#VALUE!</v>
      </c>
      <c r="P97" s="12" t="e">
        <v>#VALUE!</v>
      </c>
      <c r="Q97" s="2" t="e">
        <v>#VALUE!</v>
      </c>
      <c r="R97" s="2" t="e">
        <v>#VALUE!</v>
      </c>
      <c r="S97" s="2" t="e">
        <v>#VALUE!</v>
      </c>
      <c r="T97" s="2" t="e">
        <v>#VALUE!</v>
      </c>
      <c r="U97" s="13" t="e">
        <v>#VALUE!</v>
      </c>
      <c r="V97" s="12" t="e">
        <v>#VALUE!</v>
      </c>
      <c r="W97" s="2" t="e">
        <v>#VALUE!</v>
      </c>
      <c r="X97" s="2" t="e">
        <v>#VALUE!</v>
      </c>
      <c r="Y97" s="2" t="e">
        <v>#VALUE!</v>
      </c>
      <c r="Z97" s="2" t="e">
        <v>#VALUE!</v>
      </c>
      <c r="AA97" s="13" t="e">
        <v>#VALUE!</v>
      </c>
      <c r="AB97" s="1">
        <v>4</v>
      </c>
      <c r="AC97" s="2">
        <f t="shared" ca="1" si="5"/>
        <v>0</v>
      </c>
      <c r="AD97" s="2">
        <f t="shared" ca="1" si="5"/>
        <v>0</v>
      </c>
      <c r="AE97" s="2">
        <f t="shared" ca="1" si="5"/>
        <v>0</v>
      </c>
      <c r="AF97" s="2" t="e">
        <f t="shared" ca="1" si="5"/>
        <v>#VALUE!</v>
      </c>
      <c r="AG97" s="2" t="e">
        <f t="shared" ca="1" si="5"/>
        <v>#VALUE!</v>
      </c>
      <c r="AH97" s="2" t="e">
        <f t="shared" ca="1" si="5"/>
        <v>#VALUE!</v>
      </c>
      <c r="AI97" s="2" t="e">
        <f t="shared" ca="1" si="5"/>
        <v>#VALUE!</v>
      </c>
      <c r="AJ97" s="2" t="e">
        <f t="shared" ca="1" si="5"/>
        <v>#VALUE!</v>
      </c>
      <c r="AK97" s="2" t="e">
        <f t="shared" ca="1" si="5"/>
        <v>#VALUE!</v>
      </c>
      <c r="AL97" s="2">
        <f t="shared" ca="1" si="5"/>
        <v>0</v>
      </c>
      <c r="AM97" s="2">
        <f t="shared" ca="1" si="5"/>
        <v>0</v>
      </c>
      <c r="AN97" s="2">
        <f t="shared" ca="1" si="5"/>
        <v>0</v>
      </c>
      <c r="AO97" s="2">
        <f t="shared" ca="1" si="5"/>
        <v>0</v>
      </c>
      <c r="AP97" s="2">
        <f t="shared" ca="1" si="5"/>
        <v>0</v>
      </c>
      <c r="AQ97" s="2">
        <f t="shared" ca="1" si="5"/>
        <v>0</v>
      </c>
    </row>
    <row r="98" spans="1:43" x14ac:dyDescent="0.25">
      <c r="A98" s="199"/>
      <c r="B98" s="171"/>
      <c r="C98" s="174"/>
      <c r="D98" s="33">
        <f>INDEX(LM,MATCH(C97,NODES,0),2)</f>
        <v>8</v>
      </c>
      <c r="E98" s="2" t="e">
        <f ca="1"/>
        <v>#VALUE!</v>
      </c>
      <c r="F98" s="2" t="e">
        <v>#VALUE!</v>
      </c>
      <c r="G98" s="2" t="e">
        <v>#VALUE!</v>
      </c>
      <c r="H98" s="2" t="e">
        <v>#VALUE!</v>
      </c>
      <c r="I98" s="2" t="e">
        <v>#VALUE!</v>
      </c>
      <c r="J98" s="12" t="e">
        <v>#VALUE!</v>
      </c>
      <c r="K98" s="2" t="e">
        <v>#VALUE!</v>
      </c>
      <c r="L98" s="2" t="e">
        <v>#VALUE!</v>
      </c>
      <c r="M98" s="2" t="e">
        <v>#VALUE!</v>
      </c>
      <c r="N98" s="2" t="e">
        <v>#VALUE!</v>
      </c>
      <c r="O98" s="13" t="e">
        <v>#VALUE!</v>
      </c>
      <c r="P98" s="12" t="e">
        <v>#VALUE!</v>
      </c>
      <c r="Q98" s="2" t="e">
        <v>#VALUE!</v>
      </c>
      <c r="R98" s="2" t="e">
        <v>#VALUE!</v>
      </c>
      <c r="S98" s="2" t="e">
        <v>#VALUE!</v>
      </c>
      <c r="T98" s="2" t="e">
        <v>#VALUE!</v>
      </c>
      <c r="U98" s="13" t="e">
        <v>#VALUE!</v>
      </c>
      <c r="V98" s="12" t="e">
        <v>#VALUE!</v>
      </c>
      <c r="W98" s="2" t="e">
        <v>#VALUE!</v>
      </c>
      <c r="X98" s="2" t="e">
        <v>#VALUE!</v>
      </c>
      <c r="Y98" s="2" t="e">
        <v>#VALUE!</v>
      </c>
      <c r="Z98" s="2" t="e">
        <v>#VALUE!</v>
      </c>
      <c r="AA98" s="13" t="e">
        <v>#VALUE!</v>
      </c>
      <c r="AB98" s="1">
        <v>5</v>
      </c>
      <c r="AC98" s="2">
        <f t="shared" ca="1" si="5"/>
        <v>0</v>
      </c>
      <c r="AD98" s="2">
        <f t="shared" ca="1" si="5"/>
        <v>0</v>
      </c>
      <c r="AE98" s="2">
        <f t="shared" ca="1" si="5"/>
        <v>0</v>
      </c>
      <c r="AF98" s="2" t="e">
        <f t="shared" ca="1" si="5"/>
        <v>#VALUE!</v>
      </c>
      <c r="AG98" s="2" t="e">
        <f t="shared" ca="1" si="5"/>
        <v>#VALUE!</v>
      </c>
      <c r="AH98" s="2" t="e">
        <f t="shared" ca="1" si="5"/>
        <v>#VALUE!</v>
      </c>
      <c r="AI98" s="2" t="e">
        <f t="shared" ca="1" si="5"/>
        <v>#VALUE!</v>
      </c>
      <c r="AJ98" s="2" t="e">
        <f t="shared" ca="1" si="5"/>
        <v>#VALUE!</v>
      </c>
      <c r="AK98" s="2" t="e">
        <f t="shared" ca="1" si="5"/>
        <v>#VALUE!</v>
      </c>
      <c r="AL98" s="2">
        <f t="shared" ca="1" si="5"/>
        <v>0</v>
      </c>
      <c r="AM98" s="2">
        <f t="shared" ca="1" si="5"/>
        <v>0</v>
      </c>
      <c r="AN98" s="2">
        <f t="shared" ca="1" si="5"/>
        <v>0</v>
      </c>
      <c r="AO98" s="2">
        <f t="shared" ca="1" si="5"/>
        <v>0</v>
      </c>
      <c r="AP98" s="2">
        <f t="shared" ca="1" si="5"/>
        <v>0</v>
      </c>
      <c r="AQ98" s="2">
        <f t="shared" ca="1" si="5"/>
        <v>0</v>
      </c>
    </row>
    <row r="99" spans="1:43" x14ac:dyDescent="0.25">
      <c r="A99" s="199"/>
      <c r="B99" s="171"/>
      <c r="C99" s="174"/>
      <c r="D99" s="33">
        <f>INDEX(LM,MATCH(C97,NODES,0),3)</f>
        <v>9</v>
      </c>
      <c r="E99" s="2" t="e">
        <f ca="1"/>
        <v>#VALUE!</v>
      </c>
      <c r="F99" s="2" t="e">
        <v>#VALUE!</v>
      </c>
      <c r="G99" s="2" t="e">
        <v>#VALUE!</v>
      </c>
      <c r="H99" s="2" t="e">
        <v>#VALUE!</v>
      </c>
      <c r="I99" s="2" t="e">
        <v>#VALUE!</v>
      </c>
      <c r="J99" s="12" t="e">
        <v>#VALUE!</v>
      </c>
      <c r="K99" s="2" t="e">
        <v>#VALUE!</v>
      </c>
      <c r="L99" s="2" t="e">
        <v>#VALUE!</v>
      </c>
      <c r="M99" s="2" t="e">
        <v>#VALUE!</v>
      </c>
      <c r="N99" s="2" t="e">
        <v>#VALUE!</v>
      </c>
      <c r="O99" s="13" t="e">
        <v>#VALUE!</v>
      </c>
      <c r="P99" s="12" t="e">
        <v>#VALUE!</v>
      </c>
      <c r="Q99" s="2" t="e">
        <v>#VALUE!</v>
      </c>
      <c r="R99" s="2" t="e">
        <v>#VALUE!</v>
      </c>
      <c r="S99" s="2" t="e">
        <v>#VALUE!</v>
      </c>
      <c r="T99" s="2" t="e">
        <v>#VALUE!</v>
      </c>
      <c r="U99" s="13" t="e">
        <v>#VALUE!</v>
      </c>
      <c r="V99" s="12" t="e">
        <v>#VALUE!</v>
      </c>
      <c r="W99" s="2" t="e">
        <v>#VALUE!</v>
      </c>
      <c r="X99" s="2" t="e">
        <v>#VALUE!</v>
      </c>
      <c r="Y99" s="2" t="e">
        <v>#VALUE!</v>
      </c>
      <c r="Z99" s="2" t="e">
        <v>#VALUE!</v>
      </c>
      <c r="AA99" s="13" t="e">
        <v>#VALUE!</v>
      </c>
      <c r="AB99" s="1">
        <v>6</v>
      </c>
      <c r="AC99" s="2">
        <f t="shared" ca="1" si="5"/>
        <v>0</v>
      </c>
      <c r="AD99" s="2">
        <f t="shared" ca="1" si="5"/>
        <v>0</v>
      </c>
      <c r="AE99" s="2">
        <f t="shared" ca="1" si="5"/>
        <v>0</v>
      </c>
      <c r="AF99" s="2" t="e">
        <f t="shared" ca="1" si="5"/>
        <v>#VALUE!</v>
      </c>
      <c r="AG99" s="2" t="e">
        <f t="shared" ca="1" si="5"/>
        <v>#VALUE!</v>
      </c>
      <c r="AH99" s="2" t="e">
        <f t="shared" ca="1" si="5"/>
        <v>#VALUE!</v>
      </c>
      <c r="AI99" s="2" t="e">
        <f t="shared" ca="1" si="5"/>
        <v>#VALUE!</v>
      </c>
      <c r="AJ99" s="2" t="e">
        <f t="shared" ca="1" si="5"/>
        <v>#VALUE!</v>
      </c>
      <c r="AK99" s="2" t="e">
        <f t="shared" ca="1" si="5"/>
        <v>#VALUE!</v>
      </c>
      <c r="AL99" s="2">
        <f t="shared" ca="1" si="5"/>
        <v>0</v>
      </c>
      <c r="AM99" s="2">
        <f t="shared" ca="1" si="5"/>
        <v>0</v>
      </c>
      <c r="AN99" s="2">
        <f t="shared" ca="1" si="5"/>
        <v>0</v>
      </c>
      <c r="AO99" s="2">
        <f t="shared" ca="1" si="5"/>
        <v>0</v>
      </c>
      <c r="AP99" s="2">
        <f t="shared" ca="1" si="5"/>
        <v>0</v>
      </c>
      <c r="AQ99" s="2">
        <f t="shared" ca="1" si="5"/>
        <v>0</v>
      </c>
    </row>
    <row r="100" spans="1:43" x14ac:dyDescent="0.25">
      <c r="A100" s="199"/>
      <c r="B100" s="171"/>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1">
        <v>7</v>
      </c>
      <c r="AC100" s="2">
        <f t="shared" ca="1" si="5"/>
        <v>0</v>
      </c>
      <c r="AD100" s="2">
        <f t="shared" ca="1" si="5"/>
        <v>0</v>
      </c>
      <c r="AE100" s="2">
        <f t="shared" ca="1" si="5"/>
        <v>0</v>
      </c>
      <c r="AF100" s="2" t="e">
        <f t="shared" ca="1" si="5"/>
        <v>#VALUE!</v>
      </c>
      <c r="AG100" s="2" t="e">
        <f t="shared" ca="1" si="5"/>
        <v>#VALUE!</v>
      </c>
      <c r="AH100" s="2" t="e">
        <f t="shared" ca="1" si="5"/>
        <v>#VALUE!</v>
      </c>
      <c r="AI100" s="2" t="e">
        <f t="shared" ca="1" si="5"/>
        <v>#VALUE!</v>
      </c>
      <c r="AJ100" s="2" t="e">
        <f t="shared" ca="1" si="5"/>
        <v>#VALUE!</v>
      </c>
      <c r="AK100" s="2" t="e">
        <f t="shared" ca="1" si="5"/>
        <v>#VALUE!</v>
      </c>
      <c r="AL100" s="2">
        <f t="shared" ca="1" si="5"/>
        <v>0</v>
      </c>
      <c r="AM100" s="2">
        <f t="shared" ca="1" si="5"/>
        <v>0</v>
      </c>
      <c r="AN100" s="2">
        <f t="shared" ca="1" si="5"/>
        <v>0</v>
      </c>
      <c r="AO100" s="2">
        <f t="shared" ca="1" si="5"/>
        <v>0</v>
      </c>
      <c r="AP100" s="2">
        <f t="shared" ca="1" si="5"/>
        <v>0</v>
      </c>
      <c r="AQ100" s="2">
        <f t="shared" ca="1" si="5"/>
        <v>0</v>
      </c>
    </row>
    <row r="101" spans="1:43" x14ac:dyDescent="0.25">
      <c r="A101" s="199"/>
      <c r="B101" s="171"/>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1">
        <v>8</v>
      </c>
      <c r="AC101" s="2">
        <f t="shared" ca="1" si="5"/>
        <v>0</v>
      </c>
      <c r="AD101" s="2">
        <f t="shared" ca="1" si="5"/>
        <v>0</v>
      </c>
      <c r="AE101" s="2">
        <f t="shared" ca="1" si="5"/>
        <v>0</v>
      </c>
      <c r="AF101" s="2" t="e">
        <f t="shared" ca="1" si="5"/>
        <v>#VALUE!</v>
      </c>
      <c r="AG101" s="2" t="e">
        <f t="shared" ca="1" si="5"/>
        <v>#VALUE!</v>
      </c>
      <c r="AH101" s="2" t="e">
        <f t="shared" ca="1" si="5"/>
        <v>#VALUE!</v>
      </c>
      <c r="AI101" s="2" t="e">
        <f t="shared" ca="1" si="5"/>
        <v>#VALUE!</v>
      </c>
      <c r="AJ101" s="2" t="e">
        <f t="shared" ca="1" si="5"/>
        <v>#VALUE!</v>
      </c>
      <c r="AK101" s="2" t="e">
        <f t="shared" ca="1" si="5"/>
        <v>#VALUE!</v>
      </c>
      <c r="AL101" s="2">
        <f t="shared" ca="1" si="5"/>
        <v>0</v>
      </c>
      <c r="AM101" s="2">
        <f t="shared" ca="1" si="5"/>
        <v>0</v>
      </c>
      <c r="AN101" s="2">
        <f t="shared" ca="1" si="5"/>
        <v>0</v>
      </c>
      <c r="AO101" s="2">
        <f t="shared" ca="1" si="5"/>
        <v>0</v>
      </c>
      <c r="AP101" s="2">
        <f t="shared" ca="1" si="5"/>
        <v>0</v>
      </c>
      <c r="AQ101" s="2">
        <f t="shared" ca="1" si="5"/>
        <v>0</v>
      </c>
    </row>
    <row r="102" spans="1:43" x14ac:dyDescent="0.25">
      <c r="A102" s="199"/>
      <c r="B102" s="171"/>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1">
        <v>9</v>
      </c>
      <c r="AC102" s="2">
        <f t="shared" ca="1" si="5"/>
        <v>0</v>
      </c>
      <c r="AD102" s="2">
        <f t="shared" ca="1" si="5"/>
        <v>0</v>
      </c>
      <c r="AE102" s="2">
        <f t="shared" ca="1" si="5"/>
        <v>0</v>
      </c>
      <c r="AF102" s="2" t="e">
        <f t="shared" ca="1" si="5"/>
        <v>#VALUE!</v>
      </c>
      <c r="AG102" s="2" t="e">
        <f t="shared" ca="1" si="5"/>
        <v>#VALUE!</v>
      </c>
      <c r="AH102" s="2" t="e">
        <f t="shared" ca="1" si="5"/>
        <v>#VALUE!</v>
      </c>
      <c r="AI102" s="2" t="e">
        <f t="shared" ca="1" si="5"/>
        <v>#VALUE!</v>
      </c>
      <c r="AJ102" s="2" t="e">
        <f t="shared" ca="1" si="5"/>
        <v>#VALUE!</v>
      </c>
      <c r="AK102" s="2" t="e">
        <f t="shared" ca="1" si="5"/>
        <v>#VALUE!</v>
      </c>
      <c r="AL102" s="2">
        <f t="shared" ca="1" si="5"/>
        <v>0</v>
      </c>
      <c r="AM102" s="2">
        <f t="shared" ca="1" si="5"/>
        <v>0</v>
      </c>
      <c r="AN102" s="2">
        <f t="shared" ca="1" si="5"/>
        <v>0</v>
      </c>
      <c r="AO102" s="2">
        <f t="shared" ca="1" si="5"/>
        <v>0</v>
      </c>
      <c r="AP102" s="2">
        <f t="shared" ca="1" si="5"/>
        <v>0</v>
      </c>
      <c r="AQ102" s="2">
        <f t="shared" ca="1" si="5"/>
        <v>0</v>
      </c>
    </row>
    <row r="103" spans="1:43" x14ac:dyDescent="0.25">
      <c r="A103" s="199"/>
      <c r="B103" s="171"/>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1">
        <v>10</v>
      </c>
      <c r="AC103" s="2">
        <f t="shared" ca="1" si="5"/>
        <v>0</v>
      </c>
      <c r="AD103" s="2">
        <f t="shared" ca="1" si="5"/>
        <v>0</v>
      </c>
      <c r="AE103" s="2">
        <f t="shared" ca="1" si="5"/>
        <v>0</v>
      </c>
      <c r="AF103" s="2">
        <f t="shared" ca="1" si="5"/>
        <v>0</v>
      </c>
      <c r="AG103" s="2">
        <f t="shared" ca="1" si="5"/>
        <v>0</v>
      </c>
      <c r="AH103" s="2">
        <f t="shared" ca="1" si="5"/>
        <v>0</v>
      </c>
      <c r="AI103" s="2">
        <f t="shared" ca="1" si="5"/>
        <v>0</v>
      </c>
      <c r="AJ103" s="2">
        <f t="shared" ca="1" si="5"/>
        <v>0</v>
      </c>
      <c r="AK103" s="2">
        <f t="shared" ca="1" si="5"/>
        <v>0</v>
      </c>
      <c r="AL103" s="2">
        <f t="shared" ca="1" si="5"/>
        <v>0</v>
      </c>
      <c r="AM103" s="2">
        <f t="shared" ca="1" si="5"/>
        <v>0</v>
      </c>
      <c r="AN103" s="2">
        <f t="shared" ca="1" si="5"/>
        <v>0</v>
      </c>
      <c r="AO103" s="2">
        <f t="shared" ca="1" si="5"/>
        <v>0</v>
      </c>
      <c r="AP103" s="2">
        <f t="shared" ca="1" si="5"/>
        <v>0</v>
      </c>
      <c r="AQ103" s="2">
        <f t="shared" ca="1" si="5"/>
        <v>0</v>
      </c>
    </row>
    <row r="104" spans="1:43" x14ac:dyDescent="0.25">
      <c r="A104" s="199"/>
      <c r="B104" s="171"/>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1">
        <v>11</v>
      </c>
      <c r="AC104" s="2">
        <f t="shared" ca="1" si="5"/>
        <v>0</v>
      </c>
      <c r="AD104" s="2">
        <f t="shared" ca="1" si="5"/>
        <v>0</v>
      </c>
      <c r="AE104" s="2">
        <f t="shared" ca="1" si="5"/>
        <v>0</v>
      </c>
      <c r="AF104" s="2">
        <f t="shared" ca="1" si="5"/>
        <v>0</v>
      </c>
      <c r="AG104" s="2">
        <f t="shared" ca="1" si="5"/>
        <v>0</v>
      </c>
      <c r="AH104" s="2">
        <f t="shared" ca="1" si="5"/>
        <v>0</v>
      </c>
      <c r="AI104" s="2">
        <f t="shared" ca="1" si="5"/>
        <v>0</v>
      </c>
      <c r="AJ104" s="2">
        <f t="shared" ca="1" si="5"/>
        <v>0</v>
      </c>
      <c r="AK104" s="2">
        <f t="shared" ca="1" si="5"/>
        <v>0</v>
      </c>
      <c r="AL104" s="2">
        <f t="shared" ca="1" si="5"/>
        <v>0</v>
      </c>
      <c r="AM104" s="2">
        <f t="shared" ca="1" si="5"/>
        <v>0</v>
      </c>
      <c r="AN104" s="2">
        <f t="shared" ca="1" si="5"/>
        <v>0</v>
      </c>
      <c r="AO104" s="2">
        <f t="shared" ca="1" si="5"/>
        <v>0</v>
      </c>
      <c r="AP104" s="2">
        <f t="shared" ca="1" si="5"/>
        <v>0</v>
      </c>
      <c r="AQ104" s="2">
        <f t="shared" ca="1" si="5"/>
        <v>0</v>
      </c>
    </row>
    <row r="105" spans="1:43" x14ac:dyDescent="0.25">
      <c r="A105" s="199"/>
      <c r="B105" s="171"/>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1">
        <v>12</v>
      </c>
      <c r="AC105" s="2">
        <f t="shared" ca="1" si="5"/>
        <v>0</v>
      </c>
      <c r="AD105" s="2">
        <f t="shared" ca="1" si="5"/>
        <v>0</v>
      </c>
      <c r="AE105" s="2">
        <f t="shared" ca="1" si="5"/>
        <v>0</v>
      </c>
      <c r="AF105" s="2">
        <f t="shared" ca="1" si="5"/>
        <v>0</v>
      </c>
      <c r="AG105" s="2">
        <f t="shared" ca="1" si="5"/>
        <v>0</v>
      </c>
      <c r="AH105" s="2">
        <f t="shared" ca="1" si="5"/>
        <v>0</v>
      </c>
      <c r="AI105" s="2">
        <f t="shared" ca="1" si="5"/>
        <v>0</v>
      </c>
      <c r="AJ105" s="2">
        <f t="shared" ca="1" si="5"/>
        <v>0</v>
      </c>
      <c r="AK105" s="2">
        <f t="shared" ca="1" si="5"/>
        <v>0</v>
      </c>
      <c r="AL105" s="2">
        <f t="shared" ca="1" si="5"/>
        <v>0</v>
      </c>
      <c r="AM105" s="2">
        <f t="shared" ca="1" si="5"/>
        <v>0</v>
      </c>
      <c r="AN105" s="2">
        <f t="shared" ca="1" si="5"/>
        <v>0</v>
      </c>
      <c r="AO105" s="2">
        <f t="shared" ca="1" si="5"/>
        <v>0</v>
      </c>
      <c r="AP105" s="2">
        <f t="shared" ca="1" si="5"/>
        <v>0</v>
      </c>
      <c r="AQ105" s="2">
        <f t="shared" ca="1" si="5"/>
        <v>0</v>
      </c>
    </row>
    <row r="106" spans="1:43" x14ac:dyDescent="0.25">
      <c r="A106" s="199"/>
      <c r="B106" s="171"/>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1">
        <v>13</v>
      </c>
      <c r="AC106" s="2">
        <f t="shared" ca="1" si="5"/>
        <v>0</v>
      </c>
      <c r="AD106" s="2">
        <f t="shared" ca="1" si="5"/>
        <v>0</v>
      </c>
      <c r="AE106" s="2">
        <f t="shared" ca="1" si="5"/>
        <v>0</v>
      </c>
      <c r="AF106" s="2">
        <f t="shared" ca="1" si="5"/>
        <v>0</v>
      </c>
      <c r="AG106" s="2">
        <f t="shared" ca="1" si="5"/>
        <v>0</v>
      </c>
      <c r="AH106" s="2">
        <f t="shared" ca="1" si="5"/>
        <v>0</v>
      </c>
      <c r="AI106" s="2">
        <f t="shared" ca="1" si="5"/>
        <v>0</v>
      </c>
      <c r="AJ106" s="2">
        <f t="shared" ca="1" si="5"/>
        <v>0</v>
      </c>
      <c r="AK106" s="2">
        <f t="shared" ca="1" si="5"/>
        <v>0</v>
      </c>
      <c r="AL106" s="2">
        <f t="shared" ca="1" si="5"/>
        <v>0</v>
      </c>
      <c r="AM106" s="2">
        <f t="shared" ca="1" si="5"/>
        <v>0</v>
      </c>
      <c r="AN106" s="2">
        <f t="shared" ca="1" si="5"/>
        <v>0</v>
      </c>
      <c r="AO106" s="2">
        <f t="shared" ca="1" si="5"/>
        <v>0</v>
      </c>
      <c r="AP106" s="2">
        <f t="shared" ca="1" si="5"/>
        <v>0</v>
      </c>
      <c r="AQ106" s="2">
        <f t="shared" ca="1" si="5"/>
        <v>0</v>
      </c>
    </row>
    <row r="107" spans="1:43" x14ac:dyDescent="0.25">
      <c r="A107" s="199"/>
      <c r="B107" s="171"/>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1">
        <v>14</v>
      </c>
      <c r="AC107" s="2">
        <f t="shared" ca="1" si="5"/>
        <v>0</v>
      </c>
      <c r="AD107" s="2">
        <f t="shared" ca="1" si="5"/>
        <v>0</v>
      </c>
      <c r="AE107" s="2">
        <f t="shared" ca="1" si="5"/>
        <v>0</v>
      </c>
      <c r="AF107" s="2">
        <f t="shared" ca="1" si="5"/>
        <v>0</v>
      </c>
      <c r="AG107" s="2">
        <f t="shared" ca="1" si="5"/>
        <v>0</v>
      </c>
      <c r="AH107" s="2">
        <f t="shared" ca="1" si="5"/>
        <v>0</v>
      </c>
      <c r="AI107" s="2">
        <f t="shared" ca="1" si="5"/>
        <v>0</v>
      </c>
      <c r="AJ107" s="2">
        <f t="shared" ca="1" si="5"/>
        <v>0</v>
      </c>
      <c r="AK107" s="2">
        <f t="shared" ca="1" si="5"/>
        <v>0</v>
      </c>
      <c r="AL107" s="2">
        <f t="shared" ca="1" si="5"/>
        <v>0</v>
      </c>
      <c r="AM107" s="2">
        <f t="shared" ca="1" si="5"/>
        <v>0</v>
      </c>
      <c r="AN107" s="2">
        <f t="shared" ca="1" si="5"/>
        <v>0</v>
      </c>
      <c r="AO107" s="2">
        <f t="shared" ca="1" si="5"/>
        <v>0</v>
      </c>
      <c r="AP107" s="2">
        <f t="shared" ca="1" si="5"/>
        <v>0</v>
      </c>
      <c r="AQ107" s="2">
        <f t="shared" ca="1" si="5"/>
        <v>0</v>
      </c>
    </row>
    <row r="108" spans="1:43" x14ac:dyDescent="0.25">
      <c r="A108" s="199"/>
      <c r="B108" s="172"/>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c r="AA108" s="56"/>
      <c r="AB108" s="53">
        <v>15</v>
      </c>
      <c r="AC108" s="55">
        <f t="shared" ca="1" si="5"/>
        <v>0</v>
      </c>
      <c r="AD108" s="55">
        <f t="shared" ca="1" si="5"/>
        <v>0</v>
      </c>
      <c r="AE108" s="55">
        <f t="shared" ca="1" si="5"/>
        <v>0</v>
      </c>
      <c r="AF108" s="55">
        <f t="shared" ca="1" si="5"/>
        <v>0</v>
      </c>
      <c r="AG108" s="55">
        <f t="shared" ca="1" si="5"/>
        <v>0</v>
      </c>
      <c r="AH108" s="55">
        <f t="shared" ca="1" si="5"/>
        <v>0</v>
      </c>
      <c r="AI108" s="55">
        <f t="shared" ca="1" si="5"/>
        <v>0</v>
      </c>
      <c r="AJ108" s="55">
        <f t="shared" ca="1" si="5"/>
        <v>0</v>
      </c>
      <c r="AK108" s="55">
        <f t="shared" ca="1" si="5"/>
        <v>0</v>
      </c>
      <c r="AL108" s="55">
        <f t="shared" ca="1" si="5"/>
        <v>0</v>
      </c>
      <c r="AM108" s="55">
        <f t="shared" ca="1" si="5"/>
        <v>0</v>
      </c>
      <c r="AN108" s="55">
        <f t="shared" ca="1" si="5"/>
        <v>0</v>
      </c>
      <c r="AO108" s="55">
        <f t="shared" ca="1" si="5"/>
        <v>0</v>
      </c>
      <c r="AP108" s="55">
        <f t="shared" ca="1" si="5"/>
        <v>0</v>
      </c>
      <c r="AQ108" s="55">
        <f t="shared" ca="1" si="5"/>
        <v>0</v>
      </c>
    </row>
    <row r="109" spans="1:43" ht="18" x14ac:dyDescent="0.25">
      <c r="A109" s="199"/>
      <c r="B109" s="63" t="s">
        <v>48</v>
      </c>
      <c r="C109" s="64" t="s">
        <v>52</v>
      </c>
      <c r="D109" s="64" t="s">
        <v>55</v>
      </c>
      <c r="E109" s="64" t="s">
        <v>53</v>
      </c>
      <c r="F109" s="64" t="s">
        <v>54</v>
      </c>
      <c r="G109" s="64" t="s">
        <v>56</v>
      </c>
      <c r="H109" s="3"/>
      <c r="I109" s="200" t="s">
        <v>70</v>
      </c>
      <c r="J109" s="200"/>
      <c r="K109" s="200"/>
      <c r="L109" s="200"/>
      <c r="M109" s="200"/>
      <c r="N109" s="200"/>
      <c r="O109" s="200"/>
      <c r="P109" s="3"/>
      <c r="Q109" s="3"/>
      <c r="R109" s="3"/>
      <c r="S109" s="3"/>
      <c r="T109" s="3"/>
      <c r="U109" s="3"/>
      <c r="V109" s="3"/>
      <c r="W109" s="3"/>
      <c r="X109" s="3"/>
      <c r="Y109" s="3"/>
      <c r="Z109" s="3"/>
      <c r="AA109" s="3"/>
      <c r="AB109" s="200" t="s">
        <v>51</v>
      </c>
      <c r="AC109" s="200"/>
      <c r="AD109" s="200"/>
      <c r="AE109" s="200"/>
      <c r="AF109" s="200"/>
      <c r="AG109" s="200"/>
      <c r="AH109" s="200"/>
      <c r="AI109" s="200"/>
      <c r="AJ109" s="200"/>
      <c r="AK109" s="200"/>
      <c r="AL109" s="200"/>
      <c r="AM109" s="200"/>
      <c r="AN109" s="200"/>
      <c r="AO109" s="200"/>
      <c r="AP109" s="200"/>
      <c r="AQ109" s="200"/>
    </row>
    <row r="110" spans="1:43" ht="18" x14ac:dyDescent="0.25">
      <c r="A110" s="199"/>
      <c r="B110" s="3"/>
      <c r="C110" s="3"/>
      <c r="D110" s="3"/>
      <c r="E110" s="3"/>
      <c r="F110" s="3"/>
      <c r="G110" s="3"/>
      <c r="H110" s="3"/>
      <c r="I110" s="63" t="s">
        <v>18</v>
      </c>
      <c r="J110" s="63" t="s">
        <v>60</v>
      </c>
      <c r="K110" s="63" t="s">
        <v>58</v>
      </c>
      <c r="L110" s="63" t="s">
        <v>59</v>
      </c>
      <c r="M110" s="63" t="s">
        <v>64</v>
      </c>
      <c r="N110" s="63" t="s">
        <v>65</v>
      </c>
      <c r="O110" s="63" t="s">
        <v>66</v>
      </c>
      <c r="P110" s="3"/>
      <c r="Q110" s="3"/>
      <c r="R110" s="3"/>
      <c r="S110" s="3"/>
      <c r="T110" s="3"/>
      <c r="U110" s="3"/>
      <c r="V110" s="3"/>
      <c r="W110" s="3"/>
      <c r="X110" s="3"/>
      <c r="Y110" s="3"/>
      <c r="Z110" s="3"/>
      <c r="AA110" s="3"/>
      <c r="AB110" s="63" t="s">
        <v>48</v>
      </c>
      <c r="AC110" s="1">
        <v>1</v>
      </c>
      <c r="AD110" s="1">
        <v>2</v>
      </c>
      <c r="AE110" s="1">
        <v>3</v>
      </c>
      <c r="AF110" s="1">
        <v>4</v>
      </c>
      <c r="AG110" s="1">
        <v>5</v>
      </c>
      <c r="AH110" s="1">
        <v>6</v>
      </c>
      <c r="AI110" s="1">
        <v>7</v>
      </c>
      <c r="AJ110" s="1">
        <v>8</v>
      </c>
      <c r="AK110" s="1">
        <v>9</v>
      </c>
      <c r="AL110" s="1">
        <v>10</v>
      </c>
      <c r="AM110" s="1">
        <v>11</v>
      </c>
      <c r="AN110" s="1">
        <v>12</v>
      </c>
      <c r="AO110" s="1">
        <v>13</v>
      </c>
      <c r="AP110" s="1">
        <v>14</v>
      </c>
      <c r="AQ110" s="1">
        <v>15</v>
      </c>
    </row>
    <row r="111" spans="1:43" x14ac:dyDescent="0.25">
      <c r="A111" s="199"/>
      <c r="B111" s="1">
        <v>1</v>
      </c>
      <c r="C111" s="2" t="str">
        <f t="shared" ref="C111:C125" si="6">IFERROR(INDEX_MATCH_2D($B111,LM,LOADS_KNOWN)-SUMIF(mem_DOF,$B111,Qf),"TBD")</f>
        <v>TBD</v>
      </c>
      <c r="D111" s="3"/>
      <c r="E111" s="33" t="str">
        <f t="shared" ref="E111:E125" si="7">INDEX_MATCH_2D($B111,LM,DISPLACEMENTS_KNOWN)</f>
        <v>TBD</v>
      </c>
      <c r="F111" s="2" t="e">
        <f t="array" aca="1" ref="F111:F119" ca="1">MMULT(MINVERSE(K_11),(Qk-MMULT(K_12,Dk)))</f>
        <v>#VALUE!</v>
      </c>
      <c r="G111" s="3"/>
      <c r="H111" s="3"/>
      <c r="I111" s="1" t="s">
        <v>17</v>
      </c>
      <c r="J111" s="33" t="e">
        <f ca="1">_xlfn.IFNA(INDEX(Rxn,MATCH(INDEX((u_X,u_Y,r_Z),MATCH($I111,NODES,0),,COLUMN()-9),OFFSET(Rxn,0,-5),0)),0)</f>
        <v>#VALUE!</v>
      </c>
      <c r="K111" s="33" t="e">
        <f ca="1">_xlfn.IFNA(INDEX(Rxn,MATCH(INDEX((u_X,u_Y,r_Z),MATCH($I111,NODES,0),,COLUMN()-9),OFFSET(Rxn,0,-5),0)),0)</f>
        <v>#VALUE!</v>
      </c>
      <c r="L111" s="33" t="e">
        <f ca="1">_xlfn.IFNA(INDEX(Rxn,MATCH(INDEX((u_X,u_Y,r_Z),MATCH($I111,NODES,0),,COLUMN()-9),OFFSET(Rxn,0,-5),0)),0)</f>
        <v>#VALUE!</v>
      </c>
      <c r="M111" s="33">
        <f ca="1">_xlfn.IFNA(INDEX(Dk,MATCH(INDEX((u_X,u_Y,r_Z),MATCH($I111,NODES,0),,COLUMN()-12),OFFSET(Dk,0,-3),0)),INDEX(Du,MATCH(INDEX((u_X,u_Y,r_Z),MATCH($I111,NODES,0),,COLUMN()-12),OFFSET(Du,0,-4),0)))</f>
        <v>0</v>
      </c>
      <c r="N111" s="33">
        <f ca="1">_xlfn.IFNA(INDEX(Dk,MATCH(INDEX((u_X,u_Y,r_Z),MATCH($I111,NODES,0),,COLUMN()-12),OFFSET(Dk,0,-3),0)),INDEX(Du,MATCH(INDEX((u_X,u_Y,r_Z),MATCH($I111,NODES,0),,COLUMN()-12),OFFSET(Du,0,-4),0)))</f>
        <v>0</v>
      </c>
      <c r="O111" s="33">
        <f ca="1">_xlfn.IFNA(INDEX(Dk,MATCH(INDEX((u_X,u_Y,r_Z),MATCH($I111,NODES,0),,COLUMN()-12),OFFSET(Dk,0,-3),0)),INDEX(Du,MATCH(INDEX((u_X,u_Y,r_Z),MATCH($I111,NODES,0),,COLUMN()-12),OFFSET(Du,0,-4),0)))</f>
        <v>0</v>
      </c>
      <c r="P111" s="3"/>
      <c r="Q111" s="3"/>
      <c r="R111" s="3"/>
      <c r="S111" s="3"/>
      <c r="T111" s="3"/>
      <c r="U111" s="3"/>
      <c r="V111" s="3"/>
      <c r="W111" s="3"/>
      <c r="X111" s="3"/>
      <c r="Y111" s="3"/>
      <c r="Z111" s="3"/>
      <c r="AA111" s="3"/>
      <c r="AB111" s="1">
        <v>1</v>
      </c>
      <c r="AC111" s="2" t="e">
        <f t="shared" ref="AC111:AQ125" ca="1" si="8">SUMIF($AB$34:$AB$108,$AB111,AC$34:AC$108)</f>
        <v>#VALUE!</v>
      </c>
      <c r="AD111" s="2" t="e">
        <f t="shared" ca="1" si="8"/>
        <v>#VALUE!</v>
      </c>
      <c r="AE111" s="2" t="e">
        <f t="shared" ca="1" si="8"/>
        <v>#VALUE!</v>
      </c>
      <c r="AF111" s="2" t="e">
        <f t="shared" ca="1" si="8"/>
        <v>#VALUE!</v>
      </c>
      <c r="AG111" s="2" t="e">
        <f t="shared" ca="1" si="8"/>
        <v>#VALUE!</v>
      </c>
      <c r="AH111" s="2" t="e">
        <f t="shared" ca="1" si="8"/>
        <v>#VALUE!</v>
      </c>
      <c r="AI111" s="2" t="e">
        <f t="shared" ca="1" si="8"/>
        <v>#VALUE!</v>
      </c>
      <c r="AJ111" s="2" t="e">
        <f t="shared" ca="1" si="8"/>
        <v>#VALUE!</v>
      </c>
      <c r="AK111" s="7" t="e">
        <f t="shared" ca="1" si="8"/>
        <v>#VALUE!</v>
      </c>
      <c r="AL111" s="8">
        <f t="shared" ca="1" si="8"/>
        <v>-70000000</v>
      </c>
      <c r="AM111" s="2">
        <f t="shared" ca="1" si="8"/>
        <v>0</v>
      </c>
      <c r="AN111" s="2">
        <f t="shared" ca="1" si="8"/>
        <v>0</v>
      </c>
      <c r="AO111" s="2">
        <f t="shared" ca="1" si="8"/>
        <v>0</v>
      </c>
      <c r="AP111" s="2">
        <f t="shared" ca="1" si="8"/>
        <v>0</v>
      </c>
      <c r="AQ111" s="2">
        <f t="shared" ca="1" si="8"/>
        <v>0</v>
      </c>
    </row>
    <row r="112" spans="1:43" x14ac:dyDescent="0.25">
      <c r="A112" s="199"/>
      <c r="B112" s="1">
        <v>2</v>
      </c>
      <c r="C112" s="2" t="str">
        <f t="shared" si="6"/>
        <v>TBD</v>
      </c>
      <c r="D112" s="3"/>
      <c r="E112" s="33" t="str">
        <f t="shared" si="7"/>
        <v>TBD</v>
      </c>
      <c r="F112" s="2" t="e">
        <f ca="1"/>
        <v>#VALUE!</v>
      </c>
      <c r="G112" s="3"/>
      <c r="H112" s="3"/>
      <c r="I112" s="1" t="s">
        <v>19</v>
      </c>
      <c r="J112" s="33" t="e">
        <f ca="1">_xlfn.IFNA(INDEX(Rxn,MATCH(INDEX((u_X,u_Y,r_Z),MATCH($I112,NODES,0),,COLUMN()-9),OFFSET(Rxn,0,-5),0)),0)</f>
        <v>#VALUE!</v>
      </c>
      <c r="K112" s="33" t="e">
        <f ca="1">_xlfn.IFNA(INDEX(Rxn,MATCH(INDEX((u_X,u_Y,r_Z),MATCH($I112,NODES,0),,COLUMN()-9),OFFSET(Rxn,0,-5),0)),0)</f>
        <v>#VALUE!</v>
      </c>
      <c r="L112" s="33" t="e">
        <f ca="1">_xlfn.IFNA(INDEX(Rxn,MATCH(INDEX((u_X,u_Y,r_Z),MATCH($I112,NODES,0),,COLUMN()-9),OFFSET(Rxn,0,-5),0)),0)</f>
        <v>#VALUE!</v>
      </c>
      <c r="M112" s="33">
        <f ca="1">_xlfn.IFNA(INDEX(Dk,MATCH(INDEX((u_X,u_Y,r_Z),MATCH($I112,NODES,0),,COLUMN()-12),OFFSET(Dk,0,-3),0)),INDEX(Du,MATCH(INDEX((u_X,u_Y,r_Z),MATCH($I112,NODES,0),,COLUMN()-12),OFFSET(Du,0,-4),0)))</f>
        <v>0</v>
      </c>
      <c r="N112" s="33">
        <f ca="1">_xlfn.IFNA(INDEX(Dk,MATCH(INDEX((u_X,u_Y,r_Z),MATCH($I112,NODES,0),,COLUMN()-12),OFFSET(Dk,0,-3),0)),INDEX(Du,MATCH(INDEX((u_X,u_Y,r_Z),MATCH($I112,NODES,0),,COLUMN()-12),OFFSET(Du,0,-4),0)))</f>
        <v>0</v>
      </c>
      <c r="O112" s="33">
        <f ca="1">_xlfn.IFNA(INDEX(Dk,MATCH(INDEX((u_X,u_Y,r_Z),MATCH($I112,NODES,0),,COLUMN()-12),OFFSET(Dk,0,-3),0)),INDEX(Du,MATCH(INDEX((u_X,u_Y,r_Z),MATCH($I112,NODES,0),,COLUMN()-12),OFFSET(Du,0,-4),0)))</f>
        <v>0</v>
      </c>
      <c r="P112" s="3"/>
      <c r="Q112" s="3"/>
      <c r="R112" s="3"/>
      <c r="S112" s="3"/>
      <c r="T112" s="3"/>
      <c r="U112" s="3"/>
      <c r="V112" s="3"/>
      <c r="W112" s="3"/>
      <c r="X112" s="3"/>
      <c r="Y112" s="3"/>
      <c r="Z112" s="3"/>
      <c r="AA112" s="3"/>
      <c r="AB112" s="1">
        <v>2</v>
      </c>
      <c r="AC112" s="2" t="e">
        <f t="shared" ca="1" si="8"/>
        <v>#VALUE!</v>
      </c>
      <c r="AD112" s="2" t="e">
        <f t="shared" ca="1" si="8"/>
        <v>#VALUE!</v>
      </c>
      <c r="AE112" s="2" t="e">
        <f t="shared" ca="1" si="8"/>
        <v>#VALUE!</v>
      </c>
      <c r="AF112" s="2" t="e">
        <f t="shared" ca="1" si="8"/>
        <v>#VALUE!</v>
      </c>
      <c r="AG112" s="2" t="e">
        <f t="shared" ca="1" si="8"/>
        <v>#VALUE!</v>
      </c>
      <c r="AH112" s="2" t="e">
        <f t="shared" ca="1" si="8"/>
        <v>#VALUE!</v>
      </c>
      <c r="AI112" s="2" t="e">
        <f t="shared" ca="1" si="8"/>
        <v>#VALUE!</v>
      </c>
      <c r="AJ112" s="2" t="e">
        <f t="shared" ca="1" si="8"/>
        <v>#VALUE!</v>
      </c>
      <c r="AK112" s="7" t="e">
        <f t="shared" ca="1" si="8"/>
        <v>#VALUE!</v>
      </c>
      <c r="AL112" s="8">
        <f t="shared" ca="1" si="8"/>
        <v>0</v>
      </c>
      <c r="AM112" s="2">
        <f t="shared" ca="1" si="8"/>
        <v>-18666.666666666668</v>
      </c>
      <c r="AN112" s="2">
        <f t="shared" ca="1" si="8"/>
        <v>-28000</v>
      </c>
      <c r="AO112" s="2">
        <f t="shared" ca="1" si="8"/>
        <v>0</v>
      </c>
      <c r="AP112" s="2">
        <f t="shared" ca="1" si="8"/>
        <v>0</v>
      </c>
      <c r="AQ112" s="2">
        <f t="shared" ca="1" si="8"/>
        <v>0</v>
      </c>
    </row>
    <row r="113" spans="1:43" x14ac:dyDescent="0.25">
      <c r="A113" s="199"/>
      <c r="B113" s="1">
        <v>3</v>
      </c>
      <c r="C113" s="2" t="str">
        <f t="shared" si="6"/>
        <v>TBD</v>
      </c>
      <c r="D113" s="3"/>
      <c r="E113" s="33" t="str">
        <f t="shared" si="7"/>
        <v>TBD</v>
      </c>
      <c r="F113" s="2" t="e">
        <f ca="1"/>
        <v>#VALUE!</v>
      </c>
      <c r="G113" s="3"/>
      <c r="H113" s="3"/>
      <c r="I113" s="1" t="s">
        <v>29</v>
      </c>
      <c r="J113" s="33">
        <f ca="1">_xlfn.IFNA(INDEX(Rxn,MATCH(INDEX((u_X,u_Y,r_Z),MATCH($I113,NODES,0),,COLUMN()-9),OFFSET(Rxn,0,-5),0)),0)</f>
        <v>0</v>
      </c>
      <c r="K113" s="33">
        <f ca="1">_xlfn.IFNA(INDEX(Rxn,MATCH(INDEX((u_X,u_Y,r_Z),MATCH($I113,NODES,0),,COLUMN()-9),OFFSET(Rxn,0,-5),0)),0)</f>
        <v>0</v>
      </c>
      <c r="L113" s="33">
        <f ca="1">_xlfn.IFNA(INDEX(Rxn,MATCH(INDEX((u_X,u_Y,r_Z),MATCH($I113,NODES,0),,COLUMN()-9),OFFSET(Rxn,0,-5),0)),0)</f>
        <v>0</v>
      </c>
      <c r="M113" s="33" t="e">
        <f ca="1">_xlfn.IFNA(INDEX(Dk,MATCH(INDEX((u_X,u_Y,r_Z),MATCH($I113,NODES,0),,COLUMN()-12),OFFSET(Dk,0,-3),0)),INDEX(Du,MATCH(INDEX((u_X,u_Y,r_Z),MATCH($I113,NODES,0),,COLUMN()-12),OFFSET(Du,0,-4),0)))</f>
        <v>#VALUE!</v>
      </c>
      <c r="N113" s="33" t="e">
        <f ca="1">_xlfn.IFNA(INDEX(Dk,MATCH(INDEX((u_X,u_Y,r_Z),MATCH($I113,NODES,0),,COLUMN()-12),OFFSET(Dk,0,-3),0)),INDEX(Du,MATCH(INDEX((u_X,u_Y,r_Z),MATCH($I113,NODES,0),,COLUMN()-12),OFFSET(Du,0,-4),0)))</f>
        <v>#VALUE!</v>
      </c>
      <c r="O113" s="33" t="e">
        <f ca="1">_xlfn.IFNA(INDEX(Dk,MATCH(INDEX((u_X,u_Y,r_Z),MATCH($I113,NODES,0),,COLUMN()-12),OFFSET(Dk,0,-3),0)),INDEX(Du,MATCH(INDEX((u_X,u_Y,r_Z),MATCH($I113,NODES,0),,COLUMN()-12),OFFSET(Du,0,-4),0)))</f>
        <v>#VALUE!</v>
      </c>
      <c r="P113" s="3"/>
      <c r="Q113" s="3"/>
      <c r="R113" s="3"/>
      <c r="S113" s="3"/>
      <c r="T113" s="3"/>
      <c r="U113" s="3"/>
      <c r="V113" s="3"/>
      <c r="W113" s="3"/>
      <c r="X113" s="3"/>
      <c r="Y113" s="3"/>
      <c r="Z113" s="3"/>
      <c r="AA113" s="3"/>
      <c r="AB113" s="1">
        <v>3</v>
      </c>
      <c r="AC113" s="2" t="e">
        <f t="shared" ca="1" si="8"/>
        <v>#VALUE!</v>
      </c>
      <c r="AD113" s="2" t="e">
        <f t="shared" ca="1" si="8"/>
        <v>#VALUE!</v>
      </c>
      <c r="AE113" s="2" t="e">
        <f t="shared" ca="1" si="8"/>
        <v>#VALUE!</v>
      </c>
      <c r="AF113" s="2" t="e">
        <f t="shared" ca="1" si="8"/>
        <v>#VALUE!</v>
      </c>
      <c r="AG113" s="2" t="e">
        <f t="shared" ca="1" si="8"/>
        <v>#VALUE!</v>
      </c>
      <c r="AH113" s="2" t="e">
        <f t="shared" ca="1" si="8"/>
        <v>#VALUE!</v>
      </c>
      <c r="AI113" s="2" t="e">
        <f t="shared" ca="1" si="8"/>
        <v>#VALUE!</v>
      </c>
      <c r="AJ113" s="2" t="e">
        <f t="shared" ca="1" si="8"/>
        <v>#VALUE!</v>
      </c>
      <c r="AK113" s="7" t="e">
        <f t="shared" ca="1" si="8"/>
        <v>#VALUE!</v>
      </c>
      <c r="AL113" s="8">
        <f t="shared" ca="1" si="8"/>
        <v>0</v>
      </c>
      <c r="AM113" s="2">
        <f t="shared" ca="1" si="8"/>
        <v>28000</v>
      </c>
      <c r="AN113" s="2">
        <f t="shared" ca="1" si="8"/>
        <v>28000</v>
      </c>
      <c r="AO113" s="2">
        <f t="shared" ca="1" si="8"/>
        <v>0</v>
      </c>
      <c r="AP113" s="2">
        <f t="shared" ca="1" si="8"/>
        <v>0</v>
      </c>
      <c r="AQ113" s="2">
        <f t="shared" ca="1" si="8"/>
        <v>0</v>
      </c>
    </row>
    <row r="114" spans="1:43" x14ac:dyDescent="0.25">
      <c r="A114" s="199"/>
      <c r="B114" s="1">
        <v>4</v>
      </c>
      <c r="C114" s="2" t="str">
        <f t="shared" si="6"/>
        <v>TBD</v>
      </c>
      <c r="D114" s="3"/>
      <c r="E114" s="33" t="str">
        <f t="shared" si="7"/>
        <v>TBD</v>
      </c>
      <c r="F114" s="2" t="e">
        <f ca="1"/>
        <v>#VALUE!</v>
      </c>
      <c r="G114" s="3"/>
      <c r="H114" s="3"/>
      <c r="I114" s="1" t="s">
        <v>61</v>
      </c>
      <c r="J114" s="33">
        <f ca="1">_xlfn.IFNA(INDEX(Rxn,MATCH(INDEX((u_X,u_Y,r_Z),MATCH($I114,NODES,0),,COLUMN()-9),OFFSET(Rxn,0,-5),0)),0)</f>
        <v>0</v>
      </c>
      <c r="K114" s="33">
        <f ca="1">_xlfn.IFNA(INDEX(Rxn,MATCH(INDEX((u_X,u_Y,r_Z),MATCH($I114,NODES,0),,COLUMN()-9),OFFSET(Rxn,0,-5),0)),0)</f>
        <v>0</v>
      </c>
      <c r="L114" s="33">
        <f ca="1">_xlfn.IFNA(INDEX(Rxn,MATCH(INDEX((u_X,u_Y,r_Z),MATCH($I114,NODES,0),,COLUMN()-9),OFFSET(Rxn,0,-5),0)),0)</f>
        <v>0</v>
      </c>
      <c r="M114" s="33" t="e">
        <f ca="1">_xlfn.IFNA(INDEX(Dk,MATCH(INDEX((u_X,u_Y,r_Z),MATCH($I114,NODES,0),,COLUMN()-12),OFFSET(Dk,0,-3),0)),INDEX(Du,MATCH(INDEX((u_X,u_Y,r_Z),MATCH($I114,NODES,0),,COLUMN()-12),OFFSET(Du,0,-4),0)))</f>
        <v>#VALUE!</v>
      </c>
      <c r="N114" s="33" t="e">
        <f ca="1">_xlfn.IFNA(INDEX(Dk,MATCH(INDEX((u_X,u_Y,r_Z),MATCH($I114,NODES,0),,COLUMN()-12),OFFSET(Dk,0,-3),0)),INDEX(Du,MATCH(INDEX((u_X,u_Y,r_Z),MATCH($I114,NODES,0),,COLUMN()-12),OFFSET(Du,0,-4),0)))</f>
        <v>#VALUE!</v>
      </c>
      <c r="O114" s="33" t="e">
        <f ca="1">_xlfn.IFNA(INDEX(Dk,MATCH(INDEX((u_X,u_Y,r_Z),MATCH($I114,NODES,0),,COLUMN()-12),OFFSET(Dk,0,-3),0)),INDEX(Du,MATCH(INDEX((u_X,u_Y,r_Z),MATCH($I114,NODES,0),,COLUMN()-12),OFFSET(Du,0,-4),0)))</f>
        <v>#VALUE!</v>
      </c>
      <c r="P114" s="3"/>
      <c r="Q114" s="3"/>
      <c r="R114" s="3"/>
      <c r="S114" s="3"/>
      <c r="T114" s="3"/>
      <c r="U114" s="3"/>
      <c r="V114" s="3"/>
      <c r="W114" s="3"/>
      <c r="X114" s="3"/>
      <c r="Y114" s="3"/>
      <c r="Z114" s="3"/>
      <c r="AA114" s="3"/>
      <c r="AB114" s="1">
        <v>4</v>
      </c>
      <c r="AC114" s="2" t="e">
        <f t="shared" ca="1" si="8"/>
        <v>#VALUE!</v>
      </c>
      <c r="AD114" s="2" t="e">
        <f t="shared" ca="1" si="8"/>
        <v>#VALUE!</v>
      </c>
      <c r="AE114" s="2" t="e">
        <f t="shared" ca="1" si="8"/>
        <v>#VALUE!</v>
      </c>
      <c r="AF114" s="2" t="e">
        <f t="shared" ca="1" si="8"/>
        <v>#VALUE!</v>
      </c>
      <c r="AG114" s="2" t="e">
        <f t="shared" ca="1" si="8"/>
        <v>#VALUE!</v>
      </c>
      <c r="AH114" s="2" t="e">
        <f t="shared" ca="1" si="8"/>
        <v>#VALUE!</v>
      </c>
      <c r="AI114" s="2" t="e">
        <f t="shared" ca="1" si="8"/>
        <v>#VALUE!</v>
      </c>
      <c r="AJ114" s="2" t="e">
        <f t="shared" ca="1" si="8"/>
        <v>#VALUE!</v>
      </c>
      <c r="AK114" s="7" t="e">
        <f t="shared" ca="1" si="8"/>
        <v>#VALUE!</v>
      </c>
      <c r="AL114" s="8">
        <f t="shared" ca="1" si="8"/>
        <v>0</v>
      </c>
      <c r="AM114" s="2">
        <f t="shared" ca="1" si="8"/>
        <v>0</v>
      </c>
      <c r="AN114" s="2">
        <f t="shared" ca="1" si="8"/>
        <v>0</v>
      </c>
      <c r="AO114" s="2">
        <f t="shared" ca="1" si="8"/>
        <v>-70000000</v>
      </c>
      <c r="AP114" s="2">
        <f t="shared" ca="1" si="8"/>
        <v>0</v>
      </c>
      <c r="AQ114" s="2">
        <f t="shared" ca="1" si="8"/>
        <v>0</v>
      </c>
    </row>
    <row r="115" spans="1:43" x14ac:dyDescent="0.25">
      <c r="A115" s="199"/>
      <c r="B115" s="1">
        <v>5</v>
      </c>
      <c r="C115" s="2" t="str">
        <f t="shared" si="6"/>
        <v>TBD</v>
      </c>
      <c r="D115" s="3"/>
      <c r="E115" s="33" t="str">
        <f t="shared" si="7"/>
        <v>TBD</v>
      </c>
      <c r="F115" s="2" t="e">
        <f ca="1"/>
        <v>#VALUE!</v>
      </c>
      <c r="G115" s="3"/>
      <c r="H115" s="3"/>
      <c r="I115" s="1" t="s">
        <v>67</v>
      </c>
      <c r="J115" s="33">
        <f ca="1">_xlfn.IFNA(INDEX(Rxn,MATCH(INDEX((u_X,u_Y,r_Z),MATCH($I115,NODES,0),,COLUMN()-9),OFFSET(Rxn,0,-5),0)),0)</f>
        <v>0</v>
      </c>
      <c r="K115" s="33">
        <f ca="1">_xlfn.IFNA(INDEX(Rxn,MATCH(INDEX((u_X,u_Y,r_Z),MATCH($I115,NODES,0),,COLUMN()-9),OFFSET(Rxn,0,-5),0)),0)</f>
        <v>0</v>
      </c>
      <c r="L115" s="33">
        <f ca="1">_xlfn.IFNA(INDEX(Rxn,MATCH(INDEX((u_X,u_Y,r_Z),MATCH($I115,NODES,0),,COLUMN()-9),OFFSET(Rxn,0,-5),0)),0)</f>
        <v>0</v>
      </c>
      <c r="M115" s="33" t="e">
        <f ca="1">_xlfn.IFNA(INDEX(Dk,MATCH(INDEX((u_X,u_Y,r_Z),MATCH($I115,NODES,0),,COLUMN()-12),OFFSET(Dk,0,-3),0)),INDEX(Du,MATCH(INDEX((u_X,u_Y,r_Z),MATCH($I115,NODES,0),,COLUMN()-12),OFFSET(Du,0,-4),0)))</f>
        <v>#VALUE!</v>
      </c>
      <c r="N115" s="33" t="e">
        <f ca="1">_xlfn.IFNA(INDEX(Dk,MATCH(INDEX((u_X,u_Y,r_Z),MATCH($I115,NODES,0),,COLUMN()-12),OFFSET(Dk,0,-3),0)),INDEX(Du,MATCH(INDEX((u_X,u_Y,r_Z),MATCH($I115,NODES,0),,COLUMN()-12),OFFSET(Du,0,-4),0)))</f>
        <v>#VALUE!</v>
      </c>
      <c r="O115" s="33" t="e">
        <f ca="1">_xlfn.IFNA(INDEX(Dk,MATCH(INDEX((u_X,u_Y,r_Z),MATCH($I115,NODES,0),,COLUMN()-12),OFFSET(Dk,0,-3),0)),INDEX(Du,MATCH(INDEX((u_X,u_Y,r_Z),MATCH($I115,NODES,0),,COLUMN()-12),OFFSET(Du,0,-4),0)))</f>
        <v>#VALUE!</v>
      </c>
      <c r="P115" s="3"/>
      <c r="Q115" s="3"/>
      <c r="R115" s="3"/>
      <c r="S115" s="3"/>
      <c r="T115" s="3"/>
      <c r="U115" s="3"/>
      <c r="V115" s="3"/>
      <c r="W115" s="3"/>
      <c r="X115" s="3"/>
      <c r="Y115" s="3"/>
      <c r="Z115" s="3"/>
      <c r="AA115" s="3"/>
      <c r="AB115" s="1">
        <v>5</v>
      </c>
      <c r="AC115" s="2" t="e">
        <f t="shared" ca="1" si="8"/>
        <v>#VALUE!</v>
      </c>
      <c r="AD115" s="2" t="e">
        <f t="shared" ca="1" si="8"/>
        <v>#VALUE!</v>
      </c>
      <c r="AE115" s="2" t="e">
        <f t="shared" ca="1" si="8"/>
        <v>#VALUE!</v>
      </c>
      <c r="AF115" s="2" t="e">
        <f t="shared" ca="1" si="8"/>
        <v>#VALUE!</v>
      </c>
      <c r="AG115" s="2" t="e">
        <f t="shared" ca="1" si="8"/>
        <v>#VALUE!</v>
      </c>
      <c r="AH115" s="2" t="e">
        <f t="shared" ca="1" si="8"/>
        <v>#VALUE!</v>
      </c>
      <c r="AI115" s="2" t="e">
        <f t="shared" ca="1" si="8"/>
        <v>#VALUE!</v>
      </c>
      <c r="AJ115" s="2" t="e">
        <f t="shared" ca="1" si="8"/>
        <v>#VALUE!</v>
      </c>
      <c r="AK115" s="7" t="e">
        <f t="shared" ca="1" si="8"/>
        <v>#VALUE!</v>
      </c>
      <c r="AL115" s="8">
        <f t="shared" ca="1" si="8"/>
        <v>0</v>
      </c>
      <c r="AM115" s="2">
        <f t="shared" ca="1" si="8"/>
        <v>0</v>
      </c>
      <c r="AN115" s="2">
        <f t="shared" ca="1" si="8"/>
        <v>0</v>
      </c>
      <c r="AO115" s="2">
        <f t="shared" ca="1" si="8"/>
        <v>0</v>
      </c>
      <c r="AP115" s="2">
        <f t="shared" ca="1" si="8"/>
        <v>-18666.666666666668</v>
      </c>
      <c r="AQ115" s="2">
        <f t="shared" ca="1" si="8"/>
        <v>-28000</v>
      </c>
    </row>
    <row r="116" spans="1:43" x14ac:dyDescent="0.25">
      <c r="A116" s="199"/>
      <c r="B116" s="1">
        <v>6</v>
      </c>
      <c r="C116" s="2" t="str">
        <f t="shared" si="6"/>
        <v>TBD</v>
      </c>
      <c r="D116" s="3"/>
      <c r="E116" s="33" t="str">
        <f t="shared" si="7"/>
        <v>TBD</v>
      </c>
      <c r="F116" s="2" t="e">
        <f ca="1"/>
        <v>#VALUE!</v>
      </c>
      <c r="G116" s="3"/>
      <c r="H116" s="3"/>
      <c r="I116" s="3"/>
      <c r="J116" s="3"/>
      <c r="K116" s="3"/>
      <c r="L116" s="3"/>
      <c r="M116" s="3"/>
      <c r="N116" s="3"/>
      <c r="O116" s="3"/>
      <c r="P116" s="3"/>
      <c r="Q116" s="3"/>
      <c r="R116" s="3"/>
      <c r="S116" s="3"/>
      <c r="T116" s="3"/>
      <c r="U116" s="3"/>
      <c r="V116" s="3"/>
      <c r="W116" s="3"/>
      <c r="X116" s="3"/>
      <c r="Y116" s="3"/>
      <c r="Z116" s="3"/>
      <c r="AA116" s="3"/>
      <c r="AB116" s="1">
        <v>6</v>
      </c>
      <c r="AC116" s="2" t="e">
        <f t="shared" ca="1" si="8"/>
        <v>#VALUE!</v>
      </c>
      <c r="AD116" s="2" t="e">
        <f t="shared" ca="1" si="8"/>
        <v>#VALUE!</v>
      </c>
      <c r="AE116" s="2" t="e">
        <f t="shared" ca="1" si="8"/>
        <v>#VALUE!</v>
      </c>
      <c r="AF116" s="2" t="e">
        <f t="shared" ca="1" si="8"/>
        <v>#VALUE!</v>
      </c>
      <c r="AG116" s="2" t="e">
        <f t="shared" ca="1" si="8"/>
        <v>#VALUE!</v>
      </c>
      <c r="AH116" s="2" t="e">
        <f t="shared" ca="1" si="8"/>
        <v>#VALUE!</v>
      </c>
      <c r="AI116" s="2" t="e">
        <f t="shared" ca="1" si="8"/>
        <v>#VALUE!</v>
      </c>
      <c r="AJ116" s="2" t="e">
        <f t="shared" ca="1" si="8"/>
        <v>#VALUE!</v>
      </c>
      <c r="AK116" s="7" t="e">
        <f t="shared" ca="1" si="8"/>
        <v>#VALUE!</v>
      </c>
      <c r="AL116" s="8">
        <f t="shared" ca="1" si="8"/>
        <v>0</v>
      </c>
      <c r="AM116" s="2">
        <f t="shared" ca="1" si="8"/>
        <v>0</v>
      </c>
      <c r="AN116" s="2">
        <f t="shared" ca="1" si="8"/>
        <v>0</v>
      </c>
      <c r="AO116" s="2">
        <f t="shared" ca="1" si="8"/>
        <v>0</v>
      </c>
      <c r="AP116" s="2">
        <f t="shared" ca="1" si="8"/>
        <v>28000</v>
      </c>
      <c r="AQ116" s="2">
        <f t="shared" ca="1" si="8"/>
        <v>28000</v>
      </c>
    </row>
    <row r="117" spans="1:43" x14ac:dyDescent="0.25">
      <c r="A117" s="199"/>
      <c r="B117" s="1">
        <v>7</v>
      </c>
      <c r="C117" s="2" t="str">
        <f t="shared" si="6"/>
        <v>TBD</v>
      </c>
      <c r="D117" s="3"/>
      <c r="E117" s="33" t="str">
        <f t="shared" si="7"/>
        <v>TBD</v>
      </c>
      <c r="F117" s="2" t="e">
        <f ca="1"/>
        <v>#VALUE!</v>
      </c>
      <c r="G117" s="3"/>
      <c r="H117" s="3"/>
      <c r="I117" s="3"/>
      <c r="J117" s="3"/>
      <c r="K117" s="3"/>
      <c r="L117" s="3"/>
      <c r="M117" s="3"/>
      <c r="N117" s="3"/>
      <c r="O117" s="3"/>
      <c r="P117" s="3"/>
      <c r="Q117" s="3"/>
      <c r="R117" s="3"/>
      <c r="S117" s="3"/>
      <c r="T117" s="3"/>
      <c r="U117" s="3"/>
      <c r="V117" s="3"/>
      <c r="W117" s="3"/>
      <c r="X117" s="3"/>
      <c r="Y117" s="3"/>
      <c r="Z117" s="3"/>
      <c r="AA117" s="3"/>
      <c r="AB117" s="1">
        <v>7</v>
      </c>
      <c r="AC117" s="2" t="e">
        <f t="shared" ca="1" si="8"/>
        <v>#VALUE!</v>
      </c>
      <c r="AD117" s="2" t="e">
        <f t="shared" ca="1" si="8"/>
        <v>#VALUE!</v>
      </c>
      <c r="AE117" s="2" t="e">
        <f t="shared" ca="1" si="8"/>
        <v>#VALUE!</v>
      </c>
      <c r="AF117" s="2" t="e">
        <f t="shared" ca="1" si="8"/>
        <v>#VALUE!</v>
      </c>
      <c r="AG117" s="2" t="e">
        <f t="shared" ca="1" si="8"/>
        <v>#VALUE!</v>
      </c>
      <c r="AH117" s="2" t="e">
        <f t="shared" ca="1" si="8"/>
        <v>#VALUE!</v>
      </c>
      <c r="AI117" s="2" t="e">
        <f t="shared" ca="1" si="8"/>
        <v>#VALUE!</v>
      </c>
      <c r="AJ117" s="2" t="e">
        <f t="shared" ca="1" si="8"/>
        <v>#VALUE!</v>
      </c>
      <c r="AK117" s="7" t="e">
        <f t="shared" ca="1" si="8"/>
        <v>#VALUE!</v>
      </c>
      <c r="AL117" s="8">
        <f t="shared" ca="1" si="8"/>
        <v>0</v>
      </c>
      <c r="AM117" s="2">
        <f t="shared" ca="1" si="8"/>
        <v>0</v>
      </c>
      <c r="AN117" s="2">
        <f t="shared" ca="1" si="8"/>
        <v>0</v>
      </c>
      <c r="AO117" s="2">
        <f t="shared" ca="1" si="8"/>
        <v>0</v>
      </c>
      <c r="AP117" s="2">
        <f t="shared" ca="1" si="8"/>
        <v>0</v>
      </c>
      <c r="AQ117" s="2">
        <f t="shared" ca="1" si="8"/>
        <v>0</v>
      </c>
    </row>
    <row r="118" spans="1:43" x14ac:dyDescent="0.25">
      <c r="A118" s="199"/>
      <c r="B118" s="1">
        <v>8</v>
      </c>
      <c r="C118" s="2" t="str">
        <f t="shared" si="6"/>
        <v>TBD</v>
      </c>
      <c r="D118" s="3"/>
      <c r="E118" s="33" t="str">
        <f t="shared" si="7"/>
        <v>TBD</v>
      </c>
      <c r="F118" s="2" t="e">
        <f ca="1"/>
        <v>#VALUE!</v>
      </c>
      <c r="G118" s="3"/>
      <c r="H118" s="3"/>
      <c r="I118" s="3"/>
      <c r="J118" s="3"/>
      <c r="K118" s="3"/>
      <c r="L118" s="3"/>
      <c r="M118" s="3"/>
      <c r="N118" s="3"/>
      <c r="O118" s="3"/>
      <c r="P118" s="3"/>
      <c r="Q118" s="3"/>
      <c r="R118" s="3"/>
      <c r="S118" s="3"/>
      <c r="T118" s="3"/>
      <c r="U118" s="3"/>
      <c r="V118" s="3"/>
      <c r="W118" s="3"/>
      <c r="X118" s="3"/>
      <c r="Y118" s="3"/>
      <c r="Z118" s="3"/>
      <c r="AA118" s="3"/>
      <c r="AB118" s="1">
        <v>8</v>
      </c>
      <c r="AC118" s="2" t="e">
        <f t="shared" ca="1" si="8"/>
        <v>#VALUE!</v>
      </c>
      <c r="AD118" s="2" t="e">
        <f t="shared" ca="1" si="8"/>
        <v>#VALUE!</v>
      </c>
      <c r="AE118" s="2" t="e">
        <f t="shared" ca="1" si="8"/>
        <v>#VALUE!</v>
      </c>
      <c r="AF118" s="2" t="e">
        <f t="shared" ca="1" si="8"/>
        <v>#VALUE!</v>
      </c>
      <c r="AG118" s="2" t="e">
        <f t="shared" ca="1" si="8"/>
        <v>#VALUE!</v>
      </c>
      <c r="AH118" s="2" t="e">
        <f t="shared" ca="1" si="8"/>
        <v>#VALUE!</v>
      </c>
      <c r="AI118" s="2" t="e">
        <f t="shared" ca="1" si="8"/>
        <v>#VALUE!</v>
      </c>
      <c r="AJ118" s="2" t="e">
        <f t="shared" ca="1" si="8"/>
        <v>#VALUE!</v>
      </c>
      <c r="AK118" s="7" t="e">
        <f t="shared" ca="1" si="8"/>
        <v>#VALUE!</v>
      </c>
      <c r="AL118" s="8">
        <f t="shared" ca="1" si="8"/>
        <v>0</v>
      </c>
      <c r="AM118" s="2">
        <f t="shared" ca="1" si="8"/>
        <v>0</v>
      </c>
      <c r="AN118" s="2">
        <f t="shared" ca="1" si="8"/>
        <v>0</v>
      </c>
      <c r="AO118" s="2">
        <f t="shared" ca="1" si="8"/>
        <v>0</v>
      </c>
      <c r="AP118" s="2">
        <f t="shared" ca="1" si="8"/>
        <v>0</v>
      </c>
      <c r="AQ118" s="2">
        <f t="shared" ca="1" si="8"/>
        <v>0</v>
      </c>
    </row>
    <row r="119" spans="1:43" x14ac:dyDescent="0.25">
      <c r="A119" s="199"/>
      <c r="B119" s="1">
        <v>9</v>
      </c>
      <c r="C119" s="2" t="str">
        <f t="shared" si="6"/>
        <v>TBD</v>
      </c>
      <c r="D119" s="3"/>
      <c r="E119" s="33" t="str">
        <f t="shared" si="7"/>
        <v>TBD</v>
      </c>
      <c r="F119" s="2" t="e">
        <f ca="1"/>
        <v>#VALUE!</v>
      </c>
      <c r="G119" s="3"/>
      <c r="H119" s="3"/>
      <c r="I119" s="3"/>
      <c r="J119" s="3"/>
      <c r="K119" s="3"/>
      <c r="L119" s="3"/>
      <c r="M119" s="3"/>
      <c r="N119" s="3"/>
      <c r="O119" s="3"/>
      <c r="P119" s="3"/>
      <c r="Q119" s="3"/>
      <c r="R119" s="3"/>
      <c r="S119" s="3"/>
      <c r="T119" s="3"/>
      <c r="U119" s="3"/>
      <c r="V119" s="3"/>
      <c r="W119" s="3"/>
      <c r="X119" s="3"/>
      <c r="Y119" s="3"/>
      <c r="Z119" s="3"/>
      <c r="AA119" s="3"/>
      <c r="AB119" s="1">
        <v>9</v>
      </c>
      <c r="AC119" s="6" t="e">
        <f t="shared" ca="1" si="8"/>
        <v>#VALUE!</v>
      </c>
      <c r="AD119" s="6" t="e">
        <f t="shared" ca="1" si="8"/>
        <v>#VALUE!</v>
      </c>
      <c r="AE119" s="6" t="e">
        <f t="shared" ca="1" si="8"/>
        <v>#VALUE!</v>
      </c>
      <c r="AF119" s="6" t="e">
        <f t="shared" ca="1" si="8"/>
        <v>#VALUE!</v>
      </c>
      <c r="AG119" s="6" t="e">
        <f t="shared" ca="1" si="8"/>
        <v>#VALUE!</v>
      </c>
      <c r="AH119" s="6" t="e">
        <f t="shared" ca="1" si="8"/>
        <v>#VALUE!</v>
      </c>
      <c r="AI119" s="6" t="e">
        <f t="shared" ca="1" si="8"/>
        <v>#VALUE!</v>
      </c>
      <c r="AJ119" s="6" t="e">
        <f t="shared" ca="1" si="8"/>
        <v>#VALUE!</v>
      </c>
      <c r="AK119" s="9" t="e">
        <f t="shared" ca="1" si="8"/>
        <v>#VALUE!</v>
      </c>
      <c r="AL119" s="10">
        <f t="shared" ca="1" si="8"/>
        <v>0</v>
      </c>
      <c r="AM119" s="6">
        <f t="shared" ca="1" si="8"/>
        <v>0</v>
      </c>
      <c r="AN119" s="6">
        <f t="shared" ca="1" si="8"/>
        <v>0</v>
      </c>
      <c r="AO119" s="6">
        <f t="shared" ca="1" si="8"/>
        <v>0</v>
      </c>
      <c r="AP119" s="6">
        <f t="shared" ca="1" si="8"/>
        <v>0</v>
      </c>
      <c r="AQ119" s="6">
        <f t="shared" ca="1" si="8"/>
        <v>0</v>
      </c>
    </row>
    <row r="120" spans="1:43" x14ac:dyDescent="0.25">
      <c r="A120" s="199"/>
      <c r="B120" s="1">
        <v>10</v>
      </c>
      <c r="C120" s="33" t="str">
        <f t="shared" si="6"/>
        <v>TBD</v>
      </c>
      <c r="D120" s="2" t="e">
        <f t="array" aca="1" ref="D120:D125" ca="1">MMULT(K_21,Du)+MMULT(K_22,Dk)</f>
        <v>#VALUE!</v>
      </c>
      <c r="E120" s="2">
        <f t="shared" si="7"/>
        <v>0</v>
      </c>
      <c r="F120" s="3"/>
      <c r="G120" s="2" t="e">
        <f t="array" aca="1" ref="G120:G125" ca="1">Qu+SUMIF(mem_DOF,$B$120:$B$125,Qf)</f>
        <v>#VALUE!</v>
      </c>
      <c r="H120" s="3"/>
      <c r="I120" s="3"/>
      <c r="J120" s="3"/>
      <c r="K120" s="3"/>
      <c r="L120" s="3"/>
      <c r="M120" s="3"/>
      <c r="N120" s="3"/>
      <c r="O120" s="3"/>
      <c r="P120" s="3"/>
      <c r="Q120" s="3"/>
      <c r="R120" s="3"/>
      <c r="S120" s="3"/>
      <c r="T120" s="3"/>
      <c r="U120" s="3"/>
      <c r="V120" s="3"/>
      <c r="W120" s="3"/>
      <c r="X120" s="3"/>
      <c r="Y120" s="3"/>
      <c r="Z120" s="3"/>
      <c r="AA120" s="3"/>
      <c r="AB120" s="1">
        <v>10</v>
      </c>
      <c r="AC120" s="20">
        <f t="shared" ca="1" si="8"/>
        <v>-70000000</v>
      </c>
      <c r="AD120" s="20">
        <f t="shared" ca="1" si="8"/>
        <v>0</v>
      </c>
      <c r="AE120" s="20">
        <f t="shared" ca="1" si="8"/>
        <v>0</v>
      </c>
      <c r="AF120" s="20">
        <f t="shared" ca="1" si="8"/>
        <v>0</v>
      </c>
      <c r="AG120" s="20">
        <f t="shared" ca="1" si="8"/>
        <v>0</v>
      </c>
      <c r="AH120" s="20">
        <f t="shared" ca="1" si="8"/>
        <v>0</v>
      </c>
      <c r="AI120" s="20">
        <f t="shared" ca="1" si="8"/>
        <v>0</v>
      </c>
      <c r="AJ120" s="20">
        <f t="shared" ca="1" si="8"/>
        <v>0</v>
      </c>
      <c r="AK120" s="21">
        <f t="shared" ca="1" si="8"/>
        <v>0</v>
      </c>
      <c r="AL120" s="22">
        <f t="shared" ca="1" si="8"/>
        <v>70000000</v>
      </c>
      <c r="AM120" s="20">
        <f t="shared" ca="1" si="8"/>
        <v>0</v>
      </c>
      <c r="AN120" s="20">
        <f t="shared" ca="1" si="8"/>
        <v>0</v>
      </c>
      <c r="AO120" s="20">
        <f t="shared" ca="1" si="8"/>
        <v>0</v>
      </c>
      <c r="AP120" s="20">
        <f t="shared" ca="1" si="8"/>
        <v>0</v>
      </c>
      <c r="AQ120" s="20">
        <f t="shared" ca="1" si="8"/>
        <v>0</v>
      </c>
    </row>
    <row r="121" spans="1:43" x14ac:dyDescent="0.25">
      <c r="A121" s="199"/>
      <c r="B121" s="1">
        <v>11</v>
      </c>
      <c r="C121" s="33" t="str">
        <f t="shared" si="6"/>
        <v>TBD</v>
      </c>
      <c r="D121" s="2" t="e">
        <f ca="1"/>
        <v>#VALUE!</v>
      </c>
      <c r="E121" s="2">
        <f t="shared" si="7"/>
        <v>0</v>
      </c>
      <c r="F121" s="3"/>
      <c r="G121" s="2" t="e">
        <f ca="1"/>
        <v>#VALUE!</v>
      </c>
      <c r="H121" s="3"/>
      <c r="I121" s="3"/>
      <c r="J121" s="3"/>
      <c r="K121" s="3"/>
      <c r="L121" s="3"/>
      <c r="M121" s="3"/>
      <c r="N121" s="3"/>
      <c r="O121" s="3"/>
      <c r="P121" s="3"/>
      <c r="Q121" s="3"/>
      <c r="R121" s="3"/>
      <c r="S121" s="3"/>
      <c r="T121" s="3"/>
      <c r="U121" s="3"/>
      <c r="V121" s="3"/>
      <c r="W121" s="3"/>
      <c r="X121" s="3"/>
      <c r="Y121" s="3"/>
      <c r="Z121" s="3"/>
      <c r="AA121" s="3"/>
      <c r="AB121" s="1">
        <v>11</v>
      </c>
      <c r="AC121" s="2">
        <f t="shared" ca="1" si="8"/>
        <v>0</v>
      </c>
      <c r="AD121" s="2">
        <f t="shared" ca="1" si="8"/>
        <v>-18666.666666666668</v>
      </c>
      <c r="AE121" s="2">
        <f t="shared" ca="1" si="8"/>
        <v>28000</v>
      </c>
      <c r="AF121" s="2">
        <f t="shared" ca="1" si="8"/>
        <v>0</v>
      </c>
      <c r="AG121" s="2">
        <f t="shared" ca="1" si="8"/>
        <v>0</v>
      </c>
      <c r="AH121" s="2">
        <f t="shared" ca="1" si="8"/>
        <v>0</v>
      </c>
      <c r="AI121" s="2">
        <f t="shared" ca="1" si="8"/>
        <v>0</v>
      </c>
      <c r="AJ121" s="2">
        <f t="shared" ca="1" si="8"/>
        <v>0</v>
      </c>
      <c r="AK121" s="7">
        <f t="shared" ca="1" si="8"/>
        <v>0</v>
      </c>
      <c r="AL121" s="8">
        <f t="shared" ca="1" si="8"/>
        <v>0</v>
      </c>
      <c r="AM121" s="2">
        <f t="shared" ca="1" si="8"/>
        <v>18666.666666666668</v>
      </c>
      <c r="AN121" s="2">
        <f t="shared" ca="1" si="8"/>
        <v>28000</v>
      </c>
      <c r="AO121" s="2">
        <f t="shared" ca="1" si="8"/>
        <v>0</v>
      </c>
      <c r="AP121" s="2">
        <f t="shared" ca="1" si="8"/>
        <v>0</v>
      </c>
      <c r="AQ121" s="2">
        <f t="shared" ca="1" si="8"/>
        <v>0</v>
      </c>
    </row>
    <row r="122" spans="1:43" x14ac:dyDescent="0.25">
      <c r="A122" s="199"/>
      <c r="B122" s="1">
        <v>12</v>
      </c>
      <c r="C122" s="33" t="str">
        <f t="shared" si="6"/>
        <v>TBD</v>
      </c>
      <c r="D122" s="2" t="e">
        <f ca="1"/>
        <v>#VALUE!</v>
      </c>
      <c r="E122" s="2">
        <f t="shared" si="7"/>
        <v>0</v>
      </c>
      <c r="F122" s="3"/>
      <c r="G122" s="2" t="e">
        <f ca="1"/>
        <v>#VALUE!</v>
      </c>
      <c r="H122" s="3"/>
      <c r="I122" s="3"/>
      <c r="J122" s="3"/>
      <c r="K122" s="3"/>
      <c r="L122" s="3"/>
      <c r="M122" s="3"/>
      <c r="N122" s="3"/>
      <c r="O122" s="3"/>
      <c r="P122" s="3"/>
      <c r="Q122" s="3"/>
      <c r="R122" s="3"/>
      <c r="S122" s="3"/>
      <c r="T122" s="3"/>
      <c r="U122" s="3"/>
      <c r="V122" s="3"/>
      <c r="W122" s="3"/>
      <c r="X122" s="3"/>
      <c r="Y122" s="3"/>
      <c r="Z122" s="3"/>
      <c r="AA122" s="3"/>
      <c r="AB122" s="1">
        <v>12</v>
      </c>
      <c r="AC122" s="2">
        <f t="shared" ca="1" si="8"/>
        <v>0</v>
      </c>
      <c r="AD122" s="2">
        <f t="shared" ca="1" si="8"/>
        <v>-28000</v>
      </c>
      <c r="AE122" s="2">
        <f t="shared" ca="1" si="8"/>
        <v>28000</v>
      </c>
      <c r="AF122" s="2">
        <f t="shared" ca="1" si="8"/>
        <v>0</v>
      </c>
      <c r="AG122" s="2">
        <f t="shared" ca="1" si="8"/>
        <v>0</v>
      </c>
      <c r="AH122" s="2">
        <f t="shared" ca="1" si="8"/>
        <v>0</v>
      </c>
      <c r="AI122" s="2">
        <f t="shared" ca="1" si="8"/>
        <v>0</v>
      </c>
      <c r="AJ122" s="2">
        <f t="shared" ca="1" si="8"/>
        <v>0</v>
      </c>
      <c r="AK122" s="7">
        <f t="shared" ca="1" si="8"/>
        <v>0</v>
      </c>
      <c r="AL122" s="8">
        <f t="shared" ca="1" si="8"/>
        <v>0</v>
      </c>
      <c r="AM122" s="2">
        <f t="shared" ca="1" si="8"/>
        <v>28000</v>
      </c>
      <c r="AN122" s="2">
        <f t="shared" ca="1" si="8"/>
        <v>56000</v>
      </c>
      <c r="AO122" s="2">
        <f t="shared" ca="1" si="8"/>
        <v>0</v>
      </c>
      <c r="AP122" s="2">
        <f t="shared" ca="1" si="8"/>
        <v>0</v>
      </c>
      <c r="AQ122" s="2">
        <f t="shared" ca="1" si="8"/>
        <v>0</v>
      </c>
    </row>
    <row r="123" spans="1:43" x14ac:dyDescent="0.25">
      <c r="A123" s="199"/>
      <c r="B123" s="1">
        <v>13</v>
      </c>
      <c r="C123" s="33" t="str">
        <f t="shared" si="6"/>
        <v>TBD</v>
      </c>
      <c r="D123" s="2" t="e">
        <f ca="1"/>
        <v>#VALUE!</v>
      </c>
      <c r="E123" s="2">
        <f t="shared" si="7"/>
        <v>0</v>
      </c>
      <c r="F123" s="3"/>
      <c r="G123" s="2" t="e">
        <f ca="1"/>
        <v>#VALUE!</v>
      </c>
      <c r="H123" s="3"/>
      <c r="I123" s="3"/>
      <c r="J123" s="3"/>
      <c r="K123" s="3"/>
      <c r="L123" s="3"/>
      <c r="M123" s="3"/>
      <c r="N123" s="3"/>
      <c r="O123" s="3"/>
      <c r="P123" s="3"/>
      <c r="Q123" s="3"/>
      <c r="R123" s="3"/>
      <c r="S123" s="3"/>
      <c r="T123" s="3"/>
      <c r="U123" s="3"/>
      <c r="V123" s="3"/>
      <c r="W123" s="3"/>
      <c r="X123" s="3"/>
      <c r="Y123" s="3"/>
      <c r="Z123" s="3"/>
      <c r="AA123" s="3"/>
      <c r="AB123" s="1">
        <v>13</v>
      </c>
      <c r="AC123" s="2">
        <f t="shared" ca="1" si="8"/>
        <v>0</v>
      </c>
      <c r="AD123" s="2">
        <f t="shared" ca="1" si="8"/>
        <v>0</v>
      </c>
      <c r="AE123" s="2">
        <f t="shared" ca="1" si="8"/>
        <v>0</v>
      </c>
      <c r="AF123" s="2">
        <f t="shared" ca="1" si="8"/>
        <v>-70000000</v>
      </c>
      <c r="AG123" s="2">
        <f t="shared" ca="1" si="8"/>
        <v>0</v>
      </c>
      <c r="AH123" s="2">
        <f t="shared" ca="1" si="8"/>
        <v>0</v>
      </c>
      <c r="AI123" s="2">
        <f t="shared" ca="1" si="8"/>
        <v>0</v>
      </c>
      <c r="AJ123" s="2">
        <f t="shared" ca="1" si="8"/>
        <v>0</v>
      </c>
      <c r="AK123" s="7">
        <f t="shared" ca="1" si="8"/>
        <v>0</v>
      </c>
      <c r="AL123" s="8">
        <f t="shared" ca="1" si="8"/>
        <v>0</v>
      </c>
      <c r="AM123" s="2">
        <f t="shared" ca="1" si="8"/>
        <v>0</v>
      </c>
      <c r="AN123" s="2">
        <f t="shared" ca="1" si="8"/>
        <v>0</v>
      </c>
      <c r="AO123" s="2">
        <f t="shared" ca="1" si="8"/>
        <v>70000000</v>
      </c>
      <c r="AP123" s="2">
        <f t="shared" ca="1" si="8"/>
        <v>0</v>
      </c>
      <c r="AQ123" s="2">
        <f t="shared" ca="1" si="8"/>
        <v>0</v>
      </c>
    </row>
    <row r="124" spans="1:43" x14ac:dyDescent="0.25">
      <c r="A124" s="199"/>
      <c r="B124" s="1">
        <v>14</v>
      </c>
      <c r="C124" s="33" t="str">
        <f t="shared" si="6"/>
        <v>TBD</v>
      </c>
      <c r="D124" s="2" t="e">
        <f ca="1"/>
        <v>#VALUE!</v>
      </c>
      <c r="E124" s="2">
        <f t="shared" si="7"/>
        <v>0</v>
      </c>
      <c r="F124" s="3"/>
      <c r="G124" s="2" t="e">
        <f ca="1"/>
        <v>#VALUE!</v>
      </c>
      <c r="H124" s="3"/>
      <c r="I124" s="3"/>
      <c r="J124" s="3"/>
      <c r="K124" s="3"/>
      <c r="L124" s="3"/>
      <c r="M124" s="3"/>
      <c r="N124" s="3"/>
      <c r="O124" s="3"/>
      <c r="P124" s="3"/>
      <c r="Q124" s="3"/>
      <c r="R124" s="3"/>
      <c r="S124" s="3"/>
      <c r="T124" s="3"/>
      <c r="U124" s="3"/>
      <c r="V124" s="3"/>
      <c r="W124" s="3"/>
      <c r="X124" s="3"/>
      <c r="Y124" s="3"/>
      <c r="Z124" s="3"/>
      <c r="AA124" s="3"/>
      <c r="AB124" s="1">
        <v>14</v>
      </c>
      <c r="AC124" s="2">
        <f t="shared" ca="1" si="8"/>
        <v>0</v>
      </c>
      <c r="AD124" s="2">
        <f t="shared" ca="1" si="8"/>
        <v>0</v>
      </c>
      <c r="AE124" s="2">
        <f t="shared" ca="1" si="8"/>
        <v>0</v>
      </c>
      <c r="AF124" s="2">
        <f t="shared" ca="1" si="8"/>
        <v>0</v>
      </c>
      <c r="AG124" s="2">
        <f t="shared" ca="1" si="8"/>
        <v>-18666.666666666668</v>
      </c>
      <c r="AH124" s="2">
        <f t="shared" ca="1" si="8"/>
        <v>28000</v>
      </c>
      <c r="AI124" s="2">
        <f t="shared" ca="1" si="8"/>
        <v>0</v>
      </c>
      <c r="AJ124" s="2">
        <f t="shared" ca="1" si="8"/>
        <v>0</v>
      </c>
      <c r="AK124" s="7">
        <f t="shared" ca="1" si="8"/>
        <v>0</v>
      </c>
      <c r="AL124" s="8">
        <f t="shared" ca="1" si="8"/>
        <v>0</v>
      </c>
      <c r="AM124" s="2">
        <f t="shared" ca="1" si="8"/>
        <v>0</v>
      </c>
      <c r="AN124" s="2">
        <f t="shared" ca="1" si="8"/>
        <v>0</v>
      </c>
      <c r="AO124" s="2">
        <f t="shared" ca="1" si="8"/>
        <v>0</v>
      </c>
      <c r="AP124" s="2">
        <f t="shared" ca="1" si="8"/>
        <v>18666.666666666668</v>
      </c>
      <c r="AQ124" s="2">
        <f t="shared" ca="1" si="8"/>
        <v>28000</v>
      </c>
    </row>
    <row r="125" spans="1:43" x14ac:dyDescent="0.25">
      <c r="A125" s="201"/>
      <c r="B125" s="65">
        <v>15</v>
      </c>
      <c r="C125" s="66" t="str">
        <f t="shared" si="6"/>
        <v>TBD</v>
      </c>
      <c r="D125" s="67" t="e">
        <f ca="1"/>
        <v>#VALUE!</v>
      </c>
      <c r="E125" s="67">
        <f t="shared" si="7"/>
        <v>0</v>
      </c>
      <c r="F125" s="68"/>
      <c r="G125" s="67" t="e">
        <f ca="1"/>
        <v>#VALUE!</v>
      </c>
      <c r="H125" s="68"/>
      <c r="I125" s="68"/>
      <c r="J125" s="68"/>
      <c r="K125" s="68"/>
      <c r="L125" s="68"/>
      <c r="M125" s="68"/>
      <c r="N125" s="68"/>
      <c r="O125" s="68"/>
      <c r="P125" s="68"/>
      <c r="Q125" s="68"/>
      <c r="R125" s="68"/>
      <c r="S125" s="68"/>
      <c r="T125" s="68"/>
      <c r="U125" s="68"/>
      <c r="V125" s="68"/>
      <c r="W125" s="68"/>
      <c r="X125" s="68"/>
      <c r="Y125" s="68"/>
      <c r="Z125" s="68"/>
      <c r="AA125" s="68"/>
      <c r="AB125" s="65">
        <v>15</v>
      </c>
      <c r="AC125" s="67">
        <f t="shared" ca="1" si="8"/>
        <v>0</v>
      </c>
      <c r="AD125" s="67">
        <f t="shared" ca="1" si="8"/>
        <v>0</v>
      </c>
      <c r="AE125" s="67">
        <f t="shared" ca="1" si="8"/>
        <v>0</v>
      </c>
      <c r="AF125" s="67">
        <f t="shared" ca="1" si="8"/>
        <v>0</v>
      </c>
      <c r="AG125" s="67">
        <f t="shared" ca="1" si="8"/>
        <v>-28000</v>
      </c>
      <c r="AH125" s="67">
        <f t="shared" ca="1" si="8"/>
        <v>28000</v>
      </c>
      <c r="AI125" s="67">
        <f t="shared" ca="1" si="8"/>
        <v>0</v>
      </c>
      <c r="AJ125" s="67">
        <f t="shared" ca="1" si="8"/>
        <v>0</v>
      </c>
      <c r="AK125" s="69">
        <f t="shared" ca="1" si="8"/>
        <v>0</v>
      </c>
      <c r="AL125" s="70">
        <f t="shared" ca="1" si="8"/>
        <v>0</v>
      </c>
      <c r="AM125" s="67">
        <f t="shared" ca="1" si="8"/>
        <v>0</v>
      </c>
      <c r="AN125" s="67">
        <f t="shared" ca="1" si="8"/>
        <v>0</v>
      </c>
      <c r="AO125" s="67">
        <f t="shared" ca="1" si="8"/>
        <v>0</v>
      </c>
      <c r="AP125" s="67">
        <f t="shared" ca="1" si="8"/>
        <v>28000</v>
      </c>
      <c r="AQ125" s="67">
        <f t="shared" ca="1" si="8"/>
        <v>56000</v>
      </c>
    </row>
    <row r="126" spans="1:43" x14ac:dyDescent="0.25">
      <c r="A126" s="185" t="s">
        <v>79</v>
      </c>
    </row>
    <row r="127" spans="1:43" x14ac:dyDescent="0.25">
      <c r="A127" s="199"/>
    </row>
    <row r="128" spans="1:43" x14ac:dyDescent="0.25">
      <c r="A128" s="199"/>
    </row>
    <row r="129" spans="1:30" x14ac:dyDescent="0.25">
      <c r="A129" s="199"/>
    </row>
    <row r="130" spans="1:30" x14ac:dyDescent="0.25">
      <c r="A130" s="199"/>
    </row>
    <row r="131" spans="1:30" x14ac:dyDescent="0.25">
      <c r="A131" s="199"/>
    </row>
    <row r="132" spans="1:30" x14ac:dyDescent="0.25">
      <c r="A132" s="199"/>
    </row>
    <row r="133" spans="1:30" x14ac:dyDescent="0.25">
      <c r="A133" s="199"/>
    </row>
    <row r="134" spans="1:30" x14ac:dyDescent="0.25">
      <c r="A134" s="199"/>
    </row>
    <row r="135" spans="1:30" x14ac:dyDescent="0.25">
      <c r="A135" s="199"/>
    </row>
    <row r="136" spans="1:30" x14ac:dyDescent="0.25">
      <c r="A136" s="199"/>
    </row>
    <row r="137" spans="1:30" x14ac:dyDescent="0.25">
      <c r="A137" s="199"/>
      <c r="B137" s="27" t="s">
        <v>80</v>
      </c>
      <c r="C137" s="27">
        <v>0</v>
      </c>
      <c r="E137" s="27" t="s">
        <v>81</v>
      </c>
      <c r="F137" s="28">
        <f>-157.0271*GESTEP(C137)+157.0271*GESTEP(C137,6)</f>
        <v>-157.02709999999999</v>
      </c>
      <c r="H137" s="27" t="s">
        <v>80</v>
      </c>
      <c r="I137" s="27">
        <v>0</v>
      </c>
      <c r="K137" s="27" t="s">
        <v>81</v>
      </c>
      <c r="L137" s="28">
        <f>49.0271*GESTEP(I137)-49.0271*GESTEP(I137,6)</f>
        <v>49.027099999999997</v>
      </c>
      <c r="N137" s="27" t="s">
        <v>80</v>
      </c>
      <c r="O137" s="27">
        <v>0</v>
      </c>
      <c r="Q137" s="27" t="s">
        <v>81</v>
      </c>
      <c r="R137" s="28">
        <f>-110.5991*GESTEP(O137)+110.5991*GESTEP(O137,6)</f>
        <v>-110.59910000000001</v>
      </c>
      <c r="T137" s="27" t="s">
        <v>80</v>
      </c>
      <c r="U137" s="27">
        <v>0</v>
      </c>
      <c r="W137" s="27" t="s">
        <v>81</v>
      </c>
      <c r="X137" s="28">
        <f>-24.4403*GESTEP(U137)+24.4403*GESTEP(U137,9)</f>
        <v>-24.440300000000001</v>
      </c>
      <c r="Z137" s="27" t="s">
        <v>80</v>
      </c>
      <c r="AA137" s="27">
        <v>0</v>
      </c>
      <c r="AC137" s="27" t="s">
        <v>81</v>
      </c>
      <c r="AD137" s="28">
        <f>93.291*GESTEP(AA137)-93.291*GESTEP(AA137,10.816653826392)</f>
        <v>93.290999999999997</v>
      </c>
    </row>
    <row r="138" spans="1:30" x14ac:dyDescent="0.25">
      <c r="A138" s="199"/>
    </row>
    <row r="139" spans="1:30" x14ac:dyDescent="0.25">
      <c r="A139" s="199"/>
    </row>
    <row r="140" spans="1:30" x14ac:dyDescent="0.25">
      <c r="A140" s="199"/>
    </row>
    <row r="141" spans="1:30" x14ac:dyDescent="0.25">
      <c r="A141" s="199"/>
    </row>
    <row r="142" spans="1:30" x14ac:dyDescent="0.25">
      <c r="A142" s="199"/>
    </row>
    <row r="143" spans="1:30" x14ac:dyDescent="0.25">
      <c r="A143" s="199"/>
    </row>
    <row r="144" spans="1:30" x14ac:dyDescent="0.25">
      <c r="A144" s="199"/>
    </row>
    <row r="145" spans="1:30" x14ac:dyDescent="0.25">
      <c r="A145" s="199"/>
    </row>
    <row r="146" spans="1:30" x14ac:dyDescent="0.25">
      <c r="A146" s="199"/>
    </row>
    <row r="147" spans="1:30" x14ac:dyDescent="0.25">
      <c r="A147" s="199"/>
    </row>
    <row r="148" spans="1:30" x14ac:dyDescent="0.25">
      <c r="A148" s="199"/>
    </row>
    <row r="149" spans="1:30" x14ac:dyDescent="0.25">
      <c r="A149" s="199"/>
      <c r="B149" s="27" t="s">
        <v>80</v>
      </c>
      <c r="C149" s="27">
        <v>0</v>
      </c>
      <c r="E149" s="27" t="s">
        <v>82</v>
      </c>
      <c r="F149" s="28">
        <f>106.0512*GESTEP(C149)-106.0512*GESTEP(C149,6)</f>
        <v>106.05119999999999</v>
      </c>
      <c r="H149" s="27" t="s">
        <v>80</v>
      </c>
      <c r="I149" s="27">
        <v>0</v>
      </c>
      <c r="K149" s="27" t="s">
        <v>82</v>
      </c>
      <c r="L149" s="28">
        <f>85.9488*GESTEP(I149)-85.9488*GESTEP(I149,6)</f>
        <v>85.948800000000006</v>
      </c>
      <c r="N149" s="27" t="s">
        <v>80</v>
      </c>
      <c r="O149" s="27">
        <v>0</v>
      </c>
      <c r="Q149" s="27" t="s">
        <v>82</v>
      </c>
      <c r="R149" s="28">
        <f>1.6109*GESTEP(O149)-1.6109*GESTEP(O149,6)</f>
        <v>1.6109</v>
      </c>
      <c r="T149" s="27" t="s">
        <v>80</v>
      </c>
      <c r="U149" s="27">
        <v>0</v>
      </c>
      <c r="W149" s="27" t="s">
        <v>82</v>
      </c>
      <c r="X149" s="28">
        <f>-46.428*GESTEP(U149)+46.428*GESTEP(U149,9)</f>
        <v>-46.427999999999997</v>
      </c>
      <c r="Z149" s="27" t="s">
        <v>80</v>
      </c>
      <c r="AA149" s="27">
        <v>0</v>
      </c>
      <c r="AC149" s="27" t="s">
        <v>82</v>
      </c>
      <c r="AD149" s="28">
        <f>59.0702*GESTEP(AA149)-12*GESTEP(AA149)*AA149+70.7296*GESTEP(AA149,10.816653826392)</f>
        <v>59.0702</v>
      </c>
    </row>
    <row r="150" spans="1:30" x14ac:dyDescent="0.25">
      <c r="A150" s="199"/>
    </row>
    <row r="151" spans="1:30" x14ac:dyDescent="0.25">
      <c r="A151" s="199"/>
    </row>
    <row r="152" spans="1:30" x14ac:dyDescent="0.25">
      <c r="A152" s="199"/>
    </row>
    <row r="153" spans="1:30" x14ac:dyDescent="0.25">
      <c r="A153" s="199"/>
    </row>
    <row r="154" spans="1:30" x14ac:dyDescent="0.25">
      <c r="A154" s="199"/>
    </row>
    <row r="155" spans="1:30" x14ac:dyDescent="0.25">
      <c r="A155" s="199"/>
    </row>
    <row r="156" spans="1:30" x14ac:dyDescent="0.25">
      <c r="A156" s="199"/>
    </row>
    <row r="157" spans="1:30" x14ac:dyDescent="0.25">
      <c r="A157" s="199"/>
    </row>
    <row r="158" spans="1:30" x14ac:dyDescent="0.25">
      <c r="A158" s="199"/>
    </row>
    <row r="159" spans="1:30" x14ac:dyDescent="0.25">
      <c r="A159" s="199"/>
    </row>
    <row r="160" spans="1:30" x14ac:dyDescent="0.25">
      <c r="A160" s="199"/>
    </row>
    <row r="161" spans="1:30" x14ac:dyDescent="0.25">
      <c r="A161" s="199"/>
      <c r="B161" s="27" t="s">
        <v>80</v>
      </c>
      <c r="C161" s="27">
        <v>0</v>
      </c>
      <c r="E161" s="27" t="s">
        <v>83</v>
      </c>
      <c r="F161" s="28">
        <f>106.0512*GESTEP(C161)*C161-360.4414*GESTEP(C161)-106.0512*GESTEP(C161,6)*(C161-6)-275.866*GESTEP(C161,6)</f>
        <v>-360.44139999999999</v>
      </c>
      <c r="H161" s="27" t="s">
        <v>80</v>
      </c>
      <c r="I161" s="27">
        <v>0</v>
      </c>
      <c r="K161" s="27" t="s">
        <v>83</v>
      </c>
      <c r="L161" s="28">
        <f>85.9488*GESTEP(I161)*I161-320.3147*GESTEP(I161)-85.9488*GESTEP(I161,6)*(I161-6)-195.378*GESTEP(I161,6)</f>
        <v>-320.31470000000002</v>
      </c>
      <c r="N161" s="27" t="s">
        <v>80</v>
      </c>
      <c r="O161" s="27">
        <v>0</v>
      </c>
      <c r="Q161" s="27" t="s">
        <v>83</v>
      </c>
      <c r="R161" s="28">
        <f>1.6109*GESTEP(O161)*O161+80.3937*GESTEP(O161)-1.6109*GESTEP(O161,6)*(O161-6)-90.0594*GESTEP(O161,6)</f>
        <v>80.393699999999995</v>
      </c>
      <c r="T161" s="27" t="s">
        <v>80</v>
      </c>
      <c r="U161" s="27">
        <v>0</v>
      </c>
      <c r="W161" s="27" t="s">
        <v>83</v>
      </c>
      <c r="X161" s="28">
        <f>-46.428*GESTEP(U161)*U161+195.4722*GESTEP(U161)+46.428*GESTEP(U161,9)*(U161-9)+222.3798*GESTEP(U161,9)</f>
        <v>195.47219999999999</v>
      </c>
      <c r="Z161" s="27" t="s">
        <v>80</v>
      </c>
      <c r="AA161" s="27">
        <v>0</v>
      </c>
      <c r="AC161" s="27" t="s">
        <v>83</v>
      </c>
      <c r="AD161" s="28">
        <f>59.0702*GESTEP(AA161)*AA161-27.0018*GESTEP(AA161)-12/2*GESTEP(AA161)*AA161^2+70.7296*GESTEP(AA161,10.816653826392)*(AA161-10.816653826392)+90.0594*GESTEP(AA161,10.816653826392)</f>
        <v>-27.001799999999999</v>
      </c>
    </row>
    <row r="162" spans="1:30" x14ac:dyDescent="0.25">
      <c r="A162" s="199"/>
    </row>
    <row r="163" spans="1:30" x14ac:dyDescent="0.25">
      <c r="A163" s="199"/>
    </row>
    <row r="164" spans="1:30" x14ac:dyDescent="0.25">
      <c r="A164" s="199"/>
    </row>
    <row r="165" spans="1:30" x14ac:dyDescent="0.25">
      <c r="A165" s="199"/>
    </row>
    <row r="166" spans="1:30" x14ac:dyDescent="0.25">
      <c r="A166" s="199"/>
    </row>
    <row r="167" spans="1:30" x14ac:dyDescent="0.25">
      <c r="A167" s="199"/>
    </row>
    <row r="168" spans="1:30" x14ac:dyDescent="0.25">
      <c r="A168" s="199"/>
    </row>
    <row r="169" spans="1:30" x14ac:dyDescent="0.25">
      <c r="A169" s="199"/>
    </row>
    <row r="170" spans="1:30" x14ac:dyDescent="0.25">
      <c r="A170" s="199"/>
    </row>
    <row r="171" spans="1:30" x14ac:dyDescent="0.25">
      <c r="A171" s="199"/>
    </row>
    <row r="172" spans="1:30" x14ac:dyDescent="0.25">
      <c r="A172" s="199"/>
    </row>
    <row r="173" spans="1:30" x14ac:dyDescent="0.25">
      <c r="A173" s="199"/>
      <c r="B173" s="27" t="s">
        <v>80</v>
      </c>
      <c r="C173" s="27">
        <v>0</v>
      </c>
      <c r="E173" s="27" t="s">
        <v>84</v>
      </c>
      <c r="F173" s="28">
        <f>106.0512/2*GESTEP(C173)*C173^2-360.4414*GESTEP(C173)*C173-106.0512/2*GESTEP(C173,6)*(C173-6)^2-275.866*GESTEP(C173,6)*(C173-6)</f>
        <v>0</v>
      </c>
      <c r="H173" s="27" t="s">
        <v>80</v>
      </c>
      <c r="I173" s="27">
        <v>0</v>
      </c>
      <c r="K173" s="27" t="s">
        <v>84</v>
      </c>
      <c r="L173" s="28">
        <f>85.9488/2*GESTEP(I173)*I173^2-320.3147*GESTEP(I173)*I173-85.9488/2*GESTEP(I173,6)*(I173-6)^2-195.378*GESTEP(I173,6)*(I173-6)</f>
        <v>0</v>
      </c>
      <c r="N173" s="27" t="s">
        <v>80</v>
      </c>
      <c r="O173" s="27">
        <v>0</v>
      </c>
      <c r="Q173" s="27" t="s">
        <v>84</v>
      </c>
      <c r="R173" s="28">
        <f>1.6109/2*GESTEP(O173)*O173^2+80.3937*GESTEP(O173)*O173-1.6109/2*GESTEP(O173,6)*(O173-6)^2-90.0594*GESTEP(O173,6)*(O173-6)-0.0176198747055818</f>
        <v>-1.7619874705581798E-2</v>
      </c>
      <c r="T173" s="27" t="s">
        <v>80</v>
      </c>
      <c r="U173" s="27">
        <v>0</v>
      </c>
      <c r="W173" s="27" t="s">
        <v>84</v>
      </c>
      <c r="X173" s="28">
        <f>-46.428/2*GESTEP(U173)*U173^2+195.4722*GESTEP(U173)*U173+46.428/2*GESTEP(U173,9)*(U173-9)^2+222.3798*GESTEP(U173,9)*(U173-9)-0.0176198747055818</f>
        <v>-1.7619874705581798E-2</v>
      </c>
      <c r="Z173" s="27" t="s">
        <v>80</v>
      </c>
      <c r="AA173" s="27">
        <v>0</v>
      </c>
      <c r="AC173" s="27" t="s">
        <v>84</v>
      </c>
      <c r="AD173" s="28">
        <f>59.0702/2*GESTEP(AA173)*AA173^2-27.0018*GESTEP(AA173)*AA173-12/6*GESTEP(AA173)*AA173^3+70.7296/2*GESTEP(AA173,10.816653826392)*(AA173-10.816653826392)^2+90.0594*GESTEP(AA173,10.816653826392)*(AA173-10.816653826392)-0.0260284808441811</f>
        <v>-2.60284808441811E-2</v>
      </c>
    </row>
    <row r="174" spans="1:30" x14ac:dyDescent="0.25">
      <c r="A174" s="199"/>
    </row>
    <row r="175" spans="1:30" x14ac:dyDescent="0.25">
      <c r="A175" s="199"/>
    </row>
    <row r="176" spans="1:30" x14ac:dyDescent="0.25">
      <c r="A176" s="199"/>
    </row>
    <row r="177" spans="1:30" x14ac:dyDescent="0.25">
      <c r="A177" s="199"/>
    </row>
    <row r="178" spans="1:30" x14ac:dyDescent="0.25">
      <c r="A178" s="199"/>
    </row>
    <row r="179" spans="1:30" x14ac:dyDescent="0.25">
      <c r="A179" s="199"/>
    </row>
    <row r="180" spans="1:30" x14ac:dyDescent="0.25">
      <c r="A180" s="199"/>
    </row>
    <row r="181" spans="1:30" x14ac:dyDescent="0.25">
      <c r="A181" s="199"/>
    </row>
    <row r="182" spans="1:30" x14ac:dyDescent="0.25">
      <c r="A182" s="199"/>
    </row>
    <row r="183" spans="1:30" x14ac:dyDescent="0.25">
      <c r="A183" s="199"/>
    </row>
    <row r="184" spans="1:30" x14ac:dyDescent="0.25">
      <c r="A184" s="199"/>
    </row>
    <row r="185" spans="1:30" x14ac:dyDescent="0.25">
      <c r="A185" s="199"/>
      <c r="B185" s="27" t="s">
        <v>80</v>
      </c>
      <c r="C185" s="27">
        <v>0</v>
      </c>
      <c r="E185" s="27" t="s">
        <v>84</v>
      </c>
      <c r="F185" s="28">
        <f>106.0512/6*GESTEP(C185)*C185^3-360.4414/2*GESTEP(C185)*C185^2-106.0512/6*GESTEP(C185,6)*(C185-6)^3-275.866/2*GESTEP(C185,6)*(C185-6)^2</f>
        <v>0</v>
      </c>
      <c r="H185" s="27" t="s">
        <v>80</v>
      </c>
      <c r="I185" s="27">
        <v>0</v>
      </c>
      <c r="K185" s="27" t="s">
        <v>84</v>
      </c>
      <c r="L185" s="28">
        <f>85.9488/6*GESTEP(I185)*I185^3-320.3147/2*GESTEP(I185)*I185^2-85.9488/6*GESTEP(I185,6)*(I185-6)^3-195.378/2*GESTEP(I185,6)*(I185-6)^2</f>
        <v>0</v>
      </c>
      <c r="N185" s="27" t="s">
        <v>80</v>
      </c>
      <c r="O185" s="27">
        <v>0</v>
      </c>
      <c r="Q185" s="27" t="s">
        <v>84</v>
      </c>
      <c r="R185" s="28">
        <f>1.6109/6*GESTEP(O185)*O185^3+80.3937/2*GESTEP(O185)*O185^2-1.6109/6*GESTEP(O185,6)*(O185-6)^3-90.0594/2*GESTEP(O185,6)*(O185-6)^2-0.0176198747055818*O185-0.185423652763115</f>
        <v>-0.18542365276311501</v>
      </c>
      <c r="T185" s="27" t="s">
        <v>80</v>
      </c>
      <c r="U185" s="27">
        <v>0</v>
      </c>
      <c r="W185" s="27" t="s">
        <v>84</v>
      </c>
      <c r="X185" s="28">
        <f>-46.428/6*GESTEP(U185)*U185^3+195.4722/2*GESTEP(U185)*U185^2+46.428/6*GESTEP(U185,9)*(U185-9)^3+222.3798/2*GESTEP(U185,9)*(U185-9)^2-0.0176198747055818*U185+0.000418738947164616</f>
        <v>4.1873894716461599E-4</v>
      </c>
      <c r="Z185" s="27" t="s">
        <v>80</v>
      </c>
      <c r="AA185" s="27">
        <v>0</v>
      </c>
      <c r="AC185" s="27" t="s">
        <v>84</v>
      </c>
      <c r="AD185" s="28">
        <f>59.0702/6*GESTEP(AA185)*AA185^3-27.0018/2*GESTEP(AA185)*AA185^2-12/24*GESTEP(AA185)*AA185^4+70.7296/6*GESTEP(AA185,10.816653826392)*(AA185-10.816653826392)^3+90.0594/2*GESTEP(AA185,10.816653826392)*(AA185-10.816653826392)^2-0.0260284808441811*AA185-0.102799983307174</f>
        <v>-0.10279998330717401</v>
      </c>
    </row>
  </sheetData>
  <mergeCells count="33">
    <mergeCell ref="B12:I12"/>
    <mergeCell ref="B21:K21"/>
    <mergeCell ref="B27:O27"/>
    <mergeCell ref="J32:O32"/>
    <mergeCell ref="AB109:AQ109"/>
    <mergeCell ref="I109:O109"/>
    <mergeCell ref="V32:AA32"/>
    <mergeCell ref="AB32:AQ32"/>
    <mergeCell ref="B34:B48"/>
    <mergeCell ref="C34:C36"/>
    <mergeCell ref="C37:C39"/>
    <mergeCell ref="B49:B63"/>
    <mergeCell ref="C49:C51"/>
    <mergeCell ref="C52:C54"/>
    <mergeCell ref="P32:U32"/>
    <mergeCell ref="C79:C81"/>
    <mergeCell ref="B2:P2"/>
    <mergeCell ref="B3:B4"/>
    <mergeCell ref="C3:D3"/>
    <mergeCell ref="E3:G3"/>
    <mergeCell ref="H3:J3"/>
    <mergeCell ref="K3:M3"/>
    <mergeCell ref="N3:P3"/>
    <mergeCell ref="A126:A185"/>
    <mergeCell ref="A33:A125"/>
    <mergeCell ref="B64:B78"/>
    <mergeCell ref="C64:C66"/>
    <mergeCell ref="C67:C69"/>
    <mergeCell ref="B79:B93"/>
    <mergeCell ref="C82:C84"/>
    <mergeCell ref="B94:B108"/>
    <mergeCell ref="C94:C96"/>
    <mergeCell ref="C97:C99"/>
  </mergeCells>
  <conditionalFormatting sqref="E34:E39">
    <cfRule type="expression" dxfId="41" priority="1">
      <formula>AND(E34&lt;1,E34&gt;-1,E34&lt;&gt;0)</formula>
    </cfRule>
  </conditionalFormatting>
  <conditionalFormatting sqref="E49:E54">
    <cfRule type="expression" dxfId="40" priority="2">
      <formula>AND(E49&lt;1,E49&gt;-1,E49&lt;&gt;0)</formula>
    </cfRule>
  </conditionalFormatting>
  <conditionalFormatting sqref="E64:E69">
    <cfRule type="expression" dxfId="39" priority="3">
      <formula>AND(E64&lt;1,E64&gt;-1,E64&lt;&gt;0)</formula>
    </cfRule>
  </conditionalFormatting>
  <conditionalFormatting sqref="E79:E84">
    <cfRule type="expression" dxfId="38" priority="4">
      <formula>AND(E79&lt;1,E79&gt;-1,E79&lt;&gt;0)</formula>
    </cfRule>
  </conditionalFormatting>
  <conditionalFormatting sqref="E94:E99">
    <cfRule type="expression" dxfId="37" priority="5">
      <formula>AND(E94&lt;1,E94&gt;-1,E94&lt;&gt;0)</formula>
    </cfRule>
  </conditionalFormatting>
  <conditionalFormatting sqref="E111:E125">
    <cfRule type="expression" dxfId="36" priority="6">
      <formula>AND(E111&lt;1,E111&gt;-1,E111&lt;&gt;0)</formula>
    </cfRule>
  </conditionalFormatting>
  <conditionalFormatting sqref="F111:F119">
    <cfRule type="expression" dxfId="35" priority="7">
      <formula>AND(F111&lt;1,F111&gt;-1,F111&lt;&gt;0)</formula>
    </cfRule>
  </conditionalFormatting>
  <conditionalFormatting sqref="M111:O115">
    <cfRule type="expression" dxfId="34" priority="8">
      <formula>AND(M111&lt;1,M111&gt;-1,M111&lt;&gt;0)</formula>
    </cfRule>
  </conditionalFormatting>
  <dataValidations count="6">
    <dataValidation type="list" allowBlank="1" showInputMessage="1" showErrorMessage="1" sqref="E5:G9">
      <formula1>"-1,0,1"</formula1>
    </dataValidation>
    <dataValidation type="list" allowBlank="1" showInputMessage="1" showErrorMessage="1" sqref="C14:D18 B23:B24">
      <formula1>NODES</formula1>
    </dataValidation>
    <dataValidation type="list" allowBlank="1" showInputMessage="1" showErrorMessage="1" sqref="E14:E18">
      <formula1>"0,1,2,3"</formula1>
    </dataValidation>
    <dataValidation type="list" allowBlank="1" showInputMessage="1" showErrorMessage="1" sqref="B29">
      <formula1>MEMBERS</formula1>
    </dataValidation>
    <dataValidation type="list" allowBlank="1" showInputMessage="1" showErrorMessage="1" sqref="C29">
      <formula1>"M,P,UDL,LDL"</formula1>
    </dataValidation>
    <dataValidation type="list" allowBlank="1" showInputMessage="1" showErrorMessage="1" sqref="D29">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63" r:id="rId3" name="Button 43">
              <controlPr defaultSize="0" print="0" autoFill="0" autoPict="0" macro="[0]!STRUCTURE_DRAW">
                <anchor moveWithCells="1" sizeWithCells="1">
                  <from>
                    <xdr:col>1</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158764" r:id="rId4" name="Button 44">
              <controlPr defaultSize="0" print="0" autoFill="0" autoPict="0" macro="[0]!STRUCTURE_RESCALE">
                <anchor moveWithCells="1" sizeWithCells="1">
                  <from>
                    <xdr:col>3</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58765" r:id="rId5" name="Button 45">
              <controlPr defaultSize="0" print="0" autoFill="0" autoPict="0" macro="[0]!ADD_NODE">
                <anchor moveWithCells="1" sizeWithCells="1">
                  <from>
                    <xdr:col>0</xdr:col>
                    <xdr:colOff>0</xdr:colOff>
                    <xdr:row>9</xdr:row>
                    <xdr:rowOff>0</xdr:rowOff>
                  </from>
                  <to>
                    <xdr:col>1</xdr:col>
                    <xdr:colOff>0</xdr:colOff>
                    <xdr:row>10</xdr:row>
                    <xdr:rowOff>0</xdr:rowOff>
                  </to>
                </anchor>
              </controlPr>
            </control>
          </mc:Choice>
        </mc:AlternateContent>
        <mc:AlternateContent xmlns:mc="http://schemas.openxmlformats.org/markup-compatibility/2006">
          <mc:Choice Requires="x14">
            <control shapeId="158766" r:id="rId6" name="Button 46">
              <controlPr defaultSize="0" print="0" autoFill="0" autoPict="0" macro="[0]!ADD_MEMBER">
                <anchor moveWithCells="1" sizeWithCells="1">
                  <from>
                    <xdr:col>0</xdr:col>
                    <xdr:colOff>0</xdr:colOff>
                    <xdr:row>18</xdr:row>
                    <xdr:rowOff>0</xdr:rowOff>
                  </from>
                  <to>
                    <xdr:col>1</xdr:col>
                    <xdr:colOff>0</xdr:colOff>
                    <xdr:row>19</xdr:row>
                    <xdr:rowOff>0</xdr:rowOff>
                  </to>
                </anchor>
              </controlPr>
            </control>
          </mc:Choice>
        </mc:AlternateContent>
        <mc:AlternateContent xmlns:mc="http://schemas.openxmlformats.org/markup-compatibility/2006">
          <mc:Choice Requires="x14">
            <control shapeId="158767" r:id="rId7" name="Button 47">
              <controlPr defaultSize="0" print="0" autoFill="0" autoPict="0" macro="[0]!ADD_NODAL_APP">
                <anchor moveWithCells="1" sizeWithCells="1">
                  <from>
                    <xdr:col>0</xdr:col>
                    <xdr:colOff>0</xdr:colOff>
                    <xdr:row>24</xdr:row>
                    <xdr:rowOff>0</xdr:rowOff>
                  </from>
                  <to>
                    <xdr:col>1</xdr:col>
                    <xdr:colOff>0</xdr:colOff>
                    <xdr:row>25</xdr:row>
                    <xdr:rowOff>0</xdr:rowOff>
                  </to>
                </anchor>
              </controlPr>
            </control>
          </mc:Choice>
        </mc:AlternateContent>
        <mc:AlternateContent xmlns:mc="http://schemas.openxmlformats.org/markup-compatibility/2006">
          <mc:Choice Requires="x14">
            <control shapeId="158768" r:id="rId8" name="Button 48">
              <controlPr defaultSize="0" print="0" autoFill="0" autoPict="0" macro="[0]!ADD_MEMB_LOAD">
                <anchor moveWithCells="1" sizeWithCells="1">
                  <from>
                    <xdr:col>0</xdr:col>
                    <xdr:colOff>0</xdr:colOff>
                    <xdr:row>29</xdr:row>
                    <xdr:rowOff>0</xdr:rowOff>
                  </from>
                  <to>
                    <xdr:col>1</xdr:col>
                    <xdr:colOff>0</xdr:colOff>
                    <xdr:row>30</xdr:row>
                    <xdr:rowOff>0</xdr:rowOff>
                  </to>
                </anchor>
              </controlPr>
            </control>
          </mc:Choice>
        </mc:AlternateContent>
        <mc:AlternateContent xmlns:mc="http://schemas.openxmlformats.org/markup-compatibility/2006">
          <mc:Choice Requires="x14">
            <control shapeId="158769" r:id="rId9" name="Button 49">
              <controlPr defaultSize="0" print="0" autoFill="0" autoPict="0" macro="[0]!DMO_main.SOLUTION">
                <anchor moveWithCells="1" sizeWithCells="1">
                  <from>
                    <xdr:col>1</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158771" r:id="rId10" name="Button 51">
              <controlPr defaultSize="0" print="0" autoFill="0" autoPict="0" macro="[0]!CLEAR_OUTPUT">
                <anchor moveWithCells="1" sizeWithCells="1">
                  <from>
                    <xdr:col>5</xdr:col>
                    <xdr:colOff>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158772" r:id="rId11" name="Button 52">
              <controlPr defaultSize="0" print="0" autoFill="0" autoPict="0" macro="[0]!ROWS_HIDE">
                <anchor moveWithCells="1" sizeWithCells="1">
                  <from>
                    <xdr:col>7</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158773" r:id="rId12" name="Button 53">
              <controlPr defaultSize="0" print="0" autoFill="0" autoPict="0" macro="[0]!SETUP_SHEET">
                <anchor moveWithCells="1" sizeWithCells="1">
                  <from>
                    <xdr:col>9</xdr:col>
                    <xdr:colOff>0</xdr:colOff>
                    <xdr:row>30</xdr:row>
                    <xdr:rowOff>0</xdr:rowOff>
                  </from>
                  <to>
                    <xdr:col>11</xdr:col>
                    <xdr:colOff>0</xdr:colOff>
                    <xdr:row>31</xdr:row>
                    <xdr:rowOff>0</xdr:rowOff>
                  </to>
                </anchor>
              </controlPr>
            </control>
          </mc:Choice>
        </mc:AlternateContent>
        <mc:AlternateContent xmlns:mc="http://schemas.openxmlformats.org/markup-compatibility/2006">
          <mc:Choice Requires="x14">
            <control shapeId="2" r:id="rId13" name="Button 54">
              <controlPr defaultSize="0" print="0" autoFill="0" autoPict="0" macro="[0]!FIX_FORMULAS">
                <anchor moveWithCells="1" sizeWithCells="1">
                  <from>
                    <xdr:col>5</xdr:col>
                    <xdr:colOff>0</xdr:colOff>
                    <xdr:row>10</xdr:row>
                    <xdr:rowOff>0</xdr:rowOff>
                  </from>
                  <to>
                    <xdr:col>7</xdr:col>
                    <xdr:colOff>0</xdr:colOff>
                    <xdr:row>10</xdr:row>
                    <xdr:rowOff>200025</xdr:rowOff>
                  </to>
                </anchor>
              </controlPr>
            </control>
          </mc:Choice>
        </mc:AlternateContent>
        <mc:AlternateContent xmlns:mc="http://schemas.openxmlformats.org/markup-compatibility/2006">
          <mc:Choice Requires="x14">
            <control shapeId="3" r:id="rId14" name="Button 55">
              <controlPr defaultSize="0" print="0" autoFill="0" autoPict="0" macro="[0]!DIAGRAMS">
                <anchor moveWithCells="1" sizeWithCells="1">
                  <from>
                    <xdr:col>3</xdr:col>
                    <xdr:colOff>0</xdr:colOff>
                    <xdr:row>30</xdr:row>
                    <xdr:rowOff>0</xdr:rowOff>
                  </from>
                  <to>
                    <xdr:col>5</xdr:col>
                    <xdr:colOff>0</xdr:colOff>
                    <xdr:row>31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sheetPr>
  <dimension ref="A1:AN140"/>
  <sheetViews>
    <sheetView zoomScale="55" zoomScaleNormal="55" workbookViewId="0">
      <selection activeCell="D28" sqref="D28"/>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0</v>
      </c>
      <c r="D5" s="1">
        <v>0</v>
      </c>
      <c r="E5" s="1">
        <v>1</v>
      </c>
      <c r="F5" s="1">
        <v>1</v>
      </c>
      <c r="G5" s="1">
        <v>1</v>
      </c>
      <c r="H5" s="1">
        <v>6</v>
      </c>
      <c r="I5" s="1">
        <v>7</v>
      </c>
      <c r="J5" s="1">
        <v>8</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23" t="s">
        <v>19</v>
      </c>
      <c r="C6" s="1">
        <v>0</v>
      </c>
      <c r="D6" s="1">
        <v>240</v>
      </c>
      <c r="E6" s="1">
        <v>0</v>
      </c>
      <c r="F6" s="1">
        <v>0</v>
      </c>
      <c r="G6" s="1">
        <v>1</v>
      </c>
      <c r="H6" s="1">
        <v>1</v>
      </c>
      <c r="I6" s="1">
        <v>2</v>
      </c>
      <c r="J6" s="1">
        <v>9</v>
      </c>
      <c r="K6" s="26">
        <f>IF(CONSTRAINTSu_X=0,IF(ISNA(MATCH(NODES,NODES_LOADED,0)),0,INDEX(NODAL_APPLICATIONS,MATCH(NODES,NODES_LOADED,0),1)),"TBD")</f>
        <v>25000</v>
      </c>
      <c r="L6" s="26">
        <f>IF(CONSTRAINTSu_Y=0,IF(ISNA(MATCH(NODES,NODES_LOADED,0)),0,INDEX(NODAL_APPLICATIONS,MATCH(NODES,NODES_LOADED,0),2)),"TBD")</f>
        <v>0</v>
      </c>
      <c r="M6" s="26" t="str">
        <f>IF(CONSTRAINTSr_Z=0,IF(ISNA(MATCH(NODES,NODES_LOADED,0)),0,INDEX(NODAL_APPLICATIONS,MATCH(NODES,NODES_LOADED,0),3)),"TBD")</f>
        <v>TBD</v>
      </c>
      <c r="N6" s="26" t="str">
        <f>IF(CONSTRAINTSu_X=0,"TBD",IF(ISNA(MATCH(NODES,NODES_LOADED,0)),0,INDEX(NODAL_APPLICATIONS,MATCH(NODES,NODES_LOADED,0),4)))</f>
        <v>TBD</v>
      </c>
      <c r="O6" s="26" t="str">
        <f>IF(CONSTRAINTSu_Y=0,"TBD",IF(ISNA(MATCH(NODES,NODES_LOADED,0)),0,INDEX(NODAL_APPLICATIONS,MATCH(NODES,NODES_LOADED,0),5)))</f>
        <v>TBD</v>
      </c>
      <c r="P6" s="44">
        <f>IF(CONSTRAINTSr_Z=0,"TBD",IF(ISNA(MATCH(NODES,NODES_LOADED,0)),0,INDEX(NODAL_APPLICATIONS,MATCH(NODES,NODES_LOADED,0),6)))</f>
        <v>0</v>
      </c>
    </row>
    <row r="7" spans="2:16" x14ac:dyDescent="0.25">
      <c r="B7" s="23" t="s">
        <v>29</v>
      </c>
      <c r="C7" s="1">
        <v>240</v>
      </c>
      <c r="D7" s="1">
        <v>240</v>
      </c>
      <c r="E7" s="1">
        <v>0</v>
      </c>
      <c r="F7" s="1">
        <v>0</v>
      </c>
      <c r="G7" s="1">
        <v>0</v>
      </c>
      <c r="H7" s="1">
        <v>3</v>
      </c>
      <c r="I7" s="1">
        <v>4</v>
      </c>
      <c r="J7" s="1">
        <v>5</v>
      </c>
      <c r="K7" s="26">
        <f>IF(CONSTRAINTSu_X=0,IF(ISNA(MATCH(NODES,NODES_LOADED,0)),0,INDEX(NODAL_APPLICATIONS,MATCH(NODES,NODES_LOADED,0),1)),"TBD")</f>
        <v>0</v>
      </c>
      <c r="L7" s="26">
        <f>IF(CONSTRAINTSu_Y=0,IF(ISNA(MATCH(NODES,NODES_LOADED,0)),0,INDEX(NODAL_APPLICATIONS,MATCH(NODES,NODES_LOADED,0),2)),"TBD")</f>
        <v>0</v>
      </c>
      <c r="M7" s="26">
        <f>IF(CONSTRAINTSr_Z=0,IF(ISNA(MATCH(NODES,NODES_LOADED,0)),0,INDEX(NODAL_APPLICATIONS,MATCH(NODES,NODES_LOADED,0),3)),"TBD")</f>
        <v>0</v>
      </c>
      <c r="N7" s="26" t="str">
        <f>IF(CONSTRAINTSu_X=0,"TBD",IF(ISNA(MATCH(NODES,NODES_LOADED,0)),0,INDEX(NODAL_APPLICATIONS,MATCH(NODES,NODES_LOADED,0),4)))</f>
        <v>TBD</v>
      </c>
      <c r="O7" s="26" t="str">
        <f>IF(CONSTRAINTSu_Y=0,"TBD",IF(ISNA(MATCH(NODES,NODES_LOADED,0)),0,INDEX(NODAL_APPLICATIONS,MATCH(NODES,NODES_LOADED,0),5)))</f>
        <v>TBD</v>
      </c>
      <c r="P7" s="44" t="str">
        <f>IF(CONSTRAINTSr_Z=0,"TBD",IF(ISNA(MATCH(NODES,NODES_LOADED,0)),0,INDEX(NODAL_APPLICATIONS,MATCH(NODES,NODES_LOADED,0),6)))</f>
        <v>TBD</v>
      </c>
    </row>
    <row r="8" spans="2:16" x14ac:dyDescent="0.25">
      <c r="B8" s="23" t="s">
        <v>61</v>
      </c>
      <c r="C8" s="1">
        <v>240</v>
      </c>
      <c r="D8" s="1">
        <v>0</v>
      </c>
      <c r="E8" s="1">
        <v>1</v>
      </c>
      <c r="F8" s="1">
        <v>1</v>
      </c>
      <c r="G8" s="1">
        <v>1</v>
      </c>
      <c r="H8" s="1">
        <v>10</v>
      </c>
      <c r="I8" s="1">
        <v>11</v>
      </c>
      <c r="J8" s="1">
        <v>12</v>
      </c>
      <c r="K8" s="26" t="str">
        <f>IF(CONSTRAINTSu_X=0,IF(ISNA(MATCH(NODES,NODES_LOADED,0)),0,INDEX(NODAL_APPLICATIONS,MATCH(NODES,NODES_LOADED,0),1)),"TBD")</f>
        <v>TBD</v>
      </c>
      <c r="L8" s="26" t="str">
        <f>IF(CONSTRAINTSu_Y=0,IF(ISNA(MATCH(NODES,NODES_LOADED,0)),0,INDEX(NODAL_APPLICATIONS,MATCH(NODES,NODES_LOADED,0),2)),"TBD")</f>
        <v>TBD</v>
      </c>
      <c r="M8" s="26" t="str">
        <f>IF(CONSTRAINTSr_Z=0,IF(ISNA(MATCH(NODES,NODES_LOADED,0)),0,INDEX(NODAL_APPLICATIONS,MATCH(NODES,NODES_LOADED,0),3)),"TBD")</f>
        <v>TBD</v>
      </c>
      <c r="N8" s="26">
        <f>IF(CONSTRAINTSu_X=0,"TBD",IF(ISNA(MATCH(NODES,NODES_LOADED,0)),0,INDEX(NODAL_APPLICATIONS,MATCH(NODES,NODES_LOADED,0),4)))</f>
        <v>0</v>
      </c>
      <c r="O8" s="26">
        <f>IF(CONSTRAINTSu_Y=0,"TBD",IF(ISNA(MATCH(NODES,NODES_LOADED,0)),0,INDEX(NODAL_APPLICATIONS,MATCH(NODES,NODES_LOADED,0),5)))</f>
        <v>0</v>
      </c>
      <c r="P8" s="44">
        <f>IF(CONSTRAINTSr_Z=0,"TBD",IF(ISNA(MATCH(NODES,NODES_LOADED,0)),0,INDEX(NODAL_APPLICATIONS,MATCH(NODES,NODES_LOADED,0),6)))</f>
        <v>0</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86" t="s">
        <v>22</v>
      </c>
      <c r="C11" s="162"/>
      <c r="D11" s="162"/>
      <c r="E11" s="162"/>
      <c r="F11" s="162"/>
      <c r="G11" s="162"/>
      <c r="H11" s="162"/>
      <c r="I11" s="187"/>
      <c r="L11" s="202" t="s">
        <v>138</v>
      </c>
      <c r="M11" s="202"/>
      <c r="N11" s="202"/>
      <c r="O11" s="202"/>
    </row>
    <row r="12" spans="2:16" x14ac:dyDescent="0.25">
      <c r="B12" s="47" t="s">
        <v>15</v>
      </c>
      <c r="C12" s="40" t="s">
        <v>43</v>
      </c>
      <c r="D12" s="40" t="s">
        <v>44</v>
      </c>
      <c r="E12" s="40" t="s">
        <v>14</v>
      </c>
      <c r="F12" s="40" t="s">
        <v>12</v>
      </c>
      <c r="G12" s="40" t="s">
        <v>34</v>
      </c>
      <c r="H12" s="40" t="s">
        <v>21</v>
      </c>
      <c r="I12" s="43" t="s">
        <v>20</v>
      </c>
      <c r="L12" s="203" t="s">
        <v>139</v>
      </c>
      <c r="M12" s="203"/>
      <c r="N12" s="203"/>
      <c r="O12" s="203"/>
    </row>
    <row r="13" spans="2:16" x14ac:dyDescent="0.25">
      <c r="B13" s="23" t="s">
        <v>7</v>
      </c>
      <c r="C13" s="1" t="s">
        <v>17</v>
      </c>
      <c r="D13" s="1" t="s">
        <v>19</v>
      </c>
      <c r="E13" s="1">
        <v>2</v>
      </c>
      <c r="F13" s="26">
        <f>L_m(B13,COORD_X,COORD_Y)</f>
        <v>240</v>
      </c>
      <c r="G13" s="19">
        <v>14.7</v>
      </c>
      <c r="H13" s="46">
        <v>29000000</v>
      </c>
      <c r="I13" s="59">
        <v>800</v>
      </c>
    </row>
    <row r="14" spans="2:16" x14ac:dyDescent="0.25">
      <c r="B14" s="23" t="s">
        <v>30</v>
      </c>
      <c r="C14" s="1" t="s">
        <v>19</v>
      </c>
      <c r="D14" s="1" t="s">
        <v>29</v>
      </c>
      <c r="E14" s="1">
        <v>1</v>
      </c>
      <c r="F14" s="26">
        <f>L_m(B14,COORD_X,COORD_Y)</f>
        <v>240</v>
      </c>
      <c r="G14" s="19">
        <v>14.7</v>
      </c>
      <c r="H14" s="46">
        <v>29000000</v>
      </c>
      <c r="I14" s="59">
        <v>800</v>
      </c>
    </row>
    <row r="15" spans="2:16" x14ac:dyDescent="0.25">
      <c r="B15" s="23" t="s">
        <v>62</v>
      </c>
      <c r="C15" s="1" t="s">
        <v>61</v>
      </c>
      <c r="D15" s="1" t="s">
        <v>29</v>
      </c>
      <c r="E15" s="1">
        <v>1</v>
      </c>
      <c r="F15" s="26">
        <f>L_m(B15,COORD_X,COORD_Y)</f>
        <v>0</v>
      </c>
      <c r="G15" s="19">
        <v>14.7</v>
      </c>
      <c r="H15" s="46">
        <v>29000000</v>
      </c>
      <c r="I15" s="59">
        <v>800</v>
      </c>
    </row>
    <row r="16" spans="2:16" ht="15.75" thickBot="1" x14ac:dyDescent="0.3">
      <c r="B16" s="42"/>
      <c r="C16" s="16"/>
      <c r="D16" s="16"/>
      <c r="E16" s="16"/>
      <c r="F16" s="17"/>
      <c r="G16" s="18"/>
      <c r="H16" s="18"/>
      <c r="I16" s="49"/>
    </row>
    <row r="17" spans="1:40" ht="15.75" thickBot="1" x14ac:dyDescent="0.3"/>
    <row r="18" spans="1:40" x14ac:dyDescent="0.25">
      <c r="B18" s="186" t="s">
        <v>76</v>
      </c>
      <c r="C18" s="162"/>
      <c r="D18" s="162"/>
      <c r="E18" s="162"/>
      <c r="F18" s="162"/>
      <c r="G18" s="162"/>
      <c r="H18" s="162"/>
      <c r="I18" s="162"/>
      <c r="J18" s="162"/>
      <c r="K18" s="187"/>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19</v>
      </c>
      <c r="C20" s="1">
        <v>25000</v>
      </c>
      <c r="D20" s="1"/>
      <c r="E20" s="1"/>
      <c r="F20" s="1"/>
      <c r="G20" s="1"/>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86" t="s">
        <v>16</v>
      </c>
      <c r="C23" s="162"/>
      <c r="D23" s="162"/>
      <c r="E23" s="162"/>
      <c r="F23" s="162"/>
      <c r="G23" s="162"/>
      <c r="H23" s="162"/>
      <c r="I23" s="162"/>
      <c r="J23" s="162"/>
      <c r="K23" s="162"/>
      <c r="L23" s="162"/>
      <c r="M23" s="162"/>
      <c r="N23" s="162"/>
      <c r="O23" s="187"/>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23" t="s">
        <v>7</v>
      </c>
      <c r="C25" s="1" t="s">
        <v>78</v>
      </c>
      <c r="D25" s="1" t="s">
        <v>77</v>
      </c>
      <c r="E25" s="1">
        <v>-100</v>
      </c>
      <c r="F25" s="1"/>
      <c r="G25" s="1"/>
      <c r="H25" s="1"/>
      <c r="I25" s="26">
        <f>L_m(B25,COORD_X,COORD_Y)</f>
        <v>240</v>
      </c>
      <c r="J25" s="26">
        <f t="array" ref="J25:O25">FEF_LOCAL(B25:I25)</f>
        <v>0</v>
      </c>
      <c r="K25" s="26">
        <v>12000</v>
      </c>
      <c r="L25" s="26">
        <v>480000</v>
      </c>
      <c r="M25" s="26">
        <v>0</v>
      </c>
      <c r="N25" s="26">
        <v>12000</v>
      </c>
      <c r="O25" s="44">
        <v>-480000</v>
      </c>
    </row>
    <row r="26" spans="1:40" x14ac:dyDescent="0.25">
      <c r="B26" s="23" t="s">
        <v>30</v>
      </c>
      <c r="C26" s="1" t="s">
        <v>0</v>
      </c>
      <c r="D26" s="1" t="s">
        <v>77</v>
      </c>
      <c r="E26" s="1">
        <v>-75000</v>
      </c>
      <c r="F26" s="1">
        <v>120</v>
      </c>
      <c r="G26" s="1"/>
      <c r="H26" s="1"/>
      <c r="I26" s="26">
        <f>L_m(B26,COORD_X,COORD_Y)</f>
        <v>240</v>
      </c>
      <c r="J26" s="26">
        <f t="array" ref="J26:O26">FEF_LOCAL(B26:I26)</f>
        <v>0</v>
      </c>
      <c r="K26" s="26">
        <v>37500</v>
      </c>
      <c r="L26" s="26">
        <v>2250000</v>
      </c>
      <c r="M26" s="26">
        <v>0</v>
      </c>
      <c r="N26" s="26">
        <v>37500</v>
      </c>
      <c r="O26" s="44">
        <v>-2250000</v>
      </c>
    </row>
    <row r="27" spans="1:40" ht="15.75" thickBot="1" x14ac:dyDescent="0.3">
      <c r="B27" s="42"/>
      <c r="C27" s="16"/>
      <c r="D27" s="16"/>
      <c r="E27" s="16"/>
      <c r="F27" s="16"/>
      <c r="G27" s="16"/>
      <c r="H27" s="16"/>
      <c r="I27" s="17"/>
      <c r="J27" s="16"/>
      <c r="K27" s="16"/>
      <c r="L27" s="16"/>
      <c r="M27" s="16"/>
      <c r="N27" s="16"/>
      <c r="O27" s="51"/>
    </row>
    <row r="29" spans="1:40" ht="18" x14ac:dyDescent="0.25">
      <c r="B29" s="40" t="s">
        <v>15</v>
      </c>
      <c r="C29" s="40" t="s">
        <v>18</v>
      </c>
      <c r="D29" s="40" t="s">
        <v>48</v>
      </c>
      <c r="E29" s="52" t="s">
        <v>2</v>
      </c>
      <c r="F29" s="52" t="s">
        <v>126</v>
      </c>
      <c r="G29" s="52" t="s">
        <v>127</v>
      </c>
      <c r="H29" s="52" t="s">
        <v>1</v>
      </c>
      <c r="I29" s="52" t="s">
        <v>128</v>
      </c>
      <c r="J29" s="196" t="s">
        <v>72</v>
      </c>
      <c r="K29" s="196"/>
      <c r="L29" s="196"/>
      <c r="M29" s="196"/>
      <c r="N29" s="196"/>
      <c r="O29" s="196"/>
      <c r="P29" s="196" t="s">
        <v>47</v>
      </c>
      <c r="Q29" s="196"/>
      <c r="R29" s="196"/>
      <c r="S29" s="196"/>
      <c r="T29" s="196"/>
      <c r="U29" s="196"/>
      <c r="V29" s="196" t="s">
        <v>49</v>
      </c>
      <c r="W29" s="196"/>
      <c r="X29" s="196"/>
      <c r="Y29" s="196"/>
      <c r="Z29" s="196"/>
      <c r="AA29" s="196"/>
      <c r="AB29" s="196" t="s">
        <v>50</v>
      </c>
      <c r="AC29" s="196"/>
      <c r="AD29" s="196"/>
      <c r="AE29" s="196"/>
      <c r="AF29" s="196"/>
      <c r="AG29" s="196"/>
      <c r="AH29" s="196"/>
      <c r="AI29" s="196"/>
      <c r="AJ29" s="196"/>
      <c r="AK29" s="196"/>
      <c r="AL29" s="196"/>
      <c r="AM29" s="196"/>
      <c r="AN29" s="196"/>
    </row>
    <row r="30" spans="1:40" x14ac:dyDescent="0.25">
      <c r="A30" s="197" t="s">
        <v>46</v>
      </c>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40" t="s">
        <v>48</v>
      </c>
      <c r="AC30" s="5">
        <v>1</v>
      </c>
      <c r="AD30" s="5">
        <v>2</v>
      </c>
      <c r="AE30" s="5">
        <v>3</v>
      </c>
      <c r="AF30" s="5">
        <v>4</v>
      </c>
      <c r="AG30" s="5">
        <v>5</v>
      </c>
      <c r="AH30" s="5">
        <v>6</v>
      </c>
      <c r="AI30" s="5">
        <v>7</v>
      </c>
      <c r="AJ30" s="5">
        <v>8</v>
      </c>
      <c r="AK30" s="5">
        <v>9</v>
      </c>
      <c r="AL30" s="5">
        <v>10</v>
      </c>
      <c r="AM30" s="5">
        <v>11</v>
      </c>
      <c r="AN30" s="5">
        <v>12</v>
      </c>
    </row>
    <row r="31" spans="1:40" x14ac:dyDescent="0.25">
      <c r="A31" s="197"/>
      <c r="B31" s="171" t="s">
        <v>7</v>
      </c>
      <c r="C31" s="174" t="str">
        <f>INDEX(mem_Nb,MATCH(B31,MEMBERS,0))</f>
        <v>N1</v>
      </c>
      <c r="D31" s="26">
        <f>INDEX(LM,MATCH(C31,NODES,0),1)</f>
        <v>6</v>
      </c>
      <c r="E31" s="2">
        <f t="array" aca="1" ref="E31:E36" ca="1">d_m(D31:D36,P31:U36,Du,Dk)</f>
        <v>0</v>
      </c>
      <c r="F31" s="2">
        <f t="array" ref="F31:F36">qf_m(B31)</f>
        <v>0</v>
      </c>
      <c r="G31" s="2">
        <f t="array" ref="G31:G36">MMULT(TRANSPOSE(P31:U36),F31:F36)</f>
        <v>0</v>
      </c>
      <c r="H31" s="2">
        <f t="array" aca="1" ref="H31:H36" ca="1">MMULT(J31:O36,E31:E36)+F31:F36</f>
        <v>0</v>
      </c>
      <c r="I31" s="2">
        <f t="array" aca="1" ref="I31:I36" ca="1">MMULT(TRANSPOSE(P31:U36),H31:H36)</f>
        <v>0</v>
      </c>
      <c r="J31" s="12">
        <f t="array" ref="J31:O36">kp_m(B31)</f>
        <v>70000000</v>
      </c>
      <c r="K31" s="2">
        <v>0</v>
      </c>
      <c r="L31" s="2">
        <v>0</v>
      </c>
      <c r="M31" s="2">
        <v>-70000000</v>
      </c>
      <c r="N31" s="2">
        <v>0</v>
      </c>
      <c r="O31" s="13">
        <v>0</v>
      </c>
      <c r="P31" s="12">
        <f t="array" ref="P31:U36">T_m(B31)</f>
        <v>1</v>
      </c>
      <c r="Q31" s="2">
        <v>0</v>
      </c>
      <c r="R31" s="2">
        <v>0</v>
      </c>
      <c r="S31" s="2">
        <v>0</v>
      </c>
      <c r="T31" s="2">
        <v>0</v>
      </c>
      <c r="U31" s="13">
        <v>0</v>
      </c>
      <c r="V31" s="12">
        <f t="array" ref="V31:AA36">k_m(P31:U36,J31:O36)</f>
        <v>70000000</v>
      </c>
      <c r="W31" s="2">
        <v>0</v>
      </c>
      <c r="X31" s="2">
        <v>0</v>
      </c>
      <c r="Y31" s="2">
        <v>-70000000</v>
      </c>
      <c r="Z31" s="2">
        <v>0</v>
      </c>
      <c r="AA31" s="13">
        <v>0</v>
      </c>
      <c r="AB31" s="1">
        <v>1</v>
      </c>
      <c r="AC31" s="2">
        <f ca="1">IF(ISNA(OR(MATCH(AC$30,OFFSET($D31,1-$AB31,0,6),0),MATCH($AB31,OFFSET($D31,1-$AB31,0,6),0))),0,INDEX(OFFSET($D31,1-$AB31,18,6,6),MATCH(AC$30,OFFSET($D31,1-$AB31,0,6),0),MATCH($AB31,OFFSET($D31,1-$AB31,0,6),0)))</f>
        <v>70000000</v>
      </c>
      <c r="AD31" s="2">
        <f t="shared" ref="AD31:AN46" ca="1" si="0">IF(ISNA(OR(MATCH(AD$30,OFFSET($D31,1-$AB31,0,6),0),MATCH($AB31,OFFSET($D31,1-$AB31,0,6),0))),0,INDEX(OFFSET($D31,1-$AB31,18,6,6),MATCH(AD$30,OFFSET($D31,1-$AB31,0,6),0),MATCH($AB31,OFFSET($D31,1-$AB31,0,6),0)))</f>
        <v>0</v>
      </c>
      <c r="AE31" s="2">
        <f t="shared" ca="1" si="0"/>
        <v>0</v>
      </c>
      <c r="AF31" s="2">
        <f t="shared" ca="1" si="0"/>
        <v>0</v>
      </c>
      <c r="AG31" s="2">
        <f t="shared" ca="1" si="0"/>
        <v>0</v>
      </c>
      <c r="AH31" s="2">
        <f t="shared" ca="1" si="0"/>
        <v>-70000000</v>
      </c>
      <c r="AI31" s="2">
        <f t="shared" ca="1" si="0"/>
        <v>0</v>
      </c>
      <c r="AJ31" s="2">
        <f t="shared" ca="1" si="0"/>
        <v>0</v>
      </c>
      <c r="AK31" s="2">
        <f t="shared" ca="1" si="0"/>
        <v>0</v>
      </c>
      <c r="AL31" s="2">
        <f t="shared" ca="1" si="0"/>
        <v>0</v>
      </c>
      <c r="AM31" s="2">
        <f t="shared" ca="1" si="0"/>
        <v>0</v>
      </c>
      <c r="AN31" s="2">
        <f t="shared" ca="1" si="0"/>
        <v>0</v>
      </c>
    </row>
    <row r="32" spans="1:40" x14ac:dyDescent="0.25">
      <c r="A32" s="197"/>
      <c r="B32" s="171"/>
      <c r="C32" s="174"/>
      <c r="D32" s="26">
        <f>INDEX(LM,MATCH(C31,NODES,0),2)</f>
        <v>7</v>
      </c>
      <c r="E32" s="2">
        <f ca="1"/>
        <v>0</v>
      </c>
      <c r="F32" s="2">
        <v>0</v>
      </c>
      <c r="G32" s="2">
        <v>0</v>
      </c>
      <c r="H32" s="2">
        <f ca="1"/>
        <v>0</v>
      </c>
      <c r="I32" s="2">
        <f ca="1"/>
        <v>0</v>
      </c>
      <c r="J32" s="12">
        <v>0</v>
      </c>
      <c r="K32" s="2">
        <v>18666.666666666668</v>
      </c>
      <c r="L32" s="2">
        <v>28000</v>
      </c>
      <c r="M32" s="2">
        <v>0</v>
      </c>
      <c r="N32" s="2">
        <v>-18666.666666666668</v>
      </c>
      <c r="O32" s="13">
        <v>28000</v>
      </c>
      <c r="P32" s="12">
        <v>0</v>
      </c>
      <c r="Q32" s="2">
        <v>1</v>
      </c>
      <c r="R32" s="2">
        <v>0</v>
      </c>
      <c r="S32" s="2">
        <v>0</v>
      </c>
      <c r="T32" s="2">
        <v>0</v>
      </c>
      <c r="U32" s="13">
        <v>0</v>
      </c>
      <c r="V32" s="12">
        <v>0</v>
      </c>
      <c r="W32" s="2">
        <v>18666.666666666668</v>
      </c>
      <c r="X32" s="2">
        <v>28000</v>
      </c>
      <c r="Y32" s="2">
        <v>0</v>
      </c>
      <c r="Z32" s="2">
        <v>-18666.666666666668</v>
      </c>
      <c r="AA32" s="13">
        <v>28000</v>
      </c>
      <c r="AB32" s="1">
        <v>2</v>
      </c>
      <c r="AC32" s="2">
        <f t="shared" ref="AC32:AC42" ca="1" si="1">IF(ISNA(OR(MATCH(AC$30,OFFSET($D32,1-$AB32,0,6),0),MATCH($AB32,OFFSET($D32,1-$AB32,0,6),0))),0,INDEX(OFFSET($D32,1-$AB32,18,6,6),MATCH(AC$30,OFFSET($D32,1-$AB32,0,6),0),MATCH($AB32,OFFSET($D32,1-$AB32,0,6),0)))</f>
        <v>0</v>
      </c>
      <c r="AD32" s="2">
        <f t="shared" ca="1" si="0"/>
        <v>18666.666666666668</v>
      </c>
      <c r="AE32" s="2">
        <f t="shared" ca="1" si="0"/>
        <v>0</v>
      </c>
      <c r="AF32" s="2">
        <f t="shared" ca="1" si="0"/>
        <v>0</v>
      </c>
      <c r="AG32" s="2">
        <f t="shared" ca="1" si="0"/>
        <v>0</v>
      </c>
      <c r="AH32" s="2">
        <f t="shared" ca="1" si="0"/>
        <v>0</v>
      </c>
      <c r="AI32" s="2">
        <f t="shared" ca="1" si="0"/>
        <v>-18666.666666666668</v>
      </c>
      <c r="AJ32" s="2">
        <f t="shared" ca="1" si="0"/>
        <v>-28000</v>
      </c>
      <c r="AK32" s="2">
        <f t="shared" ca="1" si="0"/>
        <v>-28000</v>
      </c>
      <c r="AL32" s="2">
        <f t="shared" ca="1" si="0"/>
        <v>0</v>
      </c>
      <c r="AM32" s="2">
        <f t="shared" ca="1" si="0"/>
        <v>0</v>
      </c>
      <c r="AN32" s="2">
        <f t="shared" ca="1" si="0"/>
        <v>0</v>
      </c>
    </row>
    <row r="33" spans="1:40" x14ac:dyDescent="0.25">
      <c r="A33" s="197"/>
      <c r="B33" s="171"/>
      <c r="C33" s="174"/>
      <c r="D33" s="26">
        <f>INDEX(LM,MATCH(C31,NODES,0),3)</f>
        <v>8</v>
      </c>
      <c r="E33" s="2">
        <f ca="1"/>
        <v>0</v>
      </c>
      <c r="F33" s="2">
        <v>0</v>
      </c>
      <c r="G33" s="2">
        <v>0</v>
      </c>
      <c r="H33" s="2">
        <f ca="1"/>
        <v>0</v>
      </c>
      <c r="I33" s="2">
        <f ca="1"/>
        <v>0</v>
      </c>
      <c r="J33" s="12">
        <v>0</v>
      </c>
      <c r="K33" s="2">
        <v>28000</v>
      </c>
      <c r="L33" s="2">
        <v>56000</v>
      </c>
      <c r="M33" s="2">
        <v>0</v>
      </c>
      <c r="N33" s="2">
        <v>-28000</v>
      </c>
      <c r="O33" s="13">
        <v>28000</v>
      </c>
      <c r="P33" s="12">
        <v>0</v>
      </c>
      <c r="Q33" s="2">
        <v>0</v>
      </c>
      <c r="R33" s="2">
        <v>1</v>
      </c>
      <c r="S33" s="2">
        <v>0</v>
      </c>
      <c r="T33" s="2">
        <v>0</v>
      </c>
      <c r="U33" s="13">
        <v>0</v>
      </c>
      <c r="V33" s="12">
        <v>0</v>
      </c>
      <c r="W33" s="2">
        <v>28000</v>
      </c>
      <c r="X33" s="2">
        <v>56000</v>
      </c>
      <c r="Y33" s="2">
        <v>0</v>
      </c>
      <c r="Z33" s="2">
        <v>-28000</v>
      </c>
      <c r="AA33" s="13">
        <v>28000</v>
      </c>
      <c r="AB33" s="1">
        <v>3</v>
      </c>
      <c r="AC33" s="2">
        <f t="shared" ca="1" si="1"/>
        <v>0</v>
      </c>
      <c r="AD33" s="2">
        <f t="shared" ca="1" si="0"/>
        <v>0</v>
      </c>
      <c r="AE33" s="2">
        <f t="shared" ca="1" si="0"/>
        <v>0</v>
      </c>
      <c r="AF33" s="2">
        <f t="shared" ca="1" si="0"/>
        <v>0</v>
      </c>
      <c r="AG33" s="2">
        <f t="shared" ca="1" si="0"/>
        <v>0</v>
      </c>
      <c r="AH33" s="2">
        <f t="shared" ca="1" si="0"/>
        <v>0</v>
      </c>
      <c r="AI33" s="2">
        <f t="shared" ca="1" si="0"/>
        <v>0</v>
      </c>
      <c r="AJ33" s="2">
        <f t="shared" ca="1" si="0"/>
        <v>0</v>
      </c>
      <c r="AK33" s="2">
        <f t="shared" ca="1" si="0"/>
        <v>0</v>
      </c>
      <c r="AL33" s="2">
        <f t="shared" ca="1" si="0"/>
        <v>0</v>
      </c>
      <c r="AM33" s="2">
        <f t="shared" ca="1" si="0"/>
        <v>0</v>
      </c>
      <c r="AN33" s="2">
        <f t="shared" ca="1" si="0"/>
        <v>0</v>
      </c>
    </row>
    <row r="34" spans="1:40" x14ac:dyDescent="0.25">
      <c r="A34" s="197"/>
      <c r="B34" s="171"/>
      <c r="C34" s="174" t="str">
        <f>INDEX(mem_Ne,MATCH(B31,MEMBERS,0))</f>
        <v>N2</v>
      </c>
      <c r="D34" s="26">
        <f>INDEX(LM,MATCH(C34,NODES,0),1)</f>
        <v>1</v>
      </c>
      <c r="E34" s="2">
        <f ca="1"/>
        <v>0</v>
      </c>
      <c r="F34" s="2">
        <v>0</v>
      </c>
      <c r="G34" s="2">
        <v>0</v>
      </c>
      <c r="H34" s="2">
        <f ca="1"/>
        <v>0</v>
      </c>
      <c r="I34" s="2">
        <f ca="1"/>
        <v>0</v>
      </c>
      <c r="J34" s="12">
        <v>-70000000</v>
      </c>
      <c r="K34" s="2">
        <v>0</v>
      </c>
      <c r="L34" s="2">
        <v>0</v>
      </c>
      <c r="M34" s="2">
        <v>70000000</v>
      </c>
      <c r="N34" s="2">
        <v>0</v>
      </c>
      <c r="O34" s="13">
        <v>0</v>
      </c>
      <c r="P34" s="12">
        <v>0</v>
      </c>
      <c r="Q34" s="2">
        <v>0</v>
      </c>
      <c r="R34" s="2">
        <v>0</v>
      </c>
      <c r="S34" s="2">
        <v>1</v>
      </c>
      <c r="T34" s="2">
        <v>0</v>
      </c>
      <c r="U34" s="13">
        <v>0</v>
      </c>
      <c r="V34" s="12">
        <v>-70000000</v>
      </c>
      <c r="W34" s="2">
        <v>0</v>
      </c>
      <c r="X34" s="2">
        <v>0</v>
      </c>
      <c r="Y34" s="2">
        <v>70000000</v>
      </c>
      <c r="Z34" s="2">
        <v>0</v>
      </c>
      <c r="AA34" s="13">
        <v>0</v>
      </c>
      <c r="AB34" s="1">
        <v>4</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7"/>
      <c r="B35" s="171"/>
      <c r="C35" s="174"/>
      <c r="D35" s="26">
        <f>INDEX(LM,MATCH(C34,NODES,0),2)</f>
        <v>2</v>
      </c>
      <c r="E35" s="2">
        <f ca="1"/>
        <v>0</v>
      </c>
      <c r="F35" s="2">
        <v>0</v>
      </c>
      <c r="G35" s="2">
        <v>0</v>
      </c>
      <c r="H35" s="2">
        <f ca="1"/>
        <v>0</v>
      </c>
      <c r="I35" s="2">
        <f ca="1"/>
        <v>0</v>
      </c>
      <c r="J35" s="12">
        <v>0</v>
      </c>
      <c r="K35" s="2">
        <v>-18666.666666666668</v>
      </c>
      <c r="L35" s="2">
        <v>-28000</v>
      </c>
      <c r="M35" s="2">
        <v>0</v>
      </c>
      <c r="N35" s="2">
        <v>18666.666666666668</v>
      </c>
      <c r="O35" s="13">
        <v>-28000</v>
      </c>
      <c r="P35" s="12">
        <v>0</v>
      </c>
      <c r="Q35" s="2">
        <v>0</v>
      </c>
      <c r="R35" s="2">
        <v>0</v>
      </c>
      <c r="S35" s="2">
        <v>0</v>
      </c>
      <c r="T35" s="2">
        <v>1</v>
      </c>
      <c r="U35" s="13">
        <v>0</v>
      </c>
      <c r="V35" s="12">
        <v>0</v>
      </c>
      <c r="W35" s="2">
        <v>-18666.666666666668</v>
      </c>
      <c r="X35" s="2">
        <v>-28000</v>
      </c>
      <c r="Y35" s="2">
        <v>0</v>
      </c>
      <c r="Z35" s="2">
        <v>18666.666666666668</v>
      </c>
      <c r="AA35" s="13">
        <v>-28000</v>
      </c>
      <c r="AB35" s="1">
        <v>5</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x14ac:dyDescent="0.25">
      <c r="A36" s="197"/>
      <c r="B36" s="171"/>
      <c r="C36" s="174"/>
      <c r="D36" s="26">
        <f>INDEX(LM,MATCH(C34,NODES,0),3)</f>
        <v>9</v>
      </c>
      <c r="E36" s="2">
        <f ca="1"/>
        <v>0</v>
      </c>
      <c r="F36" s="2">
        <v>0</v>
      </c>
      <c r="G36" s="2">
        <v>0</v>
      </c>
      <c r="H36" s="2">
        <f ca="1"/>
        <v>0</v>
      </c>
      <c r="I36" s="2">
        <f ca="1"/>
        <v>0</v>
      </c>
      <c r="J36" s="12">
        <v>0</v>
      </c>
      <c r="K36" s="2">
        <v>28000</v>
      </c>
      <c r="L36" s="2">
        <v>28000</v>
      </c>
      <c r="M36" s="2">
        <v>0</v>
      </c>
      <c r="N36" s="2">
        <v>-28000</v>
      </c>
      <c r="O36" s="13">
        <v>56000</v>
      </c>
      <c r="P36" s="12">
        <v>0</v>
      </c>
      <c r="Q36" s="2">
        <v>0</v>
      </c>
      <c r="R36" s="2">
        <v>0</v>
      </c>
      <c r="S36" s="2">
        <v>0</v>
      </c>
      <c r="T36" s="2">
        <v>0</v>
      </c>
      <c r="U36" s="13">
        <v>1</v>
      </c>
      <c r="V36" s="12">
        <v>0</v>
      </c>
      <c r="W36" s="2">
        <v>28000</v>
      </c>
      <c r="X36" s="2">
        <v>28000</v>
      </c>
      <c r="Y36" s="2">
        <v>0</v>
      </c>
      <c r="Z36" s="2">
        <v>-28000</v>
      </c>
      <c r="AA36" s="13">
        <v>56000</v>
      </c>
      <c r="AB36" s="1">
        <v>6</v>
      </c>
      <c r="AC36" s="2">
        <f t="shared" ca="1" si="1"/>
        <v>-70000000</v>
      </c>
      <c r="AD36" s="2">
        <f t="shared" ca="1" si="0"/>
        <v>0</v>
      </c>
      <c r="AE36" s="2">
        <f t="shared" ca="1" si="0"/>
        <v>0</v>
      </c>
      <c r="AF36" s="2">
        <f t="shared" ca="1" si="0"/>
        <v>0</v>
      </c>
      <c r="AG36" s="2">
        <f t="shared" ca="1" si="0"/>
        <v>0</v>
      </c>
      <c r="AH36" s="2">
        <f t="shared" ca="1" si="0"/>
        <v>70000000</v>
      </c>
      <c r="AI36" s="2">
        <f t="shared" ca="1" si="0"/>
        <v>0</v>
      </c>
      <c r="AJ36" s="2">
        <f t="shared" ca="1" si="0"/>
        <v>0</v>
      </c>
      <c r="AK36" s="2">
        <f t="shared" ca="1" si="0"/>
        <v>0</v>
      </c>
      <c r="AL36" s="2">
        <f t="shared" ca="1" si="0"/>
        <v>0</v>
      </c>
      <c r="AM36" s="2">
        <f t="shared" ca="1" si="0"/>
        <v>0</v>
      </c>
      <c r="AN36" s="2">
        <f t="shared" ca="1" si="0"/>
        <v>0</v>
      </c>
    </row>
    <row r="37" spans="1:40" hidden="1" x14ac:dyDescent="0.25">
      <c r="A37" s="197"/>
      <c r="B37" s="171"/>
      <c r="C37" s="3"/>
      <c r="D37" s="3"/>
      <c r="E37" s="3"/>
      <c r="F37" s="3"/>
      <c r="G37" s="3"/>
      <c r="H37" s="3"/>
      <c r="I37" s="3"/>
      <c r="J37" s="3"/>
      <c r="K37" s="3"/>
      <c r="L37" s="3"/>
      <c r="M37" s="3"/>
      <c r="N37" s="3"/>
      <c r="O37" s="3"/>
      <c r="P37" s="3"/>
      <c r="Q37" s="3"/>
      <c r="R37" s="3"/>
      <c r="S37" s="3"/>
      <c r="T37" s="3"/>
      <c r="U37" s="3"/>
      <c r="V37" s="3"/>
      <c r="W37" s="3"/>
      <c r="X37" s="3"/>
      <c r="Y37" s="3"/>
      <c r="Z37" s="3"/>
      <c r="AA37" s="3"/>
      <c r="AB37" s="1">
        <v>7</v>
      </c>
      <c r="AC37" s="2">
        <f t="shared" ca="1" si="1"/>
        <v>0</v>
      </c>
      <c r="AD37" s="2">
        <f t="shared" ca="1" si="0"/>
        <v>-18666.666666666668</v>
      </c>
      <c r="AE37" s="2">
        <f t="shared" ca="1" si="0"/>
        <v>0</v>
      </c>
      <c r="AF37" s="2">
        <f t="shared" ca="1" si="0"/>
        <v>0</v>
      </c>
      <c r="AG37" s="2">
        <f t="shared" ca="1" si="0"/>
        <v>0</v>
      </c>
      <c r="AH37" s="2">
        <f t="shared" ca="1" si="0"/>
        <v>0</v>
      </c>
      <c r="AI37" s="2">
        <f t="shared" ca="1" si="0"/>
        <v>18666.666666666668</v>
      </c>
      <c r="AJ37" s="2">
        <f t="shared" ca="1" si="0"/>
        <v>28000</v>
      </c>
      <c r="AK37" s="2">
        <f t="shared" ca="1" si="0"/>
        <v>28000</v>
      </c>
      <c r="AL37" s="2">
        <f t="shared" ca="1" si="0"/>
        <v>0</v>
      </c>
      <c r="AM37" s="2">
        <f t="shared" ca="1" si="0"/>
        <v>0</v>
      </c>
      <c r="AN37" s="2">
        <f t="shared" ca="1" si="0"/>
        <v>0</v>
      </c>
    </row>
    <row r="38" spans="1:40" hidden="1" x14ac:dyDescent="0.25">
      <c r="A38" s="197"/>
      <c r="B38" s="171"/>
      <c r="C38" s="3"/>
      <c r="D38" s="3"/>
      <c r="E38" s="3"/>
      <c r="F38" s="3"/>
      <c r="G38" s="3"/>
      <c r="H38" s="3"/>
      <c r="I38" s="3"/>
      <c r="J38" s="3"/>
      <c r="K38" s="3"/>
      <c r="L38" s="3"/>
      <c r="M38" s="3"/>
      <c r="N38" s="3"/>
      <c r="O38" s="3"/>
      <c r="P38" s="3"/>
      <c r="Q38" s="3"/>
      <c r="R38" s="3"/>
      <c r="S38" s="3"/>
      <c r="T38" s="3"/>
      <c r="U38" s="3"/>
      <c r="V38" s="3"/>
      <c r="W38" s="3"/>
      <c r="X38" s="3"/>
      <c r="Y38" s="3"/>
      <c r="Z38" s="3"/>
      <c r="AA38" s="3"/>
      <c r="AB38" s="1">
        <v>8</v>
      </c>
      <c r="AC38" s="2">
        <f t="shared" ca="1" si="1"/>
        <v>0</v>
      </c>
      <c r="AD38" s="2">
        <f t="shared" ca="1" si="0"/>
        <v>-28000</v>
      </c>
      <c r="AE38" s="2">
        <f t="shared" ca="1" si="0"/>
        <v>0</v>
      </c>
      <c r="AF38" s="2">
        <f t="shared" ca="1" si="0"/>
        <v>0</v>
      </c>
      <c r="AG38" s="2">
        <f t="shared" ca="1" si="0"/>
        <v>0</v>
      </c>
      <c r="AH38" s="2">
        <f t="shared" ca="1" si="0"/>
        <v>0</v>
      </c>
      <c r="AI38" s="2">
        <f t="shared" ca="1" si="0"/>
        <v>28000</v>
      </c>
      <c r="AJ38" s="2">
        <f t="shared" ca="1" si="0"/>
        <v>56000</v>
      </c>
      <c r="AK38" s="2">
        <f t="shared" ca="1" si="0"/>
        <v>28000</v>
      </c>
      <c r="AL38" s="2">
        <f t="shared" ca="1" si="0"/>
        <v>0</v>
      </c>
      <c r="AM38" s="2">
        <f t="shared" ca="1" si="0"/>
        <v>0</v>
      </c>
      <c r="AN38" s="2">
        <f t="shared" ca="1" si="0"/>
        <v>0</v>
      </c>
    </row>
    <row r="39" spans="1:40" hidden="1" x14ac:dyDescent="0.25">
      <c r="A39" s="197"/>
      <c r="B39" s="171"/>
      <c r="C39" s="3"/>
      <c r="D39" s="3"/>
      <c r="E39" s="3"/>
      <c r="F39" s="3"/>
      <c r="G39" s="3"/>
      <c r="H39" s="3"/>
      <c r="I39" s="3"/>
      <c r="J39" s="3"/>
      <c r="K39" s="3"/>
      <c r="L39" s="3"/>
      <c r="M39" s="3"/>
      <c r="N39" s="3"/>
      <c r="O39" s="3"/>
      <c r="P39" s="3"/>
      <c r="Q39" s="3"/>
      <c r="R39" s="3"/>
      <c r="S39" s="3"/>
      <c r="T39" s="3"/>
      <c r="U39" s="3"/>
      <c r="V39" s="3"/>
      <c r="W39" s="3"/>
      <c r="X39" s="3"/>
      <c r="Y39" s="3"/>
      <c r="Z39" s="3"/>
      <c r="AA39" s="3"/>
      <c r="AB39" s="1">
        <v>9</v>
      </c>
      <c r="AC39" s="2">
        <f t="shared" ca="1" si="1"/>
        <v>0</v>
      </c>
      <c r="AD39" s="2">
        <f t="shared" ca="1" si="0"/>
        <v>-28000</v>
      </c>
      <c r="AE39" s="2">
        <f t="shared" ca="1" si="0"/>
        <v>0</v>
      </c>
      <c r="AF39" s="2">
        <f t="shared" ca="1" si="0"/>
        <v>0</v>
      </c>
      <c r="AG39" s="2">
        <f t="shared" ca="1" si="0"/>
        <v>0</v>
      </c>
      <c r="AH39" s="2">
        <f t="shared" ca="1" si="0"/>
        <v>0</v>
      </c>
      <c r="AI39" s="2">
        <f t="shared" ca="1" si="0"/>
        <v>28000</v>
      </c>
      <c r="AJ39" s="2">
        <f t="shared" ca="1" si="0"/>
        <v>28000</v>
      </c>
      <c r="AK39" s="2">
        <f t="shared" ca="1" si="0"/>
        <v>56000</v>
      </c>
      <c r="AL39" s="2">
        <f t="shared" ca="1" si="0"/>
        <v>0</v>
      </c>
      <c r="AM39" s="2">
        <f t="shared" ca="1" si="0"/>
        <v>0</v>
      </c>
      <c r="AN39" s="2">
        <f t="shared" ca="1" si="0"/>
        <v>0</v>
      </c>
    </row>
    <row r="40" spans="1:40" hidden="1" x14ac:dyDescent="0.25">
      <c r="A40" s="197"/>
      <c r="B40" s="171"/>
      <c r="C40" s="3"/>
      <c r="D40" s="3"/>
      <c r="E40" s="3"/>
      <c r="F40" s="3"/>
      <c r="G40" s="3"/>
      <c r="H40" s="3"/>
      <c r="I40" s="3"/>
      <c r="J40" s="3"/>
      <c r="K40" s="3"/>
      <c r="L40" s="3"/>
      <c r="M40" s="3"/>
      <c r="N40" s="3"/>
      <c r="O40" s="3"/>
      <c r="P40" s="3"/>
      <c r="Q40" s="3"/>
      <c r="R40" s="3"/>
      <c r="S40" s="3"/>
      <c r="T40" s="3"/>
      <c r="U40" s="3"/>
      <c r="V40" s="3"/>
      <c r="W40" s="3"/>
      <c r="X40" s="3"/>
      <c r="Y40" s="3"/>
      <c r="Z40" s="3"/>
      <c r="AA40" s="3"/>
      <c r="AB40" s="1">
        <v>10</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7"/>
      <c r="B41" s="171"/>
      <c r="C41" s="3"/>
      <c r="D41" s="3"/>
      <c r="E41" s="3"/>
      <c r="F41" s="3"/>
      <c r="G41" s="3"/>
      <c r="H41" s="3"/>
      <c r="I41" s="3"/>
      <c r="J41" s="3"/>
      <c r="K41" s="3"/>
      <c r="L41" s="3"/>
      <c r="M41" s="3"/>
      <c r="N41" s="3"/>
      <c r="O41" s="3"/>
      <c r="P41" s="3"/>
      <c r="Q41" s="3"/>
      <c r="R41" s="3"/>
      <c r="S41" s="3"/>
      <c r="T41" s="3"/>
      <c r="U41" s="3"/>
      <c r="V41" s="3"/>
      <c r="W41" s="3"/>
      <c r="X41" s="3"/>
      <c r="Y41" s="3"/>
      <c r="Z41" s="3"/>
      <c r="AA41" s="3"/>
      <c r="AB41" s="1">
        <v>11</v>
      </c>
      <c r="AC41" s="2">
        <f t="shared" ca="1" si="1"/>
        <v>0</v>
      </c>
      <c r="AD41" s="2">
        <f t="shared" ca="1" si="0"/>
        <v>0</v>
      </c>
      <c r="AE41" s="2">
        <f t="shared" ca="1" si="0"/>
        <v>0</v>
      </c>
      <c r="AF41" s="2">
        <f t="shared" ca="1" si="0"/>
        <v>0</v>
      </c>
      <c r="AG41" s="2">
        <f t="shared" ca="1" si="0"/>
        <v>0</v>
      </c>
      <c r="AH41" s="2">
        <f t="shared" ca="1" si="0"/>
        <v>0</v>
      </c>
      <c r="AI41" s="2">
        <f t="shared" ca="1" si="0"/>
        <v>0</v>
      </c>
      <c r="AJ41" s="2">
        <f t="shared" ca="1" si="0"/>
        <v>0</v>
      </c>
      <c r="AK41" s="2">
        <f t="shared" ca="1" si="0"/>
        <v>0</v>
      </c>
      <c r="AL41" s="2">
        <f t="shared" ca="1" si="0"/>
        <v>0</v>
      </c>
      <c r="AM41" s="2">
        <f t="shared" ca="1" si="0"/>
        <v>0</v>
      </c>
      <c r="AN41" s="2">
        <f t="shared" ca="1" si="0"/>
        <v>0</v>
      </c>
    </row>
    <row r="42" spans="1:40" hidden="1" x14ac:dyDescent="0.25">
      <c r="A42" s="197"/>
      <c r="B42" s="172"/>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29">
        <v>12</v>
      </c>
      <c r="AC42" s="30">
        <f t="shared" ca="1" si="1"/>
        <v>0</v>
      </c>
      <c r="AD42" s="30">
        <f t="shared" ca="1" si="0"/>
        <v>0</v>
      </c>
      <c r="AE42" s="30">
        <f t="shared" ca="1" si="0"/>
        <v>0</v>
      </c>
      <c r="AF42" s="30">
        <f t="shared" ca="1" si="0"/>
        <v>0</v>
      </c>
      <c r="AG42" s="30">
        <f t="shared" ca="1" si="0"/>
        <v>0</v>
      </c>
      <c r="AH42" s="30">
        <f t="shared" ca="1" si="0"/>
        <v>0</v>
      </c>
      <c r="AI42" s="30">
        <f t="shared" ca="1" si="0"/>
        <v>0</v>
      </c>
      <c r="AJ42" s="30">
        <f t="shared" ca="1" si="0"/>
        <v>0</v>
      </c>
      <c r="AK42" s="30">
        <f t="shared" ca="1" si="0"/>
        <v>0</v>
      </c>
      <c r="AL42" s="30">
        <f t="shared" ca="1" si="0"/>
        <v>0</v>
      </c>
      <c r="AM42" s="30">
        <f t="shared" ca="1" si="0"/>
        <v>0</v>
      </c>
      <c r="AN42" s="30">
        <f t="shared" ca="1" si="0"/>
        <v>0</v>
      </c>
    </row>
    <row r="43" spans="1:40" x14ac:dyDescent="0.25">
      <c r="A43" s="197"/>
      <c r="B43" s="170" t="s">
        <v>30</v>
      </c>
      <c r="C43" s="173" t="str">
        <f>INDEX(mem_Nb,MATCH(B43,MEMBERS,0))</f>
        <v>N2</v>
      </c>
      <c r="D43" s="25">
        <f>INDEX(LM,MATCH(C43,NODES,0),1)</f>
        <v>1</v>
      </c>
      <c r="E43" s="4">
        <f t="array" aca="1" ref="E43:E48" ca="1">d_m(D43:D48,P43:U48,Du,Dk)</f>
        <v>0</v>
      </c>
      <c r="F43" s="4">
        <f t="array" ref="F43:F48">qf_m(B43)</f>
        <v>0</v>
      </c>
      <c r="G43" s="4">
        <f t="array" ref="G43:G48">MMULT(TRANSPOSE(P43:U48),F43:F48)</f>
        <v>0</v>
      </c>
      <c r="H43" s="4">
        <f t="array" aca="1" ref="H43:H48" ca="1">MMULT(J43:O48,E43:E48)+F43:F48</f>
        <v>0</v>
      </c>
      <c r="I43" s="4">
        <f t="array" aca="1" ref="I43:I48" ca="1">MMULT(TRANSPOSE(P43:U48),H43:H48)</f>
        <v>0</v>
      </c>
      <c r="J43" s="14">
        <f t="array" ref="J43:O48">kp_m(B43)</f>
        <v>70000000</v>
      </c>
      <c r="K43" s="4">
        <v>0</v>
      </c>
      <c r="L43" s="4">
        <v>0</v>
      </c>
      <c r="M43" s="4">
        <v>-70000000</v>
      </c>
      <c r="N43" s="4">
        <v>0</v>
      </c>
      <c r="O43" s="15">
        <v>0</v>
      </c>
      <c r="P43" s="14">
        <f t="array" ref="P43:U48">T_m(B43)</f>
        <v>1</v>
      </c>
      <c r="Q43" s="4">
        <v>0</v>
      </c>
      <c r="R43" s="4">
        <v>0</v>
      </c>
      <c r="S43" s="4">
        <v>0</v>
      </c>
      <c r="T43" s="4">
        <v>0</v>
      </c>
      <c r="U43" s="15">
        <v>0</v>
      </c>
      <c r="V43" s="14">
        <f t="array" ref="V43:AA48">k_m(P43:U48,J43:O48)</f>
        <v>70000000</v>
      </c>
      <c r="W43" s="4">
        <v>0</v>
      </c>
      <c r="X43" s="4">
        <v>0</v>
      </c>
      <c r="Y43" s="4">
        <v>-70000000</v>
      </c>
      <c r="Z43" s="4">
        <v>0</v>
      </c>
      <c r="AA43" s="15">
        <v>0</v>
      </c>
      <c r="AB43" s="5">
        <v>1</v>
      </c>
      <c r="AC43" s="4">
        <f ca="1">IF(ISNA(OR(MATCH(AC$30,OFFSET($D43,1-$AB43,0,6),0),MATCH($AB43,OFFSET($D43,1-$AB43,0,6),0))),0,INDEX(OFFSET($D43,1-$AB43,18,6,6),MATCH(AC$30,OFFSET($D43,1-$AB43,0,6),0),MATCH($AB43,OFFSET($D43,1-$AB43,0,6),0)))</f>
        <v>70000000</v>
      </c>
      <c r="AD43" s="4">
        <f t="shared" ca="1" si="0"/>
        <v>0</v>
      </c>
      <c r="AE43" s="4">
        <f t="shared" ca="1" si="0"/>
        <v>-70000000</v>
      </c>
      <c r="AF43" s="4">
        <f t="shared" ca="1" si="0"/>
        <v>0</v>
      </c>
      <c r="AG43" s="4">
        <f t="shared" ca="1" si="0"/>
        <v>0</v>
      </c>
      <c r="AH43" s="4">
        <f t="shared" ca="1" si="0"/>
        <v>0</v>
      </c>
      <c r="AI43" s="4">
        <f t="shared" ca="1" si="0"/>
        <v>0</v>
      </c>
      <c r="AJ43" s="4">
        <f t="shared" ca="1" si="0"/>
        <v>0</v>
      </c>
      <c r="AK43" s="4">
        <f t="shared" ca="1" si="0"/>
        <v>0</v>
      </c>
      <c r="AL43" s="4">
        <f t="shared" ca="1" si="0"/>
        <v>0</v>
      </c>
      <c r="AM43" s="4">
        <f t="shared" ca="1" si="0"/>
        <v>0</v>
      </c>
      <c r="AN43" s="4">
        <f t="shared" ca="1" si="0"/>
        <v>0</v>
      </c>
    </row>
    <row r="44" spans="1:40" x14ac:dyDescent="0.25">
      <c r="A44" s="197"/>
      <c r="B44" s="171"/>
      <c r="C44" s="174"/>
      <c r="D44" s="26">
        <f>INDEX(LM,MATCH(C43,NODES,0),2)</f>
        <v>2</v>
      </c>
      <c r="E44" s="2">
        <f ca="1"/>
        <v>0</v>
      </c>
      <c r="F44" s="2">
        <v>0</v>
      </c>
      <c r="G44" s="2">
        <v>0</v>
      </c>
      <c r="H44" s="2">
        <f ca="1"/>
        <v>0</v>
      </c>
      <c r="I44" s="2">
        <f ca="1"/>
        <v>0</v>
      </c>
      <c r="J44" s="12">
        <v>0</v>
      </c>
      <c r="K44" s="2">
        <v>18666.666666666668</v>
      </c>
      <c r="L44" s="2">
        <v>28000</v>
      </c>
      <c r="M44" s="2">
        <v>0</v>
      </c>
      <c r="N44" s="2">
        <v>-18666.666666666668</v>
      </c>
      <c r="O44" s="13">
        <v>28000</v>
      </c>
      <c r="P44" s="12">
        <v>0</v>
      </c>
      <c r="Q44" s="2">
        <v>1</v>
      </c>
      <c r="R44" s="2">
        <v>0</v>
      </c>
      <c r="S44" s="2">
        <v>0</v>
      </c>
      <c r="T44" s="2">
        <v>0</v>
      </c>
      <c r="U44" s="13">
        <v>0</v>
      </c>
      <c r="V44" s="12">
        <v>0</v>
      </c>
      <c r="W44" s="2">
        <v>18666.666666666668</v>
      </c>
      <c r="X44" s="2">
        <v>28000</v>
      </c>
      <c r="Y44" s="2">
        <v>0</v>
      </c>
      <c r="Z44" s="2">
        <v>-18666.666666666668</v>
      </c>
      <c r="AA44" s="13">
        <v>28000</v>
      </c>
      <c r="AB44" s="1">
        <v>2</v>
      </c>
      <c r="AC44" s="2">
        <f t="shared" ref="AC44:AN59" ca="1" si="2">IF(ISNA(OR(MATCH(AC$30,OFFSET($D44,1-$AB44,0,6),0),MATCH($AB44,OFFSET($D44,1-$AB44,0,6),0))),0,INDEX(OFFSET($D44,1-$AB44,18,6,6),MATCH(AC$30,OFFSET($D44,1-$AB44,0,6),0),MATCH($AB44,OFFSET($D44,1-$AB44,0,6),0)))</f>
        <v>0</v>
      </c>
      <c r="AD44" s="2">
        <f t="shared" ca="1" si="0"/>
        <v>18666.666666666668</v>
      </c>
      <c r="AE44" s="2">
        <f t="shared" ca="1" si="0"/>
        <v>0</v>
      </c>
      <c r="AF44" s="2">
        <f t="shared" ca="1" si="0"/>
        <v>-18666.666666666668</v>
      </c>
      <c r="AG44" s="2">
        <f t="shared" ca="1" si="0"/>
        <v>28000</v>
      </c>
      <c r="AH44" s="2">
        <f t="shared" ca="1" si="0"/>
        <v>0</v>
      </c>
      <c r="AI44" s="2">
        <f t="shared" ca="1" si="0"/>
        <v>0</v>
      </c>
      <c r="AJ44" s="2">
        <f t="shared" ca="1" si="0"/>
        <v>0</v>
      </c>
      <c r="AK44" s="2">
        <f t="shared" ca="1" si="0"/>
        <v>28000</v>
      </c>
      <c r="AL44" s="2">
        <f t="shared" ca="1" si="0"/>
        <v>0</v>
      </c>
      <c r="AM44" s="2">
        <f t="shared" ca="1" si="0"/>
        <v>0</v>
      </c>
      <c r="AN44" s="2">
        <f t="shared" ca="1" si="0"/>
        <v>0</v>
      </c>
    </row>
    <row r="45" spans="1:40" x14ac:dyDescent="0.25">
      <c r="A45" s="197"/>
      <c r="B45" s="171"/>
      <c r="C45" s="174"/>
      <c r="D45" s="26">
        <f>INDEX(LM,MATCH(C43,NODES,0),3)</f>
        <v>9</v>
      </c>
      <c r="E45" s="2">
        <f ca="1"/>
        <v>0</v>
      </c>
      <c r="F45" s="2">
        <v>0</v>
      </c>
      <c r="G45" s="2">
        <v>0</v>
      </c>
      <c r="H45" s="2">
        <f ca="1"/>
        <v>0</v>
      </c>
      <c r="I45" s="2">
        <f ca="1"/>
        <v>0</v>
      </c>
      <c r="J45" s="12">
        <v>0</v>
      </c>
      <c r="K45" s="2">
        <v>28000</v>
      </c>
      <c r="L45" s="2">
        <v>56000</v>
      </c>
      <c r="M45" s="2">
        <v>0</v>
      </c>
      <c r="N45" s="2">
        <v>-28000</v>
      </c>
      <c r="O45" s="13">
        <v>28000</v>
      </c>
      <c r="P45" s="12">
        <v>0</v>
      </c>
      <c r="Q45" s="2">
        <v>0</v>
      </c>
      <c r="R45" s="2">
        <v>1</v>
      </c>
      <c r="S45" s="2">
        <v>0</v>
      </c>
      <c r="T45" s="2">
        <v>0</v>
      </c>
      <c r="U45" s="13">
        <v>0</v>
      </c>
      <c r="V45" s="12">
        <v>0</v>
      </c>
      <c r="W45" s="2">
        <v>28000</v>
      </c>
      <c r="X45" s="2">
        <v>56000</v>
      </c>
      <c r="Y45" s="2">
        <v>0</v>
      </c>
      <c r="Z45" s="2">
        <v>-28000</v>
      </c>
      <c r="AA45" s="13">
        <v>28000</v>
      </c>
      <c r="AB45" s="1">
        <v>3</v>
      </c>
      <c r="AC45" s="2">
        <f t="shared" ca="1" si="2"/>
        <v>-70000000</v>
      </c>
      <c r="AD45" s="2">
        <f t="shared" ca="1" si="0"/>
        <v>0</v>
      </c>
      <c r="AE45" s="2">
        <f t="shared" ca="1" si="0"/>
        <v>70000000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7"/>
      <c r="B46" s="171"/>
      <c r="C46" s="174" t="str">
        <f>INDEX(mem_Ne,MATCH(B43,MEMBERS,0))</f>
        <v>N3</v>
      </c>
      <c r="D46" s="26">
        <f>INDEX(LM,MATCH(C46,NODES,0),1)</f>
        <v>3</v>
      </c>
      <c r="E46" s="2">
        <f ca="1"/>
        <v>0</v>
      </c>
      <c r="F46" s="2">
        <v>0</v>
      </c>
      <c r="G46" s="2">
        <v>0</v>
      </c>
      <c r="H46" s="2">
        <f ca="1"/>
        <v>0</v>
      </c>
      <c r="I46" s="2">
        <f ca="1"/>
        <v>0</v>
      </c>
      <c r="J46" s="12">
        <v>-70000000</v>
      </c>
      <c r="K46" s="2">
        <v>0</v>
      </c>
      <c r="L46" s="2">
        <v>0</v>
      </c>
      <c r="M46" s="2">
        <v>70000000</v>
      </c>
      <c r="N46" s="2">
        <v>0</v>
      </c>
      <c r="O46" s="13">
        <v>0</v>
      </c>
      <c r="P46" s="12">
        <v>0</v>
      </c>
      <c r="Q46" s="2">
        <v>0</v>
      </c>
      <c r="R46" s="2">
        <v>0</v>
      </c>
      <c r="S46" s="2">
        <v>1</v>
      </c>
      <c r="T46" s="2">
        <v>0</v>
      </c>
      <c r="U46" s="13">
        <v>0</v>
      </c>
      <c r="V46" s="12">
        <v>-70000000</v>
      </c>
      <c r="W46" s="2">
        <v>0</v>
      </c>
      <c r="X46" s="2">
        <v>0</v>
      </c>
      <c r="Y46" s="2">
        <v>70000000</v>
      </c>
      <c r="Z46" s="2">
        <v>0</v>
      </c>
      <c r="AA46" s="13">
        <v>0</v>
      </c>
      <c r="AB46" s="1">
        <v>4</v>
      </c>
      <c r="AC46" s="2">
        <f t="shared" ca="1" si="2"/>
        <v>0</v>
      </c>
      <c r="AD46" s="2">
        <f t="shared" ca="1" si="0"/>
        <v>-18666.666666666668</v>
      </c>
      <c r="AE46" s="2">
        <f t="shared" ca="1" si="0"/>
        <v>0</v>
      </c>
      <c r="AF46" s="2">
        <f t="shared" ca="1" si="0"/>
        <v>18666.666666666668</v>
      </c>
      <c r="AG46" s="2">
        <f t="shared" ca="1" si="0"/>
        <v>-28000</v>
      </c>
      <c r="AH46" s="2">
        <f t="shared" ca="1" si="0"/>
        <v>0</v>
      </c>
      <c r="AI46" s="2">
        <f t="shared" ca="1" si="0"/>
        <v>0</v>
      </c>
      <c r="AJ46" s="2">
        <f t="shared" ca="1" si="0"/>
        <v>0</v>
      </c>
      <c r="AK46" s="2">
        <f t="shared" ca="1" si="0"/>
        <v>-28000</v>
      </c>
      <c r="AL46" s="2">
        <f t="shared" ca="1" si="0"/>
        <v>0</v>
      </c>
      <c r="AM46" s="2">
        <f t="shared" ca="1" si="0"/>
        <v>0</v>
      </c>
      <c r="AN46" s="2">
        <f t="shared" ca="1" si="0"/>
        <v>0</v>
      </c>
    </row>
    <row r="47" spans="1:40" x14ac:dyDescent="0.25">
      <c r="A47" s="197"/>
      <c r="B47" s="171"/>
      <c r="C47" s="174"/>
      <c r="D47" s="26">
        <f>INDEX(LM,MATCH(C46,NODES,0),2)</f>
        <v>4</v>
      </c>
      <c r="E47" s="2">
        <f ca="1"/>
        <v>0</v>
      </c>
      <c r="F47" s="2">
        <v>0</v>
      </c>
      <c r="G47" s="2">
        <v>0</v>
      </c>
      <c r="H47" s="2">
        <f ca="1"/>
        <v>0</v>
      </c>
      <c r="I47" s="2">
        <f ca="1"/>
        <v>0</v>
      </c>
      <c r="J47" s="12">
        <v>0</v>
      </c>
      <c r="K47" s="2">
        <v>-18666.666666666668</v>
      </c>
      <c r="L47" s="2">
        <v>-28000</v>
      </c>
      <c r="M47" s="2">
        <v>0</v>
      </c>
      <c r="N47" s="2">
        <v>18666.666666666668</v>
      </c>
      <c r="O47" s="13">
        <v>-28000</v>
      </c>
      <c r="P47" s="12">
        <v>0</v>
      </c>
      <c r="Q47" s="2">
        <v>0</v>
      </c>
      <c r="R47" s="2">
        <v>0</v>
      </c>
      <c r="S47" s="2">
        <v>0</v>
      </c>
      <c r="T47" s="2">
        <v>1</v>
      </c>
      <c r="U47" s="13">
        <v>0</v>
      </c>
      <c r="V47" s="12">
        <v>0</v>
      </c>
      <c r="W47" s="2">
        <v>-18666.666666666668</v>
      </c>
      <c r="X47" s="2">
        <v>-28000</v>
      </c>
      <c r="Y47" s="2">
        <v>0</v>
      </c>
      <c r="Z47" s="2">
        <v>18666.666666666668</v>
      </c>
      <c r="AA47" s="13">
        <v>-28000</v>
      </c>
      <c r="AB47" s="1">
        <v>5</v>
      </c>
      <c r="AC47" s="2">
        <f t="shared" ca="1" si="2"/>
        <v>0</v>
      </c>
      <c r="AD47" s="2">
        <f t="shared" ca="1" si="2"/>
        <v>28000</v>
      </c>
      <c r="AE47" s="2">
        <f t="shared" ca="1" si="2"/>
        <v>0</v>
      </c>
      <c r="AF47" s="2">
        <f t="shared" ca="1" si="2"/>
        <v>-28000</v>
      </c>
      <c r="AG47" s="2">
        <f t="shared" ca="1" si="2"/>
        <v>56000</v>
      </c>
      <c r="AH47" s="2">
        <f t="shared" ca="1" si="2"/>
        <v>0</v>
      </c>
      <c r="AI47" s="2">
        <f t="shared" ca="1" si="2"/>
        <v>0</v>
      </c>
      <c r="AJ47" s="2">
        <f t="shared" ca="1" si="2"/>
        <v>0</v>
      </c>
      <c r="AK47" s="2">
        <f t="shared" ca="1" si="2"/>
        <v>28000</v>
      </c>
      <c r="AL47" s="2">
        <f t="shared" ca="1" si="2"/>
        <v>0</v>
      </c>
      <c r="AM47" s="2">
        <f t="shared" ca="1" si="2"/>
        <v>0</v>
      </c>
      <c r="AN47" s="2">
        <f t="shared" ca="1" si="2"/>
        <v>0</v>
      </c>
    </row>
    <row r="48" spans="1:40" x14ac:dyDescent="0.25">
      <c r="A48" s="197"/>
      <c r="B48" s="171"/>
      <c r="C48" s="174"/>
      <c r="D48" s="26">
        <f>INDEX(LM,MATCH(C46,NODES,0),3)</f>
        <v>5</v>
      </c>
      <c r="E48" s="2">
        <f ca="1"/>
        <v>0</v>
      </c>
      <c r="F48" s="2">
        <v>0</v>
      </c>
      <c r="G48" s="2">
        <v>0</v>
      </c>
      <c r="H48" s="2">
        <f ca="1"/>
        <v>0</v>
      </c>
      <c r="I48" s="2">
        <f ca="1"/>
        <v>0</v>
      </c>
      <c r="J48" s="12">
        <v>0</v>
      </c>
      <c r="K48" s="2">
        <v>28000</v>
      </c>
      <c r="L48" s="2">
        <v>28000</v>
      </c>
      <c r="M48" s="2">
        <v>0</v>
      </c>
      <c r="N48" s="2">
        <v>-28000</v>
      </c>
      <c r="O48" s="13">
        <v>56000</v>
      </c>
      <c r="P48" s="12">
        <v>0</v>
      </c>
      <c r="Q48" s="2">
        <v>0</v>
      </c>
      <c r="R48" s="2">
        <v>0</v>
      </c>
      <c r="S48" s="2">
        <v>0</v>
      </c>
      <c r="T48" s="2">
        <v>0</v>
      </c>
      <c r="U48" s="13">
        <v>1</v>
      </c>
      <c r="V48" s="12">
        <v>0</v>
      </c>
      <c r="W48" s="2">
        <v>28000</v>
      </c>
      <c r="X48" s="2">
        <v>28000</v>
      </c>
      <c r="Y48" s="2">
        <v>0</v>
      </c>
      <c r="Z48" s="2">
        <v>-28000</v>
      </c>
      <c r="AA48" s="13">
        <v>56000</v>
      </c>
      <c r="AB48" s="1">
        <v>6</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7"/>
      <c r="B49" s="171"/>
      <c r="C49" s="3"/>
      <c r="D49" s="3"/>
      <c r="E49" s="3"/>
      <c r="F49" s="3"/>
      <c r="G49" s="3"/>
      <c r="H49" s="3"/>
      <c r="I49" s="3"/>
      <c r="J49" s="3"/>
      <c r="K49" s="3"/>
      <c r="L49" s="3"/>
      <c r="M49" s="3"/>
      <c r="N49" s="3"/>
      <c r="O49" s="3"/>
      <c r="P49" s="3"/>
      <c r="Q49" s="3"/>
      <c r="R49" s="3"/>
      <c r="S49" s="3"/>
      <c r="T49" s="3"/>
      <c r="U49" s="3"/>
      <c r="V49" s="3"/>
      <c r="W49" s="3"/>
      <c r="X49" s="3"/>
      <c r="Y49" s="3"/>
      <c r="Z49" s="3"/>
      <c r="AA49" s="3"/>
      <c r="AB49" s="1">
        <v>7</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7"/>
      <c r="B50" s="171"/>
      <c r="C50" s="3"/>
      <c r="D50" s="3"/>
      <c r="E50" s="3"/>
      <c r="F50" s="3"/>
      <c r="G50" s="3"/>
      <c r="H50" s="3"/>
      <c r="I50" s="3"/>
      <c r="J50" s="3"/>
      <c r="K50" s="3"/>
      <c r="L50" s="3"/>
      <c r="M50" s="3"/>
      <c r="N50" s="3"/>
      <c r="O50" s="3"/>
      <c r="P50" s="3"/>
      <c r="Q50" s="3"/>
      <c r="R50" s="3"/>
      <c r="S50" s="3"/>
      <c r="T50" s="3"/>
      <c r="U50" s="3"/>
      <c r="V50" s="3"/>
      <c r="W50" s="3"/>
      <c r="X50" s="3"/>
      <c r="Y50" s="3"/>
      <c r="Z50" s="3"/>
      <c r="AA50" s="3"/>
      <c r="AB50" s="1">
        <v>8</v>
      </c>
      <c r="AC50" s="2">
        <f t="shared" ca="1" si="2"/>
        <v>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v>
      </c>
      <c r="AL50" s="2">
        <f t="shared" ca="1" si="2"/>
        <v>0</v>
      </c>
      <c r="AM50" s="2">
        <f t="shared" ca="1" si="2"/>
        <v>0</v>
      </c>
      <c r="AN50" s="2">
        <f t="shared" ca="1" si="2"/>
        <v>0</v>
      </c>
    </row>
    <row r="51" spans="1:40" hidden="1" x14ac:dyDescent="0.25">
      <c r="A51" s="197"/>
      <c r="B51" s="171"/>
      <c r="C51" s="3"/>
      <c r="D51" s="3"/>
      <c r="E51" s="3"/>
      <c r="F51" s="3"/>
      <c r="G51" s="3"/>
      <c r="H51" s="3"/>
      <c r="I51" s="3"/>
      <c r="J51" s="3"/>
      <c r="K51" s="3"/>
      <c r="L51" s="3"/>
      <c r="M51" s="3"/>
      <c r="N51" s="3"/>
      <c r="O51" s="3"/>
      <c r="P51" s="3"/>
      <c r="Q51" s="3"/>
      <c r="R51" s="3"/>
      <c r="S51" s="3"/>
      <c r="T51" s="3"/>
      <c r="U51" s="3"/>
      <c r="V51" s="3"/>
      <c r="W51" s="3"/>
      <c r="X51" s="3"/>
      <c r="Y51" s="3"/>
      <c r="Z51" s="3"/>
      <c r="AA51" s="3"/>
      <c r="AB51" s="1">
        <v>9</v>
      </c>
      <c r="AC51" s="2">
        <f t="shared" ca="1" si="2"/>
        <v>0</v>
      </c>
      <c r="AD51" s="2">
        <f t="shared" ca="1" si="2"/>
        <v>28000</v>
      </c>
      <c r="AE51" s="2">
        <f t="shared" ca="1" si="2"/>
        <v>0</v>
      </c>
      <c r="AF51" s="2">
        <f t="shared" ca="1" si="2"/>
        <v>-28000</v>
      </c>
      <c r="AG51" s="2">
        <f t="shared" ca="1" si="2"/>
        <v>28000</v>
      </c>
      <c r="AH51" s="2">
        <f t="shared" ca="1" si="2"/>
        <v>0</v>
      </c>
      <c r="AI51" s="2">
        <f t="shared" ca="1" si="2"/>
        <v>0</v>
      </c>
      <c r="AJ51" s="2">
        <f t="shared" ca="1" si="2"/>
        <v>0</v>
      </c>
      <c r="AK51" s="2">
        <f t="shared" ca="1" si="2"/>
        <v>56000</v>
      </c>
      <c r="AL51" s="2">
        <f t="shared" ca="1" si="2"/>
        <v>0</v>
      </c>
      <c r="AM51" s="2">
        <f t="shared" ca="1" si="2"/>
        <v>0</v>
      </c>
      <c r="AN51" s="2">
        <f t="shared" ca="1" si="2"/>
        <v>0</v>
      </c>
    </row>
    <row r="52" spans="1:40" hidden="1" x14ac:dyDescent="0.25">
      <c r="A52" s="197"/>
      <c r="B52" s="171"/>
      <c r="C52" s="3"/>
      <c r="D52" s="3"/>
      <c r="E52" s="3"/>
      <c r="F52" s="3"/>
      <c r="G52" s="3"/>
      <c r="H52" s="3"/>
      <c r="I52" s="3"/>
      <c r="J52" s="3"/>
      <c r="K52" s="3"/>
      <c r="L52" s="3"/>
      <c r="M52" s="3"/>
      <c r="N52" s="3"/>
      <c r="O52" s="3"/>
      <c r="P52" s="3"/>
      <c r="Q52" s="3"/>
      <c r="R52" s="3"/>
      <c r="S52" s="3"/>
      <c r="T52" s="3"/>
      <c r="U52" s="3"/>
      <c r="V52" s="3"/>
      <c r="W52" s="3"/>
      <c r="X52" s="3"/>
      <c r="Y52" s="3"/>
      <c r="Z52" s="3"/>
      <c r="AA52" s="3"/>
      <c r="AB52" s="1">
        <v>10</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7"/>
      <c r="B53" s="171"/>
      <c r="C53" s="3"/>
      <c r="D53" s="3"/>
      <c r="E53" s="3"/>
      <c r="F53" s="3"/>
      <c r="G53" s="3"/>
      <c r="H53" s="3"/>
      <c r="I53" s="3"/>
      <c r="J53" s="3"/>
      <c r="K53" s="3"/>
      <c r="L53" s="3"/>
      <c r="M53" s="3"/>
      <c r="N53" s="3"/>
      <c r="O53" s="3"/>
      <c r="P53" s="3"/>
      <c r="Q53" s="3"/>
      <c r="R53" s="3"/>
      <c r="S53" s="3"/>
      <c r="T53" s="3"/>
      <c r="U53" s="3"/>
      <c r="V53" s="3"/>
      <c r="W53" s="3"/>
      <c r="X53" s="3"/>
      <c r="Y53" s="3"/>
      <c r="Z53" s="3"/>
      <c r="AA53" s="3"/>
      <c r="AB53" s="1">
        <v>11</v>
      </c>
      <c r="AC53" s="2">
        <f t="shared" ca="1" si="2"/>
        <v>0</v>
      </c>
      <c r="AD53" s="2">
        <f t="shared" ca="1" si="2"/>
        <v>0</v>
      </c>
      <c r="AE53" s="2">
        <f t="shared" ca="1" si="2"/>
        <v>0</v>
      </c>
      <c r="AF53" s="2">
        <f t="shared" ca="1" si="2"/>
        <v>0</v>
      </c>
      <c r="AG53" s="2">
        <f t="shared" ca="1" si="2"/>
        <v>0</v>
      </c>
      <c r="AH53" s="2">
        <f t="shared" ca="1" si="2"/>
        <v>0</v>
      </c>
      <c r="AI53" s="2">
        <f t="shared" ca="1" si="2"/>
        <v>0</v>
      </c>
      <c r="AJ53" s="2">
        <f t="shared" ca="1" si="2"/>
        <v>0</v>
      </c>
      <c r="AK53" s="2">
        <f t="shared" ca="1" si="2"/>
        <v>0</v>
      </c>
      <c r="AL53" s="2">
        <f t="shared" ca="1" si="2"/>
        <v>0</v>
      </c>
      <c r="AM53" s="2">
        <f t="shared" ca="1" si="2"/>
        <v>0</v>
      </c>
      <c r="AN53" s="2">
        <f t="shared" ca="1" si="2"/>
        <v>0</v>
      </c>
    </row>
    <row r="54" spans="1:40" hidden="1" x14ac:dyDescent="0.25">
      <c r="A54" s="197"/>
      <c r="B54" s="172"/>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29">
        <v>12</v>
      </c>
      <c r="AC54" s="30">
        <f t="shared" ca="1" si="2"/>
        <v>0</v>
      </c>
      <c r="AD54" s="30">
        <f t="shared" ca="1" si="2"/>
        <v>0</v>
      </c>
      <c r="AE54" s="30">
        <f t="shared" ca="1" si="2"/>
        <v>0</v>
      </c>
      <c r="AF54" s="30">
        <f t="shared" ca="1" si="2"/>
        <v>0</v>
      </c>
      <c r="AG54" s="30">
        <f t="shared" ca="1" si="2"/>
        <v>0</v>
      </c>
      <c r="AH54" s="30">
        <f t="shared" ca="1" si="2"/>
        <v>0</v>
      </c>
      <c r="AI54" s="30">
        <f t="shared" ca="1" si="2"/>
        <v>0</v>
      </c>
      <c r="AJ54" s="30">
        <f t="shared" ca="1" si="2"/>
        <v>0</v>
      </c>
      <c r="AK54" s="30">
        <f t="shared" ca="1" si="2"/>
        <v>0</v>
      </c>
      <c r="AL54" s="30">
        <f t="shared" ca="1" si="2"/>
        <v>0</v>
      </c>
      <c r="AM54" s="30">
        <f t="shared" ca="1" si="2"/>
        <v>0</v>
      </c>
      <c r="AN54" s="30">
        <f t="shared" ca="1" si="2"/>
        <v>0</v>
      </c>
    </row>
    <row r="55" spans="1:40" x14ac:dyDescent="0.25">
      <c r="A55" s="197"/>
      <c r="B55" s="170" t="s">
        <v>62</v>
      </c>
      <c r="C55" s="173" t="str">
        <f>INDEX(mem_Nb,MATCH(B55,MEMBERS,0))</f>
        <v>N4</v>
      </c>
      <c r="D55" s="25">
        <f>INDEX(LM,MATCH(C55,NODES,0),1)</f>
        <v>10</v>
      </c>
      <c r="E55" s="4" t="e">
        <f t="array" aca="1" ref="E55:E60" ca="1">d_m(D55:D60,P55:U60,Du,Dk)</f>
        <v>#VALUE!</v>
      </c>
      <c r="F55" s="4" t="e">
        <f t="array" ref="F55:F60">qf_m(B55)</f>
        <v>#VALUE!</v>
      </c>
      <c r="G55" s="4" t="e">
        <f t="array" ref="G55:G60">MMULT(TRANSPOSE(P55:U60),F55:F60)</f>
        <v>#VALUE!</v>
      </c>
      <c r="H55" s="4" t="e">
        <f t="array" ref="H55:H60">MMULT(J55:O60,E55:E60)+F55:F60</f>
        <v>#VALUE!</v>
      </c>
      <c r="I55" s="4" t="e">
        <f t="array" ref="I55:I60">MMULT(TRANSPOSE(P55:U60),H55:H60)</f>
        <v>#VALUE!</v>
      </c>
      <c r="J55" s="14" t="e">
        <f t="array" ref="J55:O60">kp_m(B55)</f>
        <v>#VALUE!</v>
      </c>
      <c r="K55" s="4" t="e">
        <v>#VALUE!</v>
      </c>
      <c r="L55" s="4" t="e">
        <v>#VALUE!</v>
      </c>
      <c r="M55" s="4" t="e">
        <v>#VALUE!</v>
      </c>
      <c r="N55" s="4" t="e">
        <v>#VALUE!</v>
      </c>
      <c r="O55" s="15" t="e">
        <v>#VALUE!</v>
      </c>
      <c r="P55" s="14" t="e">
        <f t="array" ref="P55:U60">T_m(B55)</f>
        <v>#VALUE!</v>
      </c>
      <c r="Q55" s="4" t="e">
        <v>#VALUE!</v>
      </c>
      <c r="R55" s="4" t="e">
        <v>#VALUE!</v>
      </c>
      <c r="S55" s="4" t="e">
        <v>#VALUE!</v>
      </c>
      <c r="T55" s="4" t="e">
        <v>#VALUE!</v>
      </c>
      <c r="U55" s="15" t="e">
        <v>#VALUE!</v>
      </c>
      <c r="V55" s="14" t="e">
        <f t="array" ref="V55:AA60">k_m(P55:U60,J55:O60)</f>
        <v>#VALUE!</v>
      </c>
      <c r="W55" s="4" t="e">
        <v>#VALUE!</v>
      </c>
      <c r="X55" s="4" t="e">
        <v>#VALUE!</v>
      </c>
      <c r="Y55" s="4" t="e">
        <v>#VALUE!</v>
      </c>
      <c r="Z55" s="4" t="e">
        <v>#VALUE!</v>
      </c>
      <c r="AA55" s="15" t="e">
        <v>#VALUE!</v>
      </c>
      <c r="AB55" s="5">
        <v>1</v>
      </c>
      <c r="AC55" s="4">
        <f ca="1">IF(ISNA(OR(MATCH(AC$30,OFFSET($D55,1-$AB55,0,6),0),MATCH($AB55,OFFSET($D55,1-$AB55,0,6),0))),0,INDEX(OFFSET($D55,1-$AB55,18,6,6),MATCH(AC$30,OFFSET($D55,1-$AB55,0,6),0),MATCH($AB55,OFFSET($D55,1-$AB55,0,6),0)))</f>
        <v>0</v>
      </c>
      <c r="AD55" s="4">
        <f t="shared" ca="1" si="2"/>
        <v>0</v>
      </c>
      <c r="AE55" s="4">
        <f t="shared" ca="1" si="2"/>
        <v>0</v>
      </c>
      <c r="AF55" s="4">
        <f t="shared" ca="1" si="2"/>
        <v>0</v>
      </c>
      <c r="AG55" s="4">
        <f t="shared" ca="1" si="2"/>
        <v>0</v>
      </c>
      <c r="AH55" s="4">
        <f t="shared" ca="1" si="2"/>
        <v>0</v>
      </c>
      <c r="AI55" s="4">
        <f t="shared" ca="1" si="2"/>
        <v>0</v>
      </c>
      <c r="AJ55" s="4">
        <f t="shared" ca="1" si="2"/>
        <v>0</v>
      </c>
      <c r="AK55" s="4">
        <f t="shared" ca="1" si="2"/>
        <v>0</v>
      </c>
      <c r="AL55" s="4">
        <f t="shared" ca="1" si="2"/>
        <v>0</v>
      </c>
      <c r="AM55" s="4">
        <f t="shared" ca="1" si="2"/>
        <v>0</v>
      </c>
      <c r="AN55" s="4">
        <f t="shared" ca="1" si="2"/>
        <v>0</v>
      </c>
    </row>
    <row r="56" spans="1:40" x14ac:dyDescent="0.25">
      <c r="A56" s="197"/>
      <c r="B56" s="171"/>
      <c r="C56" s="174"/>
      <c r="D56" s="26">
        <f>INDEX(LM,MATCH(C55,NODES,0),2)</f>
        <v>11</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2</v>
      </c>
      <c r="AC56" s="2">
        <f t="shared" ref="AC56:AN66" ca="1" si="3">IF(ISNA(OR(MATCH(AC$30,OFFSET($D56,1-$AB56,0,6),0),MATCH($AB56,OFFSET($D56,1-$AB56,0,6),0))),0,INDEX(OFFSET($D56,1-$AB56,18,6,6),MATCH(AC$30,OFFSET($D56,1-$AB56,0,6),0),MATCH($AB56,OFFSET($D56,1-$AB56,0,6),0)))</f>
        <v>0</v>
      </c>
      <c r="AD56" s="2">
        <f t="shared" ca="1" si="2"/>
        <v>0</v>
      </c>
      <c r="AE56" s="2">
        <f t="shared" ca="1" si="2"/>
        <v>0</v>
      </c>
      <c r="AF56" s="2">
        <f t="shared" ca="1" si="2"/>
        <v>0</v>
      </c>
      <c r="AG56" s="2">
        <f t="shared" ca="1" si="2"/>
        <v>0</v>
      </c>
      <c r="AH56" s="2">
        <f t="shared" ca="1" si="2"/>
        <v>0</v>
      </c>
      <c r="AI56" s="2">
        <f t="shared" ca="1" si="2"/>
        <v>0</v>
      </c>
      <c r="AJ56" s="2">
        <f t="shared" ca="1" si="2"/>
        <v>0</v>
      </c>
      <c r="AK56" s="2">
        <f t="shared" ca="1" si="2"/>
        <v>0</v>
      </c>
      <c r="AL56" s="2">
        <f t="shared" ca="1" si="2"/>
        <v>0</v>
      </c>
      <c r="AM56" s="2">
        <f t="shared" ca="1" si="2"/>
        <v>0</v>
      </c>
      <c r="AN56" s="2">
        <f t="shared" ca="1" si="2"/>
        <v>0</v>
      </c>
    </row>
    <row r="57" spans="1:40" x14ac:dyDescent="0.25">
      <c r="A57" s="197"/>
      <c r="B57" s="171"/>
      <c r="C57" s="174"/>
      <c r="D57" s="26">
        <f>INDEX(LM,MATCH(C55,NODES,0),3)</f>
        <v>12</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3</v>
      </c>
      <c r="AC57" s="2">
        <f t="shared" ca="1" si="3"/>
        <v>0</v>
      </c>
      <c r="AD57" s="2">
        <f t="shared" ca="1" si="2"/>
        <v>0</v>
      </c>
      <c r="AE57" s="2" t="e">
        <f t="shared" ca="1" si="2"/>
        <v>#VALUE!</v>
      </c>
      <c r="AF57" s="2" t="e">
        <f t="shared" ca="1" si="2"/>
        <v>#VALUE!</v>
      </c>
      <c r="AG57" s="2" t="e">
        <f t="shared" ca="1" si="2"/>
        <v>#VALUE!</v>
      </c>
      <c r="AH57" s="2">
        <f t="shared" ca="1" si="2"/>
        <v>0</v>
      </c>
      <c r="AI57" s="2">
        <f t="shared" ca="1" si="2"/>
        <v>0</v>
      </c>
      <c r="AJ57" s="2">
        <f t="shared" ca="1" si="2"/>
        <v>0</v>
      </c>
      <c r="AK57" s="2">
        <f t="shared" ca="1" si="2"/>
        <v>0</v>
      </c>
      <c r="AL57" s="2" t="e">
        <f t="shared" ca="1" si="2"/>
        <v>#VALUE!</v>
      </c>
      <c r="AM57" s="2" t="e">
        <f t="shared" ca="1" si="2"/>
        <v>#VALUE!</v>
      </c>
      <c r="AN57" s="2" t="e">
        <f t="shared" ca="1" si="2"/>
        <v>#VALUE!</v>
      </c>
    </row>
    <row r="58" spans="1:40" x14ac:dyDescent="0.25">
      <c r="A58" s="197"/>
      <c r="B58" s="171"/>
      <c r="C58" s="174" t="str">
        <f>INDEX(mem_Ne,MATCH(B55,MEMBERS,0))</f>
        <v>N3</v>
      </c>
      <c r="D58" s="26">
        <f>INDEX(LM,MATCH(C58,NODES,0),1)</f>
        <v>3</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4</v>
      </c>
      <c r="AC58" s="2">
        <f t="shared" ca="1" si="3"/>
        <v>0</v>
      </c>
      <c r="AD58" s="2">
        <f t="shared" ca="1" si="2"/>
        <v>0</v>
      </c>
      <c r="AE58" s="2" t="e">
        <f t="shared" ca="1" si="2"/>
        <v>#VALUE!</v>
      </c>
      <c r="AF58" s="2" t="e">
        <f t="shared" ca="1" si="2"/>
        <v>#VALUE!</v>
      </c>
      <c r="AG58" s="2" t="e">
        <f t="shared" ca="1" si="2"/>
        <v>#VALUE!</v>
      </c>
      <c r="AH58" s="2">
        <f t="shared" ca="1" si="2"/>
        <v>0</v>
      </c>
      <c r="AI58" s="2">
        <f t="shared" ca="1" si="2"/>
        <v>0</v>
      </c>
      <c r="AJ58" s="2">
        <f t="shared" ca="1" si="2"/>
        <v>0</v>
      </c>
      <c r="AK58" s="2">
        <f t="shared" ca="1" si="2"/>
        <v>0</v>
      </c>
      <c r="AL58" s="2" t="e">
        <f t="shared" ca="1" si="2"/>
        <v>#VALUE!</v>
      </c>
      <c r="AM58" s="2" t="e">
        <f t="shared" ca="1" si="2"/>
        <v>#VALUE!</v>
      </c>
      <c r="AN58" s="2" t="e">
        <f t="shared" ca="1" si="2"/>
        <v>#VALUE!</v>
      </c>
    </row>
    <row r="59" spans="1:40" x14ac:dyDescent="0.25">
      <c r="A59" s="197"/>
      <c r="B59" s="171"/>
      <c r="C59" s="174"/>
      <c r="D59" s="26">
        <f>INDEX(LM,MATCH(C58,NODES,0),2)</f>
        <v>4</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5</v>
      </c>
      <c r="AC59" s="2">
        <f t="shared" ca="1" si="3"/>
        <v>0</v>
      </c>
      <c r="AD59" s="2">
        <f t="shared" ca="1" si="2"/>
        <v>0</v>
      </c>
      <c r="AE59" s="2" t="e">
        <f t="shared" ca="1" si="2"/>
        <v>#VALUE!</v>
      </c>
      <c r="AF59" s="2" t="e">
        <f t="shared" ca="1" si="2"/>
        <v>#VALUE!</v>
      </c>
      <c r="AG59" s="2" t="e">
        <f t="shared" ca="1" si="2"/>
        <v>#VALUE!</v>
      </c>
      <c r="AH59" s="2">
        <f t="shared" ca="1" si="2"/>
        <v>0</v>
      </c>
      <c r="AI59" s="2">
        <f t="shared" ca="1" si="2"/>
        <v>0</v>
      </c>
      <c r="AJ59" s="2">
        <f t="shared" ca="1" si="2"/>
        <v>0</v>
      </c>
      <c r="AK59" s="2">
        <f t="shared" ca="1" si="2"/>
        <v>0</v>
      </c>
      <c r="AL59" s="2" t="e">
        <f t="shared" ca="1" si="2"/>
        <v>#VALUE!</v>
      </c>
      <c r="AM59" s="2" t="e">
        <f t="shared" ca="1" si="2"/>
        <v>#VALUE!</v>
      </c>
      <c r="AN59" s="2" t="e">
        <f t="shared" ca="1" si="2"/>
        <v>#VALUE!</v>
      </c>
    </row>
    <row r="60" spans="1:40" x14ac:dyDescent="0.25">
      <c r="A60" s="197"/>
      <c r="B60" s="171"/>
      <c r="C60" s="174"/>
      <c r="D60" s="26">
        <f>INDEX(LM,MATCH(C58,NODES,0),3)</f>
        <v>5</v>
      </c>
      <c r="E60" s="2" t="e">
        <f ca="1"/>
        <v>#VALUE!</v>
      </c>
      <c r="F60" s="2" t="e">
        <v>#VALUE!</v>
      </c>
      <c r="G60" s="2" t="e">
        <v>#VALUE!</v>
      </c>
      <c r="H60" s="2" t="e">
        <v>#VALUE!</v>
      </c>
      <c r="I60" s="2" t="e">
        <v>#VALUE!</v>
      </c>
      <c r="J60" s="12" t="e">
        <v>#VALUE!</v>
      </c>
      <c r="K60" s="2" t="e">
        <v>#VALUE!</v>
      </c>
      <c r="L60" s="2" t="e">
        <v>#VALUE!</v>
      </c>
      <c r="M60" s="2" t="e">
        <v>#VALUE!</v>
      </c>
      <c r="N60" s="2" t="e">
        <v>#VALUE!</v>
      </c>
      <c r="O60" s="13" t="e">
        <v>#VALUE!</v>
      </c>
      <c r="P60" s="12" t="e">
        <v>#VALUE!</v>
      </c>
      <c r="Q60" s="2" t="e">
        <v>#VALUE!</v>
      </c>
      <c r="R60" s="2" t="e">
        <v>#VALUE!</v>
      </c>
      <c r="S60" s="2" t="e">
        <v>#VALUE!</v>
      </c>
      <c r="T60" s="2" t="e">
        <v>#VALUE!</v>
      </c>
      <c r="U60" s="13" t="e">
        <v>#VALUE!</v>
      </c>
      <c r="V60" s="12" t="e">
        <v>#VALUE!</v>
      </c>
      <c r="W60" s="2" t="e">
        <v>#VALUE!</v>
      </c>
      <c r="X60" s="2" t="e">
        <v>#VALUE!</v>
      </c>
      <c r="Y60" s="2" t="e">
        <v>#VALUE!</v>
      </c>
      <c r="Z60" s="2" t="e">
        <v>#VALUE!</v>
      </c>
      <c r="AA60" s="13" t="e">
        <v>#VALUE!</v>
      </c>
      <c r="AB60" s="1">
        <v>6</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7"/>
      <c r="B61" s="171"/>
      <c r="C61" s="3"/>
      <c r="D61" s="3"/>
      <c r="E61" s="3"/>
      <c r="F61" s="3"/>
      <c r="G61" s="3"/>
      <c r="H61" s="3"/>
      <c r="I61" s="3"/>
      <c r="J61" s="3"/>
      <c r="K61" s="3"/>
      <c r="L61" s="3"/>
      <c r="M61" s="3"/>
      <c r="N61" s="3"/>
      <c r="O61" s="3"/>
      <c r="P61" s="3"/>
      <c r="Q61" s="3"/>
      <c r="R61" s="3"/>
      <c r="S61" s="3"/>
      <c r="T61" s="3"/>
      <c r="U61" s="3"/>
      <c r="V61" s="3"/>
      <c r="W61" s="3"/>
      <c r="X61" s="3"/>
      <c r="Y61" s="3"/>
      <c r="Z61" s="3"/>
      <c r="AA61" s="3"/>
      <c r="AB61" s="1">
        <v>7</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7"/>
      <c r="B62" s="171"/>
      <c r="C62" s="3"/>
      <c r="D62" s="3"/>
      <c r="E62" s="3"/>
      <c r="F62" s="3"/>
      <c r="G62" s="3"/>
      <c r="H62" s="3"/>
      <c r="I62" s="3"/>
      <c r="J62" s="3"/>
      <c r="K62" s="3"/>
      <c r="L62" s="3"/>
      <c r="M62" s="3"/>
      <c r="N62" s="3"/>
      <c r="O62" s="3"/>
      <c r="P62" s="3"/>
      <c r="Q62" s="3"/>
      <c r="R62" s="3"/>
      <c r="S62" s="3"/>
      <c r="T62" s="3"/>
      <c r="U62" s="3"/>
      <c r="V62" s="3"/>
      <c r="W62" s="3"/>
      <c r="X62" s="3"/>
      <c r="Y62" s="3"/>
      <c r="Z62" s="3"/>
      <c r="AA62" s="3"/>
      <c r="AB62" s="1">
        <v>8</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7"/>
      <c r="B63" s="171"/>
      <c r="C63" s="3"/>
      <c r="D63" s="3"/>
      <c r="E63" s="3"/>
      <c r="F63" s="3"/>
      <c r="G63" s="3"/>
      <c r="H63" s="3"/>
      <c r="I63" s="3"/>
      <c r="J63" s="3"/>
      <c r="K63" s="3"/>
      <c r="L63" s="3"/>
      <c r="M63" s="3"/>
      <c r="N63" s="3"/>
      <c r="O63" s="3"/>
      <c r="P63" s="3"/>
      <c r="Q63" s="3"/>
      <c r="R63" s="3"/>
      <c r="S63" s="3"/>
      <c r="T63" s="3"/>
      <c r="U63" s="3"/>
      <c r="V63" s="3"/>
      <c r="W63" s="3"/>
      <c r="X63" s="3"/>
      <c r="Y63" s="3"/>
      <c r="Z63" s="3"/>
      <c r="AA63" s="3"/>
      <c r="AB63" s="1">
        <v>9</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7"/>
      <c r="B64" s="171"/>
      <c r="C64" s="3"/>
      <c r="D64" s="3"/>
      <c r="E64" s="3"/>
      <c r="F64" s="3"/>
      <c r="G64" s="3"/>
      <c r="H64" s="3"/>
      <c r="I64" s="3"/>
      <c r="J64" s="3"/>
      <c r="K64" s="3"/>
      <c r="L64" s="3"/>
      <c r="M64" s="3"/>
      <c r="N64" s="3"/>
      <c r="O64" s="3"/>
      <c r="P64" s="3"/>
      <c r="Q64" s="3"/>
      <c r="R64" s="3"/>
      <c r="S64" s="3"/>
      <c r="T64" s="3"/>
      <c r="U64" s="3"/>
      <c r="V64" s="3"/>
      <c r="W64" s="3"/>
      <c r="X64" s="3"/>
      <c r="Y64" s="3"/>
      <c r="Z64" s="3"/>
      <c r="AA64" s="3"/>
      <c r="AB64" s="1">
        <v>10</v>
      </c>
      <c r="AC64" s="2">
        <f t="shared" ca="1" si="3"/>
        <v>0</v>
      </c>
      <c r="AD64" s="2">
        <f t="shared" ca="1" si="3"/>
        <v>0</v>
      </c>
      <c r="AE64" s="2" t="e">
        <f t="shared" ca="1" si="3"/>
        <v>#VALUE!</v>
      </c>
      <c r="AF64" s="2" t="e">
        <f t="shared" ca="1" si="3"/>
        <v>#VALUE!</v>
      </c>
      <c r="AG64" s="2" t="e">
        <f t="shared" ca="1" si="3"/>
        <v>#VALUE!</v>
      </c>
      <c r="AH64" s="2">
        <f t="shared" ca="1" si="3"/>
        <v>0</v>
      </c>
      <c r="AI64" s="2">
        <f t="shared" ca="1" si="3"/>
        <v>0</v>
      </c>
      <c r="AJ64" s="2">
        <f t="shared" ca="1" si="3"/>
        <v>0</v>
      </c>
      <c r="AK64" s="2">
        <f t="shared" ca="1" si="3"/>
        <v>0</v>
      </c>
      <c r="AL64" s="2" t="e">
        <f t="shared" ca="1" si="3"/>
        <v>#VALUE!</v>
      </c>
      <c r="AM64" s="2" t="e">
        <f t="shared" ca="1" si="3"/>
        <v>#VALUE!</v>
      </c>
      <c r="AN64" s="2" t="e">
        <f t="shared" ca="1" si="3"/>
        <v>#VALUE!</v>
      </c>
    </row>
    <row r="65" spans="1:40" hidden="1" x14ac:dyDescent="0.25">
      <c r="A65" s="197"/>
      <c r="B65" s="171"/>
      <c r="C65" s="3"/>
      <c r="D65" s="3"/>
      <c r="E65" s="3"/>
      <c r="F65" s="3"/>
      <c r="G65" s="3"/>
      <c r="H65" s="3"/>
      <c r="I65" s="3"/>
      <c r="J65" s="3"/>
      <c r="K65" s="3"/>
      <c r="L65" s="3"/>
      <c r="M65" s="3"/>
      <c r="N65" s="3"/>
      <c r="O65" s="3"/>
      <c r="P65" s="3"/>
      <c r="Q65" s="3"/>
      <c r="R65" s="3"/>
      <c r="S65" s="3"/>
      <c r="T65" s="3"/>
      <c r="U65" s="3"/>
      <c r="V65" s="3"/>
      <c r="W65" s="3"/>
      <c r="X65" s="3"/>
      <c r="Y65" s="3"/>
      <c r="Z65" s="3"/>
      <c r="AA65" s="3"/>
      <c r="AB65" s="1">
        <v>11</v>
      </c>
      <c r="AC65" s="2">
        <f t="shared" ca="1" si="3"/>
        <v>0</v>
      </c>
      <c r="AD65" s="2">
        <f t="shared" ca="1" si="3"/>
        <v>0</v>
      </c>
      <c r="AE65" s="2" t="e">
        <f t="shared" ca="1" si="3"/>
        <v>#VALUE!</v>
      </c>
      <c r="AF65" s="2" t="e">
        <f t="shared" ca="1" si="3"/>
        <v>#VALUE!</v>
      </c>
      <c r="AG65" s="2" t="e">
        <f t="shared" ca="1" si="3"/>
        <v>#VALUE!</v>
      </c>
      <c r="AH65" s="2">
        <f t="shared" ca="1" si="3"/>
        <v>0</v>
      </c>
      <c r="AI65" s="2">
        <f t="shared" ca="1" si="3"/>
        <v>0</v>
      </c>
      <c r="AJ65" s="2">
        <f t="shared" ca="1" si="3"/>
        <v>0</v>
      </c>
      <c r="AK65" s="2">
        <f t="shared" ca="1" si="3"/>
        <v>0</v>
      </c>
      <c r="AL65" s="2" t="e">
        <f t="shared" ca="1" si="3"/>
        <v>#VALUE!</v>
      </c>
      <c r="AM65" s="2" t="e">
        <f t="shared" ca="1" si="3"/>
        <v>#VALUE!</v>
      </c>
      <c r="AN65" s="2" t="e">
        <f t="shared" ca="1" si="3"/>
        <v>#VALUE!</v>
      </c>
    </row>
    <row r="66" spans="1:40" hidden="1" x14ac:dyDescent="0.25">
      <c r="A66" s="197"/>
      <c r="B66" s="172"/>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9">
        <v>12</v>
      </c>
      <c r="AC66" s="30">
        <f t="shared" ca="1" si="3"/>
        <v>0</v>
      </c>
      <c r="AD66" s="30">
        <f t="shared" ca="1" si="3"/>
        <v>0</v>
      </c>
      <c r="AE66" s="30" t="e">
        <f t="shared" ca="1" si="3"/>
        <v>#VALUE!</v>
      </c>
      <c r="AF66" s="30" t="e">
        <f t="shared" ca="1" si="3"/>
        <v>#VALUE!</v>
      </c>
      <c r="AG66" s="30" t="e">
        <f t="shared" ca="1" si="3"/>
        <v>#VALUE!</v>
      </c>
      <c r="AH66" s="30">
        <f t="shared" ca="1" si="3"/>
        <v>0</v>
      </c>
      <c r="AI66" s="30">
        <f t="shared" ca="1" si="3"/>
        <v>0</v>
      </c>
      <c r="AJ66" s="30">
        <f t="shared" ca="1" si="3"/>
        <v>0</v>
      </c>
      <c r="AK66" s="30">
        <f t="shared" ca="1" si="3"/>
        <v>0</v>
      </c>
      <c r="AL66" s="30" t="e">
        <f t="shared" ca="1" si="3"/>
        <v>#VALUE!</v>
      </c>
      <c r="AM66" s="30" t="e">
        <f t="shared" ca="1" si="3"/>
        <v>#VALUE!</v>
      </c>
      <c r="AN66" s="30" t="e">
        <f t="shared" ca="1" si="3"/>
        <v>#VALUE!</v>
      </c>
    </row>
    <row r="67" spans="1:40" ht="18" x14ac:dyDescent="0.25">
      <c r="A67" s="197"/>
      <c r="B67" s="40" t="s">
        <v>48</v>
      </c>
      <c r="C67" s="52" t="s">
        <v>52</v>
      </c>
      <c r="D67" s="52" t="s">
        <v>55</v>
      </c>
      <c r="E67" s="52" t="s">
        <v>53</v>
      </c>
      <c r="F67" s="52" t="s">
        <v>54</v>
      </c>
      <c r="G67" s="52" t="s">
        <v>56</v>
      </c>
      <c r="H67" s="3"/>
      <c r="I67" s="196" t="s">
        <v>70</v>
      </c>
      <c r="J67" s="196"/>
      <c r="K67" s="196"/>
      <c r="L67" s="196"/>
      <c r="M67" s="196"/>
      <c r="N67" s="196"/>
      <c r="O67" s="196"/>
      <c r="P67" s="3"/>
      <c r="Q67" s="3"/>
      <c r="R67" s="3"/>
      <c r="S67" s="3"/>
      <c r="T67" s="3"/>
      <c r="U67" s="3"/>
      <c r="V67" s="3"/>
      <c r="W67" s="3"/>
      <c r="X67" s="3"/>
      <c r="Y67" s="3"/>
      <c r="Z67" s="3"/>
      <c r="AA67" s="3"/>
      <c r="AB67" s="196" t="s">
        <v>51</v>
      </c>
      <c r="AC67" s="196"/>
      <c r="AD67" s="196"/>
      <c r="AE67" s="196"/>
      <c r="AF67" s="196"/>
      <c r="AG67" s="196"/>
      <c r="AH67" s="196"/>
      <c r="AI67" s="196"/>
      <c r="AJ67" s="196"/>
      <c r="AK67" s="196"/>
      <c r="AL67" s="196"/>
      <c r="AM67" s="196"/>
      <c r="AN67" s="196"/>
    </row>
    <row r="68" spans="1:40" ht="18" x14ac:dyDescent="0.25">
      <c r="A68" s="197"/>
      <c r="B68" s="3"/>
      <c r="C68" s="3"/>
      <c r="D68" s="3"/>
      <c r="E68" s="3"/>
      <c r="F68" s="3"/>
      <c r="G68" s="3"/>
      <c r="H68" s="3"/>
      <c r="I68" s="40" t="s">
        <v>18</v>
      </c>
      <c r="J68" s="40" t="s">
        <v>60</v>
      </c>
      <c r="K68" s="40" t="s">
        <v>58</v>
      </c>
      <c r="L68" s="40" t="s">
        <v>59</v>
      </c>
      <c r="M68" s="40" t="s">
        <v>64</v>
      </c>
      <c r="N68" s="40" t="s">
        <v>65</v>
      </c>
      <c r="O68" s="40" t="s">
        <v>66</v>
      </c>
      <c r="P68" s="3"/>
      <c r="Q68" s="3"/>
      <c r="R68" s="3"/>
      <c r="S68" s="3"/>
      <c r="T68" s="3"/>
      <c r="U68" s="3"/>
      <c r="V68" s="3"/>
      <c r="W68" s="3"/>
      <c r="X68" s="3"/>
      <c r="Y68" s="3"/>
      <c r="Z68" s="3"/>
      <c r="AA68" s="3"/>
      <c r="AB68" s="40" t="s">
        <v>48</v>
      </c>
      <c r="AC68" s="1">
        <v>1</v>
      </c>
      <c r="AD68" s="1">
        <v>2</v>
      </c>
      <c r="AE68" s="1">
        <v>3</v>
      </c>
      <c r="AF68" s="1">
        <v>4</v>
      </c>
      <c r="AG68" s="1">
        <v>5</v>
      </c>
      <c r="AH68" s="1">
        <v>6</v>
      </c>
      <c r="AI68" s="1">
        <v>7</v>
      </c>
      <c r="AJ68" s="1">
        <v>8</v>
      </c>
      <c r="AK68" s="1">
        <v>9</v>
      </c>
      <c r="AL68" s="1">
        <v>10</v>
      </c>
      <c r="AM68" s="1">
        <v>11</v>
      </c>
      <c r="AN68" s="1">
        <v>12</v>
      </c>
    </row>
    <row r="69" spans="1:40" x14ac:dyDescent="0.25">
      <c r="A69" s="197"/>
      <c r="B69" s="1">
        <v>1</v>
      </c>
      <c r="C69" s="2">
        <f t="shared" ref="C69:C80" si="4">IFERROR(INDEX_MATCH_2D($B69,LM,LOADS_KNOWN)-SUMIF(mem_DOF,$B69,Qf),"TBD")</f>
        <v>25000</v>
      </c>
      <c r="D69" s="3"/>
      <c r="E69" s="26" t="str">
        <f t="shared" ref="E69:E80" si="5">INDEX_MATCH_2D($B69,LM,DISPLACEMENTS_KNOWN)</f>
        <v>TBD</v>
      </c>
      <c r="F69" s="2" t="e">
        <f t="array" aca="1" ref="F69:F73" ca="1">MMULT(MINVERSE(K_11),(Qk-MMULT(K_12,Dk)))</f>
        <v>#VALUE!</v>
      </c>
      <c r="G69" s="3"/>
      <c r="H69" s="3"/>
      <c r="I69" s="1" t="s">
        <v>17</v>
      </c>
      <c r="J69" s="26" t="e">
        <f ca="1">_xlfn.IFNA(INDEX(Rxn,MATCH(INDEX((u_X,u_Y,r_Z),MATCH($I69,NODES,0),,COLUMN()-9),OFFSET(Rxn,0,-5),0)),0)</f>
        <v>#VALUE!</v>
      </c>
      <c r="K69" s="26" t="e">
        <f ca="1">_xlfn.IFNA(INDEX(Rxn,MATCH(INDEX((u_X,u_Y,r_Z),MATCH($I69,NODES,0),,COLUMN()-9),OFFSET(Rxn,0,-5),0)),0)</f>
        <v>#VALUE!</v>
      </c>
      <c r="L69" s="26" t="e">
        <f ca="1">_xlfn.IFNA(INDEX(Rxn,MATCH(INDEX((u_X,u_Y,r_Z),MATCH($I69,NODES,0),,COLUMN()-9),OFFSET(Rxn,0,-5),0)),0)</f>
        <v>#VALUE!</v>
      </c>
      <c r="M69" s="26">
        <f ca="1">_xlfn.IFNA(INDEX(Dk,MATCH(INDEX((u_X,u_Y,r_Z),MATCH($I69,NODES,0),,COLUMN()-12),OFFSET(Dk,0,-3),0)),INDEX(Du,MATCH(INDEX((u_X,u_Y,r_Z),MATCH($I69,NODES,0),,COLUMN()-12),OFFSET(Du,0,-4),0)))</f>
        <v>0</v>
      </c>
      <c r="N69" s="26">
        <f ca="1">_xlfn.IFNA(INDEX(Dk,MATCH(INDEX((u_X,u_Y,r_Z),MATCH($I69,NODES,0),,COLUMN()-12),OFFSET(Dk,0,-3),0)),INDEX(Du,MATCH(INDEX((u_X,u_Y,r_Z),MATCH($I69,NODES,0),,COLUMN()-12),OFFSET(Du,0,-4),0)))</f>
        <v>0</v>
      </c>
      <c r="O69" s="26">
        <f ca="1">_xlfn.IFNA(INDEX(Dk,MATCH(INDEX((u_X,u_Y,r_Z),MATCH($I69,NODES,0),,COLUMN()-12),OFFSET(Dk,0,-3),0)),INDEX(Du,MATCH(INDEX((u_X,u_Y,r_Z),MATCH($I69,NODES,0),,COLUMN()-12),OFFSET(Du,0,-4),0)))</f>
        <v>0</v>
      </c>
      <c r="P69" s="3"/>
      <c r="Q69" s="3"/>
      <c r="R69" s="3"/>
      <c r="S69" s="3"/>
      <c r="T69" s="3"/>
      <c r="U69" s="3"/>
      <c r="V69" s="3"/>
      <c r="W69" s="3"/>
      <c r="X69" s="3"/>
      <c r="Y69" s="3"/>
      <c r="Z69" s="3"/>
      <c r="AA69" s="3"/>
      <c r="AB69" s="1">
        <v>1</v>
      </c>
      <c r="AC69" s="2">
        <f t="shared" ref="AC69:AN80" ca="1" si="6">SUMIF($AB$31:$AB$66,$AB69,AC$31:AC$66)</f>
        <v>140000000</v>
      </c>
      <c r="AD69" s="2">
        <f t="shared" ca="1" si="6"/>
        <v>0</v>
      </c>
      <c r="AE69" s="2">
        <f t="shared" ca="1" si="6"/>
        <v>-70000000</v>
      </c>
      <c r="AF69" s="2">
        <f t="shared" ca="1" si="6"/>
        <v>0</v>
      </c>
      <c r="AG69" s="7">
        <f t="shared" ca="1" si="6"/>
        <v>0</v>
      </c>
      <c r="AH69" s="8">
        <f t="shared" ca="1" si="6"/>
        <v>-70000000</v>
      </c>
      <c r="AI69" s="2">
        <f t="shared" ca="1" si="6"/>
        <v>0</v>
      </c>
      <c r="AJ69" s="2">
        <f t="shared" ca="1" si="6"/>
        <v>0</v>
      </c>
      <c r="AK69" s="2">
        <f t="shared" ca="1" si="6"/>
        <v>0</v>
      </c>
      <c r="AL69" s="2">
        <f t="shared" ca="1" si="6"/>
        <v>0</v>
      </c>
      <c r="AM69" s="2">
        <f t="shared" ca="1" si="6"/>
        <v>0</v>
      </c>
      <c r="AN69" s="2">
        <f t="shared" ca="1" si="6"/>
        <v>0</v>
      </c>
    </row>
    <row r="70" spans="1:40" x14ac:dyDescent="0.25">
      <c r="A70" s="197"/>
      <c r="B70" s="1">
        <v>2</v>
      </c>
      <c r="C70" s="2">
        <f t="shared" si="4"/>
        <v>0</v>
      </c>
      <c r="D70" s="3"/>
      <c r="E70" s="26" t="str">
        <f t="shared" si="5"/>
        <v>TBD</v>
      </c>
      <c r="F70" s="2" t="e">
        <f ca="1"/>
        <v>#VALUE!</v>
      </c>
      <c r="G70" s="3"/>
      <c r="H70" s="3"/>
      <c r="I70" s="1" t="s">
        <v>19</v>
      </c>
      <c r="J70" s="26">
        <f ca="1">_xlfn.IFNA(INDEX(Rxn,MATCH(INDEX((u_X,u_Y,r_Z),MATCH($I70,NODES,0),,COLUMN()-9),OFFSET(Rxn,0,-5),0)),0)</f>
        <v>0</v>
      </c>
      <c r="K70" s="26">
        <f ca="1">_xlfn.IFNA(INDEX(Rxn,MATCH(INDEX((u_X,u_Y,r_Z),MATCH($I70,NODES,0),,COLUMN()-9),OFFSET(Rxn,0,-5),0)),0)</f>
        <v>0</v>
      </c>
      <c r="L70" s="26" t="e">
        <f ca="1">_xlfn.IFNA(INDEX(Rxn,MATCH(INDEX((u_X,u_Y,r_Z),MATCH($I70,NODES,0),,COLUMN()-9),OFFSET(Rxn,0,-5),0)),0)</f>
        <v>#VALUE!</v>
      </c>
      <c r="M70" s="26" t="e">
        <f ca="1">_xlfn.IFNA(INDEX(Dk,MATCH(INDEX((u_X,u_Y,r_Z),MATCH($I70,NODES,0),,COLUMN()-12),OFFSET(Dk,0,-3),0)),INDEX(Du,MATCH(INDEX((u_X,u_Y,r_Z),MATCH($I70,NODES,0),,COLUMN()-12),OFFSET(Du,0,-4),0)))</f>
        <v>#VALUE!</v>
      </c>
      <c r="N70" s="26" t="e">
        <f ca="1">_xlfn.IFNA(INDEX(Dk,MATCH(INDEX((u_X,u_Y,r_Z),MATCH($I70,NODES,0),,COLUMN()-12),OFFSET(Dk,0,-3),0)),INDEX(Du,MATCH(INDEX((u_X,u_Y,r_Z),MATCH($I70,NODES,0),,COLUMN()-12),OFFSET(Du,0,-4),0)))</f>
        <v>#VALUE!</v>
      </c>
      <c r="O70" s="26">
        <f ca="1">_xlfn.IFNA(INDEX(Dk,MATCH(INDEX((u_X,u_Y,r_Z),MATCH($I70,NODES,0),,COLUMN()-12),OFFSET(Dk,0,-3),0)),INDEX(Du,MATCH(INDEX((u_X,u_Y,r_Z),MATCH($I70,NODES,0),,COLUMN()-12),OFFSET(Du,0,-4),0)))</f>
        <v>0</v>
      </c>
      <c r="P70" s="3"/>
      <c r="Q70" s="3"/>
      <c r="R70" s="3"/>
      <c r="S70" s="3"/>
      <c r="T70" s="3"/>
      <c r="U70" s="3"/>
      <c r="V70" s="3"/>
      <c r="W70" s="3"/>
      <c r="X70" s="3"/>
      <c r="Y70" s="3"/>
      <c r="Z70" s="3"/>
      <c r="AA70" s="3"/>
      <c r="AB70" s="1">
        <v>2</v>
      </c>
      <c r="AC70" s="2">
        <f t="shared" ca="1" si="6"/>
        <v>0</v>
      </c>
      <c r="AD70" s="2">
        <f t="shared" ca="1" si="6"/>
        <v>37333.333333333336</v>
      </c>
      <c r="AE70" s="2">
        <f t="shared" ca="1" si="6"/>
        <v>0</v>
      </c>
      <c r="AF70" s="2">
        <f t="shared" ca="1" si="6"/>
        <v>-18666.666666666668</v>
      </c>
      <c r="AG70" s="7">
        <f t="shared" ca="1" si="6"/>
        <v>28000</v>
      </c>
      <c r="AH70" s="8">
        <f t="shared" ca="1" si="6"/>
        <v>0</v>
      </c>
      <c r="AI70" s="2">
        <f t="shared" ca="1" si="6"/>
        <v>-18666.666666666668</v>
      </c>
      <c r="AJ70" s="2">
        <f t="shared" ca="1" si="6"/>
        <v>-28000</v>
      </c>
      <c r="AK70" s="2">
        <f t="shared" ca="1" si="6"/>
        <v>0</v>
      </c>
      <c r="AL70" s="2">
        <f t="shared" ca="1" si="6"/>
        <v>0</v>
      </c>
      <c r="AM70" s="2">
        <f t="shared" ca="1" si="6"/>
        <v>0</v>
      </c>
      <c r="AN70" s="2">
        <f t="shared" ca="1" si="6"/>
        <v>0</v>
      </c>
    </row>
    <row r="71" spans="1:40" x14ac:dyDescent="0.25">
      <c r="A71" s="197"/>
      <c r="B71" s="1">
        <v>3</v>
      </c>
      <c r="C71" s="2" t="str">
        <f t="shared" si="4"/>
        <v>TBD</v>
      </c>
      <c r="D71" s="3"/>
      <c r="E71" s="26" t="str">
        <f t="shared" si="5"/>
        <v>TBD</v>
      </c>
      <c r="F71" s="2" t="e">
        <f ca="1"/>
        <v>#VALUE!</v>
      </c>
      <c r="G71" s="3"/>
      <c r="H71" s="3"/>
      <c r="I71" s="1" t="s">
        <v>29</v>
      </c>
      <c r="J71" s="26">
        <f ca="1">_xlfn.IFNA(INDEX(Rxn,MATCH(INDEX((u_X,u_Y,r_Z),MATCH($I71,NODES,0),,COLUMN()-9),OFFSET(Rxn,0,-5),0)),0)</f>
        <v>0</v>
      </c>
      <c r="K71" s="26">
        <f ca="1">_xlfn.IFNA(INDEX(Rxn,MATCH(INDEX((u_X,u_Y,r_Z),MATCH($I71,NODES,0),,COLUMN()-9),OFFSET(Rxn,0,-5),0)),0)</f>
        <v>0</v>
      </c>
      <c r="L71" s="26">
        <f ca="1">_xlfn.IFNA(INDEX(Rxn,MATCH(INDEX((u_X,u_Y,r_Z),MATCH($I71,NODES,0),,COLUMN()-9),OFFSET(Rxn,0,-5),0)),0)</f>
        <v>0</v>
      </c>
      <c r="M71" s="26" t="e">
        <f ca="1">_xlfn.IFNA(INDEX(Dk,MATCH(INDEX((u_X,u_Y,r_Z),MATCH($I71,NODES,0),,COLUMN()-12),OFFSET(Dk,0,-3),0)),INDEX(Du,MATCH(INDEX((u_X,u_Y,r_Z),MATCH($I71,NODES,0),,COLUMN()-12),OFFSET(Du,0,-4),0)))</f>
        <v>#VALUE!</v>
      </c>
      <c r="N71" s="26" t="e">
        <f ca="1">_xlfn.IFNA(INDEX(Dk,MATCH(INDEX((u_X,u_Y,r_Z),MATCH($I71,NODES,0),,COLUMN()-12),OFFSET(Dk,0,-3),0)),INDEX(Du,MATCH(INDEX((u_X,u_Y,r_Z),MATCH($I71,NODES,0),,COLUMN()-12),OFFSET(Du,0,-4),0)))</f>
        <v>#VALUE!</v>
      </c>
      <c r="O71" s="26"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3</v>
      </c>
      <c r="AC71" s="2">
        <f t="shared" ca="1" si="6"/>
        <v>-70000000</v>
      </c>
      <c r="AD71" s="2">
        <f t="shared" ca="1" si="6"/>
        <v>0</v>
      </c>
      <c r="AE71" s="2" t="e">
        <f t="shared" ca="1" si="6"/>
        <v>#VALUE!</v>
      </c>
      <c r="AF71" s="2" t="e">
        <f t="shared" ca="1" si="6"/>
        <v>#VALUE!</v>
      </c>
      <c r="AG71" s="7" t="e">
        <f t="shared" ca="1" si="6"/>
        <v>#VALUE!</v>
      </c>
      <c r="AH71" s="8">
        <f t="shared" ca="1" si="6"/>
        <v>0</v>
      </c>
      <c r="AI71" s="2">
        <f t="shared" ca="1" si="6"/>
        <v>0</v>
      </c>
      <c r="AJ71" s="2">
        <f t="shared" ca="1" si="6"/>
        <v>0</v>
      </c>
      <c r="AK71" s="2">
        <f t="shared" ca="1" si="6"/>
        <v>0</v>
      </c>
      <c r="AL71" s="2" t="e">
        <f t="shared" ca="1" si="6"/>
        <v>#VALUE!</v>
      </c>
      <c r="AM71" s="2" t="e">
        <f t="shared" ca="1" si="6"/>
        <v>#VALUE!</v>
      </c>
      <c r="AN71" s="2" t="e">
        <f t="shared" ca="1" si="6"/>
        <v>#VALUE!</v>
      </c>
    </row>
    <row r="72" spans="1:40" x14ac:dyDescent="0.25">
      <c r="A72" s="197"/>
      <c r="B72" s="1">
        <v>4</v>
      </c>
      <c r="C72" s="2" t="str">
        <f t="shared" si="4"/>
        <v>TBD</v>
      </c>
      <c r="D72" s="3"/>
      <c r="E72" s="26" t="str">
        <f t="shared" si="5"/>
        <v>TBD</v>
      </c>
      <c r="F72" s="2" t="e">
        <f ca="1"/>
        <v>#VALUE!</v>
      </c>
      <c r="G72" s="3"/>
      <c r="H72" s="3"/>
      <c r="I72" s="1" t="s">
        <v>61</v>
      </c>
      <c r="J72" s="26" t="e">
        <f ca="1">_xlfn.IFNA(INDEX(Rxn,MATCH(INDEX((u_X,u_Y,r_Z),MATCH($I72,NODES,0),,COLUMN()-9),OFFSET(Rxn,0,-5),0)),0)</f>
        <v>#VALUE!</v>
      </c>
      <c r="K72" s="26" t="e">
        <f ca="1">_xlfn.IFNA(INDEX(Rxn,MATCH(INDEX((u_X,u_Y,r_Z),MATCH($I72,NODES,0),,COLUMN()-9),OFFSET(Rxn,0,-5),0)),0)</f>
        <v>#VALUE!</v>
      </c>
      <c r="L72" s="26" t="e">
        <f ca="1">_xlfn.IFNA(INDEX(Rxn,MATCH(INDEX((u_X,u_Y,r_Z),MATCH($I72,NODES,0),,COLUMN()-9),OFFSET(Rxn,0,-5),0)),0)</f>
        <v>#VALUE!</v>
      </c>
      <c r="M72" s="26">
        <f ca="1">_xlfn.IFNA(INDEX(Dk,MATCH(INDEX((u_X,u_Y,r_Z),MATCH($I72,NODES,0),,COLUMN()-12),OFFSET(Dk,0,-3),0)),INDEX(Du,MATCH(INDEX((u_X,u_Y,r_Z),MATCH($I72,NODES,0),,COLUMN()-12),OFFSET(Du,0,-4),0)))</f>
        <v>0</v>
      </c>
      <c r="N72" s="26">
        <f ca="1">_xlfn.IFNA(INDEX(Dk,MATCH(INDEX((u_X,u_Y,r_Z),MATCH($I72,NODES,0),,COLUMN()-12),OFFSET(Dk,0,-3),0)),INDEX(Du,MATCH(INDEX((u_X,u_Y,r_Z),MATCH($I72,NODES,0),,COLUMN()-12),OFFSET(Du,0,-4),0)))</f>
        <v>0</v>
      </c>
      <c r="O72" s="26">
        <f ca="1">_xlfn.IFNA(INDEX(Dk,MATCH(INDEX((u_X,u_Y,r_Z),MATCH($I72,NODES,0),,COLUMN()-12),OFFSET(Dk,0,-3),0)),INDEX(Du,MATCH(INDEX((u_X,u_Y,r_Z),MATCH($I72,NODES,0),,COLUMN()-12),OFFSET(Du,0,-4),0)))</f>
        <v>0</v>
      </c>
      <c r="P72" s="3"/>
      <c r="Q72" s="3"/>
      <c r="R72" s="3"/>
      <c r="S72" s="3"/>
      <c r="T72" s="3"/>
      <c r="U72" s="3"/>
      <c r="V72" s="3"/>
      <c r="W72" s="3"/>
      <c r="X72" s="3"/>
      <c r="Y72" s="3"/>
      <c r="Z72" s="3"/>
      <c r="AA72" s="3"/>
      <c r="AB72" s="1">
        <v>4</v>
      </c>
      <c r="AC72" s="2">
        <f t="shared" ca="1" si="6"/>
        <v>0</v>
      </c>
      <c r="AD72" s="2">
        <f t="shared" ca="1" si="6"/>
        <v>-18666.666666666668</v>
      </c>
      <c r="AE72" s="2" t="e">
        <f t="shared" ca="1" si="6"/>
        <v>#VALUE!</v>
      </c>
      <c r="AF72" s="2" t="e">
        <f t="shared" ca="1" si="6"/>
        <v>#VALUE!</v>
      </c>
      <c r="AG72" s="7" t="e">
        <f t="shared" ca="1" si="6"/>
        <v>#VALUE!</v>
      </c>
      <c r="AH72" s="8">
        <f t="shared" ca="1" si="6"/>
        <v>0</v>
      </c>
      <c r="AI72" s="2">
        <f t="shared" ca="1" si="6"/>
        <v>0</v>
      </c>
      <c r="AJ72" s="2">
        <f t="shared" ca="1" si="6"/>
        <v>0</v>
      </c>
      <c r="AK72" s="2">
        <f t="shared" ca="1" si="6"/>
        <v>-28000</v>
      </c>
      <c r="AL72" s="2" t="e">
        <f t="shared" ca="1" si="6"/>
        <v>#VALUE!</v>
      </c>
      <c r="AM72" s="2" t="e">
        <f t="shared" ca="1" si="6"/>
        <v>#VALUE!</v>
      </c>
      <c r="AN72" s="2" t="e">
        <f t="shared" ca="1" si="6"/>
        <v>#VALUE!</v>
      </c>
    </row>
    <row r="73" spans="1:40" x14ac:dyDescent="0.25">
      <c r="A73" s="197"/>
      <c r="B73" s="1">
        <v>5</v>
      </c>
      <c r="C73" s="2" t="str">
        <f t="shared" si="4"/>
        <v>TBD</v>
      </c>
      <c r="D73" s="3"/>
      <c r="E73" s="26"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5</v>
      </c>
      <c r="AC73" s="6">
        <f t="shared" ca="1" si="6"/>
        <v>0</v>
      </c>
      <c r="AD73" s="6">
        <f t="shared" ca="1" si="6"/>
        <v>28000</v>
      </c>
      <c r="AE73" s="6" t="e">
        <f t="shared" ca="1" si="6"/>
        <v>#VALUE!</v>
      </c>
      <c r="AF73" s="6" t="e">
        <f t="shared" ca="1" si="6"/>
        <v>#VALUE!</v>
      </c>
      <c r="AG73" s="9" t="e">
        <f t="shared" ca="1" si="6"/>
        <v>#VALUE!</v>
      </c>
      <c r="AH73" s="10">
        <f t="shared" ca="1" si="6"/>
        <v>0</v>
      </c>
      <c r="AI73" s="6">
        <f t="shared" ca="1" si="6"/>
        <v>0</v>
      </c>
      <c r="AJ73" s="6">
        <f t="shared" ca="1" si="6"/>
        <v>0</v>
      </c>
      <c r="AK73" s="6">
        <f t="shared" ca="1" si="6"/>
        <v>28000</v>
      </c>
      <c r="AL73" s="6" t="e">
        <f t="shared" ca="1" si="6"/>
        <v>#VALUE!</v>
      </c>
      <c r="AM73" s="6" t="e">
        <f t="shared" ca="1" si="6"/>
        <v>#VALUE!</v>
      </c>
      <c r="AN73" s="6" t="e">
        <f t="shared" ca="1" si="6"/>
        <v>#VALUE!</v>
      </c>
    </row>
    <row r="74" spans="1:40" x14ac:dyDescent="0.25">
      <c r="A74" s="197"/>
      <c r="B74" s="1">
        <v>6</v>
      </c>
      <c r="C74" s="26" t="str">
        <f t="shared" si="4"/>
        <v>TBD</v>
      </c>
      <c r="D74" s="2" t="e">
        <f t="array" aca="1" ref="D74:D80" ca="1">MMULT(K_21,Du)+MMULT(K_22,Dk)</f>
        <v>#VALUE!</v>
      </c>
      <c r="E74" s="2">
        <f t="shared" si="5"/>
        <v>0</v>
      </c>
      <c r="F74" s="3"/>
      <c r="G74" s="2" t="e">
        <f t="array" aca="1" ref="G74:G80" ca="1">Qu+SUMIF(mem_DOF,$B$74:$B$80,Qf)</f>
        <v>#VALUE!</v>
      </c>
      <c r="H74" s="3"/>
      <c r="I74" s="3"/>
      <c r="J74" s="3"/>
      <c r="K74" s="3"/>
      <c r="L74" s="3"/>
      <c r="M74" s="3"/>
      <c r="P74" s="3"/>
      <c r="Q74" s="3"/>
      <c r="R74" s="3"/>
      <c r="S74" s="3"/>
      <c r="T74" s="3"/>
      <c r="U74" s="3"/>
      <c r="V74" s="3"/>
      <c r="W74" s="3"/>
      <c r="X74" s="3"/>
      <c r="Y74" s="3"/>
      <c r="Z74" s="3"/>
      <c r="AA74" s="3"/>
      <c r="AB74" s="1">
        <v>6</v>
      </c>
      <c r="AC74" s="20">
        <f t="shared" ca="1" si="6"/>
        <v>-70000000</v>
      </c>
      <c r="AD74" s="20">
        <f t="shared" ca="1" si="6"/>
        <v>0</v>
      </c>
      <c r="AE74" s="20">
        <f t="shared" ca="1" si="6"/>
        <v>0</v>
      </c>
      <c r="AF74" s="20">
        <f t="shared" ca="1" si="6"/>
        <v>0</v>
      </c>
      <c r="AG74" s="21">
        <f t="shared" ca="1" si="6"/>
        <v>0</v>
      </c>
      <c r="AH74" s="22">
        <f t="shared" ca="1" si="6"/>
        <v>70000000</v>
      </c>
      <c r="AI74" s="20">
        <f t="shared" ca="1" si="6"/>
        <v>0</v>
      </c>
      <c r="AJ74" s="20">
        <f t="shared" ca="1" si="6"/>
        <v>0</v>
      </c>
      <c r="AK74" s="20">
        <f t="shared" ca="1" si="6"/>
        <v>0</v>
      </c>
      <c r="AL74" s="20">
        <f t="shared" ca="1" si="6"/>
        <v>0</v>
      </c>
      <c r="AM74" s="20">
        <f t="shared" ca="1" si="6"/>
        <v>0</v>
      </c>
      <c r="AN74" s="20">
        <f t="shared" ca="1" si="6"/>
        <v>0</v>
      </c>
    </row>
    <row r="75" spans="1:40" x14ac:dyDescent="0.25">
      <c r="A75" s="197"/>
      <c r="B75" s="1">
        <v>7</v>
      </c>
      <c r="C75" s="26" t="str">
        <f t="shared" si="4"/>
        <v>TBD</v>
      </c>
      <c r="D75" s="2" t="e">
        <f ca="1"/>
        <v>#VALUE!</v>
      </c>
      <c r="E75" s="2">
        <f t="shared" si="5"/>
        <v>0</v>
      </c>
      <c r="F75" s="3"/>
      <c r="G75" s="2" t="e">
        <f ca="1"/>
        <v>#VALUE!</v>
      </c>
      <c r="H75" s="3"/>
      <c r="I75" s="3"/>
      <c r="J75" s="3"/>
      <c r="K75" s="3"/>
      <c r="L75" s="3"/>
      <c r="M75" s="3"/>
      <c r="P75" s="3"/>
      <c r="Q75" s="3"/>
      <c r="R75" s="3"/>
      <c r="S75" s="3"/>
      <c r="T75" s="3"/>
      <c r="U75" s="3"/>
      <c r="V75" s="3"/>
      <c r="W75" s="3"/>
      <c r="X75" s="3"/>
      <c r="Y75" s="3"/>
      <c r="Z75" s="3"/>
      <c r="AA75" s="3"/>
      <c r="AB75" s="1">
        <v>7</v>
      </c>
      <c r="AC75" s="2">
        <f t="shared" ca="1" si="6"/>
        <v>0</v>
      </c>
      <c r="AD75" s="2">
        <f t="shared" ca="1" si="6"/>
        <v>-18666.666666666668</v>
      </c>
      <c r="AE75" s="2">
        <f t="shared" ca="1" si="6"/>
        <v>0</v>
      </c>
      <c r="AF75" s="2">
        <f t="shared" ca="1" si="6"/>
        <v>0</v>
      </c>
      <c r="AG75" s="7">
        <f t="shared" ca="1" si="6"/>
        <v>0</v>
      </c>
      <c r="AH75" s="8">
        <f t="shared" ca="1" si="6"/>
        <v>0</v>
      </c>
      <c r="AI75" s="2">
        <f t="shared" ca="1" si="6"/>
        <v>18666.666666666668</v>
      </c>
      <c r="AJ75" s="2">
        <f t="shared" ca="1" si="6"/>
        <v>28000</v>
      </c>
      <c r="AK75" s="2">
        <f t="shared" ca="1" si="6"/>
        <v>28000</v>
      </c>
      <c r="AL75" s="2">
        <f t="shared" ca="1" si="6"/>
        <v>0</v>
      </c>
      <c r="AM75" s="2">
        <f t="shared" ca="1" si="6"/>
        <v>0</v>
      </c>
      <c r="AN75" s="2">
        <f t="shared" ca="1" si="6"/>
        <v>0</v>
      </c>
    </row>
    <row r="76" spans="1:40" x14ac:dyDescent="0.25">
      <c r="A76" s="197"/>
      <c r="B76" s="1">
        <v>8</v>
      </c>
      <c r="C76" s="26" t="str">
        <f t="shared" si="4"/>
        <v>TBD</v>
      </c>
      <c r="D76" s="2" t="e">
        <f ca="1"/>
        <v>#VALUE!</v>
      </c>
      <c r="E76" s="2">
        <f t="shared" si="5"/>
        <v>0</v>
      </c>
      <c r="F76" s="3"/>
      <c r="G76" s="2" t="e">
        <f ca="1"/>
        <v>#VALUE!</v>
      </c>
      <c r="H76" s="3"/>
      <c r="I76" s="3"/>
      <c r="J76" s="3"/>
      <c r="K76" s="3"/>
      <c r="L76" s="3"/>
      <c r="M76" s="3"/>
      <c r="P76" s="3"/>
      <c r="Q76" s="3"/>
      <c r="R76" s="3"/>
      <c r="S76" s="3"/>
      <c r="T76" s="3"/>
      <c r="U76" s="3"/>
      <c r="V76" s="3"/>
      <c r="W76" s="3"/>
      <c r="X76" s="3"/>
      <c r="Y76" s="3"/>
      <c r="Z76" s="3"/>
      <c r="AA76" s="3"/>
      <c r="AB76" s="1">
        <v>8</v>
      </c>
      <c r="AC76" s="2">
        <f t="shared" ca="1" si="6"/>
        <v>0</v>
      </c>
      <c r="AD76" s="2">
        <f t="shared" ca="1" si="6"/>
        <v>-28000</v>
      </c>
      <c r="AE76" s="2">
        <f t="shared" ca="1" si="6"/>
        <v>0</v>
      </c>
      <c r="AF76" s="2">
        <f t="shared" ca="1" si="6"/>
        <v>0</v>
      </c>
      <c r="AG76" s="7">
        <f t="shared" ca="1" si="6"/>
        <v>0</v>
      </c>
      <c r="AH76" s="8">
        <f t="shared" ca="1" si="6"/>
        <v>0</v>
      </c>
      <c r="AI76" s="2">
        <f t="shared" ca="1" si="6"/>
        <v>28000</v>
      </c>
      <c r="AJ76" s="2">
        <f t="shared" ca="1" si="6"/>
        <v>56000</v>
      </c>
      <c r="AK76" s="2">
        <f t="shared" ca="1" si="6"/>
        <v>28000</v>
      </c>
      <c r="AL76" s="2">
        <f t="shared" ca="1" si="6"/>
        <v>0</v>
      </c>
      <c r="AM76" s="2">
        <f t="shared" ca="1" si="6"/>
        <v>0</v>
      </c>
      <c r="AN76" s="2">
        <f t="shared" ca="1" si="6"/>
        <v>0</v>
      </c>
    </row>
    <row r="77" spans="1:40" x14ac:dyDescent="0.25">
      <c r="A77" s="197"/>
      <c r="B77" s="1">
        <v>9</v>
      </c>
      <c r="C77" s="26"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9</v>
      </c>
      <c r="AC77" s="2">
        <f t="shared" ca="1" si="6"/>
        <v>0</v>
      </c>
      <c r="AD77" s="2">
        <f t="shared" ca="1" si="6"/>
        <v>0</v>
      </c>
      <c r="AE77" s="2">
        <f t="shared" ca="1" si="6"/>
        <v>0</v>
      </c>
      <c r="AF77" s="2">
        <f t="shared" ca="1" si="6"/>
        <v>-28000</v>
      </c>
      <c r="AG77" s="7">
        <f t="shared" ca="1" si="6"/>
        <v>28000</v>
      </c>
      <c r="AH77" s="8">
        <f t="shared" ca="1" si="6"/>
        <v>0</v>
      </c>
      <c r="AI77" s="2">
        <f t="shared" ca="1" si="6"/>
        <v>28000</v>
      </c>
      <c r="AJ77" s="2">
        <f t="shared" ca="1" si="6"/>
        <v>28000</v>
      </c>
      <c r="AK77" s="2">
        <f t="shared" ca="1" si="6"/>
        <v>112000</v>
      </c>
      <c r="AL77" s="2">
        <f t="shared" ca="1" si="6"/>
        <v>0</v>
      </c>
      <c r="AM77" s="2">
        <f t="shared" ca="1" si="6"/>
        <v>0</v>
      </c>
      <c r="AN77" s="2">
        <f t="shared" ca="1" si="6"/>
        <v>0</v>
      </c>
    </row>
    <row r="78" spans="1:40" x14ac:dyDescent="0.25">
      <c r="A78" s="197"/>
      <c r="B78" s="1">
        <v>10</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10</v>
      </c>
      <c r="AC78" s="2">
        <f t="shared" ca="1" si="6"/>
        <v>0</v>
      </c>
      <c r="AD78" s="2">
        <f t="shared" ca="1" si="6"/>
        <v>0</v>
      </c>
      <c r="AE78" s="2" t="e">
        <f t="shared" ca="1" si="6"/>
        <v>#VALUE!</v>
      </c>
      <c r="AF78" s="2" t="e">
        <f t="shared" ca="1" si="6"/>
        <v>#VALUE!</v>
      </c>
      <c r="AG78" s="7" t="e">
        <f t="shared" ca="1" si="6"/>
        <v>#VALUE!</v>
      </c>
      <c r="AH78" s="8">
        <f t="shared" ca="1" si="6"/>
        <v>0</v>
      </c>
      <c r="AI78" s="2">
        <f t="shared" ca="1" si="6"/>
        <v>0</v>
      </c>
      <c r="AJ78" s="2">
        <f t="shared" ca="1" si="6"/>
        <v>0</v>
      </c>
      <c r="AK78" s="2">
        <f t="shared" ca="1" si="6"/>
        <v>0</v>
      </c>
      <c r="AL78" s="2" t="e">
        <f t="shared" ca="1" si="6"/>
        <v>#VALUE!</v>
      </c>
      <c r="AM78" s="2" t="e">
        <f t="shared" ca="1" si="6"/>
        <v>#VALUE!</v>
      </c>
      <c r="AN78" s="2" t="e">
        <f t="shared" ca="1" si="6"/>
        <v>#VALUE!</v>
      </c>
    </row>
    <row r="79" spans="1:40" x14ac:dyDescent="0.25">
      <c r="A79" s="197"/>
      <c r="B79" s="1">
        <v>11</v>
      </c>
      <c r="C79" s="26" t="str">
        <f t="shared" si="4"/>
        <v>TBD</v>
      </c>
      <c r="D79" s="2" t="e">
        <f ca="1"/>
        <v>#VALUE!</v>
      </c>
      <c r="E79" s="2">
        <f t="shared" si="5"/>
        <v>0</v>
      </c>
      <c r="F79" s="3"/>
      <c r="G79" s="2" t="e">
        <f ca="1"/>
        <v>#VALUE!</v>
      </c>
      <c r="H79" s="3"/>
      <c r="I79" s="3"/>
      <c r="J79" s="3"/>
      <c r="K79" s="3"/>
      <c r="L79" s="3"/>
      <c r="M79" s="3"/>
      <c r="N79" s="3"/>
      <c r="O79" s="3"/>
      <c r="P79" s="3"/>
      <c r="Q79" s="3"/>
      <c r="R79" s="3"/>
      <c r="S79" s="3"/>
      <c r="T79" s="3"/>
      <c r="U79" s="3"/>
      <c r="V79" s="3"/>
      <c r="W79" s="3"/>
      <c r="X79" s="3"/>
      <c r="Y79" s="3"/>
      <c r="Z79" s="3"/>
      <c r="AA79" s="3"/>
      <c r="AB79" s="1">
        <v>11</v>
      </c>
      <c r="AC79" s="2">
        <f t="shared" ca="1" si="6"/>
        <v>0</v>
      </c>
      <c r="AD79" s="2">
        <f t="shared" ca="1" si="6"/>
        <v>0</v>
      </c>
      <c r="AE79" s="2" t="e">
        <f t="shared" ca="1" si="6"/>
        <v>#VALUE!</v>
      </c>
      <c r="AF79" s="2" t="e">
        <f t="shared" ca="1" si="6"/>
        <v>#VALUE!</v>
      </c>
      <c r="AG79" s="7" t="e">
        <f t="shared" ca="1" si="6"/>
        <v>#VALUE!</v>
      </c>
      <c r="AH79" s="8">
        <f t="shared" ca="1" si="6"/>
        <v>0</v>
      </c>
      <c r="AI79" s="2">
        <f t="shared" ca="1" si="6"/>
        <v>0</v>
      </c>
      <c r="AJ79" s="2">
        <f t="shared" ca="1" si="6"/>
        <v>0</v>
      </c>
      <c r="AK79" s="2">
        <f t="shared" ca="1" si="6"/>
        <v>0</v>
      </c>
      <c r="AL79" s="2" t="e">
        <f t="shared" ca="1" si="6"/>
        <v>#VALUE!</v>
      </c>
      <c r="AM79" s="2" t="e">
        <f t="shared" ca="1" si="6"/>
        <v>#VALUE!</v>
      </c>
      <c r="AN79" s="2" t="e">
        <f t="shared" ca="1" si="6"/>
        <v>#VALUE!</v>
      </c>
    </row>
    <row r="80" spans="1:40" x14ac:dyDescent="0.25">
      <c r="A80" s="198"/>
      <c r="B80" s="53">
        <v>12</v>
      </c>
      <c r="C80" s="54" t="str">
        <f t="shared" si="4"/>
        <v>TBD</v>
      </c>
      <c r="D80" s="55" t="e">
        <f ca="1"/>
        <v>#VALUE!</v>
      </c>
      <c r="E80" s="55">
        <f t="shared" si="5"/>
        <v>0</v>
      </c>
      <c r="F80" s="56"/>
      <c r="G80" s="55" t="e">
        <f ca="1"/>
        <v>#VALUE!</v>
      </c>
      <c r="H80" s="56"/>
      <c r="I80" s="56"/>
      <c r="J80" s="56"/>
      <c r="K80" s="56"/>
      <c r="L80" s="56"/>
      <c r="M80" s="56"/>
      <c r="N80" s="56"/>
      <c r="O80" s="56"/>
      <c r="P80" s="56"/>
      <c r="Q80" s="56"/>
      <c r="R80" s="56"/>
      <c r="S80" s="56"/>
      <c r="T80" s="56"/>
      <c r="U80" s="56"/>
      <c r="V80" s="56"/>
      <c r="W80" s="56"/>
      <c r="X80" s="56"/>
      <c r="Y80" s="56"/>
      <c r="Z80" s="56"/>
      <c r="AA80" s="56"/>
      <c r="AB80" s="53">
        <v>12</v>
      </c>
      <c r="AC80" s="55">
        <f t="shared" ca="1" si="6"/>
        <v>0</v>
      </c>
      <c r="AD80" s="55">
        <f t="shared" ca="1" si="6"/>
        <v>0</v>
      </c>
      <c r="AE80" s="55" t="e">
        <f t="shared" ca="1" si="6"/>
        <v>#VALUE!</v>
      </c>
      <c r="AF80" s="55" t="e">
        <f t="shared" ca="1" si="6"/>
        <v>#VALUE!</v>
      </c>
      <c r="AG80" s="57" t="e">
        <f t="shared" ca="1" si="6"/>
        <v>#VALUE!</v>
      </c>
      <c r="AH80" s="58">
        <f t="shared" ca="1" si="6"/>
        <v>0</v>
      </c>
      <c r="AI80" s="55">
        <f t="shared" ca="1" si="6"/>
        <v>0</v>
      </c>
      <c r="AJ80" s="55">
        <f t="shared" ca="1" si="6"/>
        <v>0</v>
      </c>
      <c r="AK80" s="55">
        <f t="shared" ca="1" si="6"/>
        <v>0</v>
      </c>
      <c r="AL80" s="55" t="e">
        <f t="shared" ca="1" si="6"/>
        <v>#VALUE!</v>
      </c>
      <c r="AM80" s="55" t="e">
        <f t="shared" ca="1" si="6"/>
        <v>#VALUE!</v>
      </c>
      <c r="AN80" s="55" t="e">
        <f t="shared" ca="1" si="6"/>
        <v>#VALUE!</v>
      </c>
    </row>
    <row r="81" spans="1:18" x14ac:dyDescent="0.25">
      <c r="A81" s="199" t="s">
        <v>79</v>
      </c>
    </row>
    <row r="82" spans="1:18" x14ac:dyDescent="0.25">
      <c r="A82" s="197"/>
    </row>
    <row r="83" spans="1:18" x14ac:dyDescent="0.25">
      <c r="A83" s="197"/>
    </row>
    <row r="84" spans="1:18" x14ac:dyDescent="0.25">
      <c r="A84" s="197"/>
    </row>
    <row r="85" spans="1:18" x14ac:dyDescent="0.25">
      <c r="A85" s="197"/>
    </row>
    <row r="86" spans="1:18" x14ac:dyDescent="0.25">
      <c r="A86" s="197"/>
    </row>
    <row r="87" spans="1:18" x14ac:dyDescent="0.25">
      <c r="A87" s="197"/>
    </row>
    <row r="88" spans="1:18" x14ac:dyDescent="0.25">
      <c r="A88" s="197"/>
    </row>
    <row r="89" spans="1:18" x14ac:dyDescent="0.25">
      <c r="A89" s="197"/>
    </row>
    <row r="90" spans="1:18" x14ac:dyDescent="0.25">
      <c r="A90" s="197"/>
    </row>
    <row r="91" spans="1:18" x14ac:dyDescent="0.25">
      <c r="A91" s="197"/>
    </row>
    <row r="92" spans="1:18" x14ac:dyDescent="0.25">
      <c r="A92" s="197"/>
      <c r="B92" s="27" t="s">
        <v>80</v>
      </c>
      <c r="C92" s="27">
        <v>0</v>
      </c>
      <c r="E92" s="27" t="s">
        <v>81</v>
      </c>
      <c r="F92" s="28">
        <f>21524.4488*GESTEP(C92)-21524.4488*GESTEP(C92,240)</f>
        <v>21524.448799999998</v>
      </c>
      <c r="H92" s="27" t="s">
        <v>80</v>
      </c>
      <c r="I92" s="27">
        <v>0</v>
      </c>
      <c r="K92" s="27" t="s">
        <v>81</v>
      </c>
      <c r="L92" s="28">
        <f>15975.5512*GESTEP(I92)-15975.5512*GESTEP(I92,240)</f>
        <v>15975.5512</v>
      </c>
      <c r="N92" s="27" t="s">
        <v>80</v>
      </c>
      <c r="O92" s="27">
        <v>0</v>
      </c>
      <c r="Q92" s="27" t="s">
        <v>81</v>
      </c>
      <c r="R92" s="28">
        <f>53475.5512*GESTEP(O92)-53475.5512*GESTEP(O92,240)</f>
        <v>53475.551200000002</v>
      </c>
    </row>
    <row r="93" spans="1:18" x14ac:dyDescent="0.25">
      <c r="A93" s="197"/>
    </row>
    <row r="94" spans="1:18" x14ac:dyDescent="0.25">
      <c r="A94" s="197"/>
    </row>
    <row r="95" spans="1:18" x14ac:dyDescent="0.25">
      <c r="A95" s="197"/>
    </row>
    <row r="96" spans="1:18" x14ac:dyDescent="0.25">
      <c r="A96" s="197"/>
    </row>
    <row r="97" spans="1:18" x14ac:dyDescent="0.25">
      <c r="A97" s="197"/>
    </row>
    <row r="98" spans="1:18" x14ac:dyDescent="0.25">
      <c r="A98" s="197"/>
    </row>
    <row r="99" spans="1:18" x14ac:dyDescent="0.25">
      <c r="A99" s="197"/>
    </row>
    <row r="100" spans="1:18" x14ac:dyDescent="0.25">
      <c r="A100" s="197"/>
    </row>
    <row r="101" spans="1:18" x14ac:dyDescent="0.25">
      <c r="A101" s="197"/>
    </row>
    <row r="102" spans="1:18" x14ac:dyDescent="0.25">
      <c r="A102" s="197"/>
    </row>
    <row r="103" spans="1:18" x14ac:dyDescent="0.25">
      <c r="A103" s="197"/>
    </row>
    <row r="104" spans="1:18" x14ac:dyDescent="0.25">
      <c r="A104" s="197"/>
      <c r="B104" s="27" t="s">
        <v>80</v>
      </c>
      <c r="C104" s="27">
        <v>0</v>
      </c>
      <c r="E104" s="27" t="s">
        <v>82</v>
      </c>
      <c r="F104" s="28">
        <f>33024.4488*GESTEP(C104)-100*GESTEP(C104)*C104-9024.4488*GESTEP(C104,240)</f>
        <v>33024.448799999998</v>
      </c>
      <c r="H104" s="27" t="s">
        <v>80</v>
      </c>
      <c r="I104" s="27">
        <v>0</v>
      </c>
      <c r="K104" s="27" t="s">
        <v>82</v>
      </c>
      <c r="L104" s="28">
        <f>21524.4488*GESTEP(I104)-75000*GESTEP(I104,120)+53475.5512*GESTEP(I104,240)</f>
        <v>21524.448799999998</v>
      </c>
      <c r="N104" s="27" t="s">
        <v>80</v>
      </c>
      <c r="O104" s="27">
        <v>0</v>
      </c>
      <c r="Q104" s="27" t="s">
        <v>82</v>
      </c>
      <c r="R104" s="28">
        <f>15975.5512*GESTEP(O104)-15975.5512*GESTEP(O104,240)</f>
        <v>15975.5512</v>
      </c>
    </row>
    <row r="105" spans="1:18" x14ac:dyDescent="0.25">
      <c r="A105" s="197"/>
    </row>
    <row r="106" spans="1:18" x14ac:dyDescent="0.25">
      <c r="A106" s="197"/>
    </row>
    <row r="107" spans="1:18" x14ac:dyDescent="0.25">
      <c r="A107" s="197"/>
    </row>
    <row r="108" spans="1:18" x14ac:dyDescent="0.25">
      <c r="A108" s="197"/>
    </row>
    <row r="109" spans="1:18" x14ac:dyDescent="0.25">
      <c r="A109" s="197"/>
    </row>
    <row r="110" spans="1:18" x14ac:dyDescent="0.25">
      <c r="A110" s="197"/>
    </row>
    <row r="111" spans="1:18" x14ac:dyDescent="0.25">
      <c r="A111" s="197"/>
    </row>
    <row r="112" spans="1:18" x14ac:dyDescent="0.25">
      <c r="A112" s="197"/>
    </row>
    <row r="113" spans="1:18" x14ac:dyDescent="0.25">
      <c r="A113" s="197"/>
    </row>
    <row r="114" spans="1:18" x14ac:dyDescent="0.25">
      <c r="A114" s="197"/>
    </row>
    <row r="115" spans="1:18" x14ac:dyDescent="0.25">
      <c r="A115" s="197"/>
    </row>
    <row r="116" spans="1:18" x14ac:dyDescent="0.25">
      <c r="A116" s="197"/>
      <c r="B116" s="27" t="s">
        <v>80</v>
      </c>
      <c r="C116" s="27">
        <v>0</v>
      </c>
      <c r="E116" s="27" t="s">
        <v>83</v>
      </c>
      <c r="F116" s="28">
        <f>33024.4488*GESTEP(C116)*C116-5045867.7219*GESTEP(C116)-100/2*GESTEP(C116)*C116^2-9024.4488*GESTEP(C116,240)*(C116-240)</f>
        <v>-5045867.7219000002</v>
      </c>
      <c r="H116" s="27" t="s">
        <v>80</v>
      </c>
      <c r="I116" s="27">
        <v>0</v>
      </c>
      <c r="K116" s="27" t="s">
        <v>83</v>
      </c>
      <c r="L116" s="28">
        <f>21524.4488*GESTEP(I116)*I116-75000*GESTEP(I116,120)*(I116-120)+53475.5512*GESTEP(I116,240)*(I116-240)+3834132.2781*GESTEP(I116,240)</f>
        <v>0</v>
      </c>
      <c r="N116" s="27" t="s">
        <v>80</v>
      </c>
      <c r="O116" s="27">
        <v>0</v>
      </c>
      <c r="Q116" s="27" t="s">
        <v>83</v>
      </c>
      <c r="R116" s="28">
        <f>15975.5512*GESTEP(O116)*O116-15975.5512*GESTEP(O116,240)*(O116-240)-3834132.2781*GESTEP(O116,240)</f>
        <v>0</v>
      </c>
    </row>
    <row r="117" spans="1:18" x14ac:dyDescent="0.25">
      <c r="A117" s="197"/>
    </row>
    <row r="118" spans="1:18" x14ac:dyDescent="0.25">
      <c r="A118" s="197"/>
    </row>
    <row r="119" spans="1:18" x14ac:dyDescent="0.25">
      <c r="A119" s="197"/>
    </row>
    <row r="120" spans="1:18" x14ac:dyDescent="0.25">
      <c r="A120" s="197"/>
    </row>
    <row r="121" spans="1:18" x14ac:dyDescent="0.25">
      <c r="A121" s="197"/>
    </row>
    <row r="122" spans="1:18" x14ac:dyDescent="0.25">
      <c r="A122" s="197"/>
    </row>
    <row r="123" spans="1:18" x14ac:dyDescent="0.25">
      <c r="A123" s="197"/>
    </row>
    <row r="124" spans="1:18" x14ac:dyDescent="0.25">
      <c r="A124" s="197"/>
    </row>
    <row r="125" spans="1:18" x14ac:dyDescent="0.25">
      <c r="A125" s="197"/>
    </row>
    <row r="126" spans="1:18" x14ac:dyDescent="0.25">
      <c r="A126" s="197"/>
    </row>
    <row r="127" spans="1:18" x14ac:dyDescent="0.25">
      <c r="A127" s="197"/>
    </row>
    <row r="128" spans="1:18" x14ac:dyDescent="0.25">
      <c r="A128" s="197"/>
      <c r="B128" s="27" t="s">
        <v>80</v>
      </c>
      <c r="C128" s="27">
        <v>0</v>
      </c>
      <c r="E128" s="27" t="s">
        <v>84</v>
      </c>
      <c r="F128" s="28">
        <f>33024.4488/2*GESTEP(C128)*C128^2-5045867.7219*GESTEP(C128)*C128-100/6*GESTEP(C128)*C128^3-9024.4488/2*GESTEP(C128,240)*(C128-240)^2</f>
        <v>0</v>
      </c>
      <c r="H128" s="27" t="s">
        <v>80</v>
      </c>
      <c r="I128" s="27">
        <v>0</v>
      </c>
      <c r="K128" s="27" t="s">
        <v>84</v>
      </c>
      <c r="L128" s="28">
        <f>21524.4488/2*GESTEP(I128)*I128^2-75000/2*GESTEP(I128,120)*(I128-120)^2+53475.5512/2*GESTEP(I128,240)*(I128-240)^2+3834132.2781*GESTEP(I128,240)*(I128-240)</f>
        <v>0</v>
      </c>
      <c r="N128" s="27" t="s">
        <v>80</v>
      </c>
      <c r="O128" s="27">
        <v>0</v>
      </c>
      <c r="Q128" s="27" t="s">
        <v>84</v>
      </c>
      <c r="R128" s="28">
        <f>15975.5512/2*GESTEP(O128)*O128^2-15975.5512/2*GESTEP(O128,240)*(O128-240)^2-3834132.2781*GESTEP(O128,240)*(O128-240)</f>
        <v>0</v>
      </c>
    </row>
    <row r="129" spans="1:18" x14ac:dyDescent="0.25">
      <c r="A129" s="197"/>
    </row>
    <row r="130" spans="1:18" x14ac:dyDescent="0.25">
      <c r="A130" s="197"/>
    </row>
    <row r="131" spans="1:18" x14ac:dyDescent="0.25">
      <c r="A131" s="197"/>
    </row>
    <row r="132" spans="1:18" x14ac:dyDescent="0.25">
      <c r="A132" s="197"/>
    </row>
    <row r="133" spans="1:18" x14ac:dyDescent="0.25">
      <c r="A133" s="197"/>
    </row>
    <row r="134" spans="1:18" x14ac:dyDescent="0.25">
      <c r="A134" s="197"/>
    </row>
    <row r="135" spans="1:18" x14ac:dyDescent="0.25">
      <c r="A135" s="197"/>
    </row>
    <row r="136" spans="1:18" x14ac:dyDescent="0.25">
      <c r="A136" s="197"/>
    </row>
    <row r="137" spans="1:18" x14ac:dyDescent="0.25">
      <c r="A137" s="197"/>
    </row>
    <row r="138" spans="1:18" x14ac:dyDescent="0.25">
      <c r="A138" s="197"/>
    </row>
    <row r="139" spans="1:18" x14ac:dyDescent="0.25">
      <c r="A139" s="197"/>
    </row>
    <row r="140" spans="1:18" x14ac:dyDescent="0.25">
      <c r="A140" s="197"/>
      <c r="B140" s="27" t="s">
        <v>80</v>
      </c>
      <c r="C140" s="27">
        <v>0</v>
      </c>
      <c r="E140" s="27" t="s">
        <v>84</v>
      </c>
      <c r="F140" s="28">
        <f>33024.4488/6*GESTEP(C140)*C140^3-5045867.7219/2*GESTEP(C140)*C140^2-100/24*GESTEP(C140)*C140^4-9024.4488/6*GESTEP(C140,240)*(C140-240)^3</f>
        <v>0</v>
      </c>
      <c r="H140" s="27" t="s">
        <v>80</v>
      </c>
      <c r="I140" s="27">
        <v>0</v>
      </c>
      <c r="K140" s="27" t="s">
        <v>84</v>
      </c>
      <c r="L140" s="28">
        <f>21524.4488/6*GESTEP(I140)*I140^3-75000/6*GESTEP(I140,120)*(I140-120)^3+53475.5512/6*GESTEP(I140,240)*(I140-240)^3+3834132.2781/2*GESTEP(I140,240)*(I140-240)^2-0.0121179163074754</f>
        <v>-1.21179163074754E-2</v>
      </c>
      <c r="N140" s="27" t="s">
        <v>80</v>
      </c>
      <c r="O140" s="27">
        <v>0</v>
      </c>
      <c r="Q140" s="27" t="s">
        <v>84</v>
      </c>
      <c r="R140" s="28">
        <f>15975.5512/6*GESTEP(O140)*O140^3-15975.5512/6*GESTEP(O140,240)*(O140-240)^3-3834132.2781/2*GESTEP(O140,240)*(O140-240)^2</f>
        <v>0</v>
      </c>
    </row>
  </sheetData>
  <mergeCells count="29">
    <mergeCell ref="A81:A140"/>
    <mergeCell ref="C46:C48"/>
    <mergeCell ref="B55:B66"/>
    <mergeCell ref="C55:C57"/>
    <mergeCell ref="C58:C60"/>
    <mergeCell ref="AB67:AN67"/>
    <mergeCell ref="I67:O67"/>
    <mergeCell ref="A30:A80"/>
    <mergeCell ref="J29:O29"/>
    <mergeCell ref="P29:U29"/>
    <mergeCell ref="V29:AA29"/>
    <mergeCell ref="AB29:AN29"/>
    <mergeCell ref="B31:B42"/>
    <mergeCell ref="C31:C33"/>
    <mergeCell ref="C34:C36"/>
    <mergeCell ref="B43:B54"/>
    <mergeCell ref="C43:C45"/>
    <mergeCell ref="B11:I11"/>
    <mergeCell ref="B18:K18"/>
    <mergeCell ref="B23:O23"/>
    <mergeCell ref="L11:O11"/>
    <mergeCell ref="L12:O12"/>
    <mergeCell ref="B2:P2"/>
    <mergeCell ref="B3:B4"/>
    <mergeCell ref="C3:D3"/>
    <mergeCell ref="E3:G3"/>
    <mergeCell ref="H3:J3"/>
    <mergeCell ref="K3:M3"/>
    <mergeCell ref="N3:P3"/>
  </mergeCells>
  <conditionalFormatting sqref="E31:E36">
    <cfRule type="expression" dxfId="33" priority="1">
      <formula>AND(E31&lt;1,E31&gt;-1,E31&lt;&gt;0)</formula>
    </cfRule>
  </conditionalFormatting>
  <conditionalFormatting sqref="E43:E48">
    <cfRule type="expression" dxfId="32" priority="2">
      <formula>AND(E43&lt;1,E43&gt;-1,E43&lt;&gt;0)</formula>
    </cfRule>
  </conditionalFormatting>
  <conditionalFormatting sqref="E55:E60">
    <cfRule type="expression" dxfId="31" priority="3">
      <formula>AND(E55&lt;1,E55&gt;-1,E55&lt;&gt;0)</formula>
    </cfRule>
  </conditionalFormatting>
  <conditionalFormatting sqref="E69:E80">
    <cfRule type="expression" dxfId="30" priority="4">
      <formula>AND(E69&lt;1,E69&gt;-1,E69&lt;&gt;0)</formula>
    </cfRule>
  </conditionalFormatting>
  <conditionalFormatting sqref="F69:F73">
    <cfRule type="expression" dxfId="29" priority="5">
      <formula>AND(F69&lt;1,F69&gt;-1,F69&lt;&gt;0)</formula>
    </cfRule>
  </conditionalFormatting>
  <conditionalFormatting sqref="M69:O72">
    <cfRule type="expression" dxfId="28" priority="6">
      <formula>AND(M69&lt;1,M69&gt;-1,M69&lt;&gt;0)</formula>
    </cfRule>
  </conditionalFormatting>
  <dataValidations count="6">
    <dataValidation type="list" allowBlank="1" showInputMessage="1" showErrorMessage="1" sqref="E5:G8">
      <formula1>"-1,0,1"</formula1>
    </dataValidation>
    <dataValidation type="list" allowBlank="1" showInputMessage="1" showErrorMessage="1" sqref="C13:D15 B20">
      <formula1>NODES</formula1>
    </dataValidation>
    <dataValidation type="list" allowBlank="1" showInputMessage="1" showErrorMessage="1" sqref="E13:E15">
      <formula1>"0,1,2,3"</formula1>
    </dataValidation>
    <dataValidation type="list" allowBlank="1" showInputMessage="1" showErrorMessage="1" sqref="B25:B26">
      <formula1>MEMBERS</formula1>
    </dataValidation>
    <dataValidation type="list" allowBlank="1" showInputMessage="1" showErrorMessage="1" sqref="C25:C26">
      <formula1>"M,P,UDL,LDL"</formula1>
    </dataValidation>
    <dataValidation type="list" allowBlank="1" showInputMessage="1" showErrorMessage="1" sqref="D25:D26">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87" r:id="rId3" name="Button 43">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59788" r:id="rId4" name="Button 44">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59789" r:id="rId5" name="Button 45">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59790" r:id="rId6" name="Button 46">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59791" r:id="rId7" name="Button 47">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59792" r:id="rId8" name="Button 48">
              <controlPr defaultSize="0" print="0" autoFill="0" autoPict="0" macro="[0]!ADD_MEMB_LOAD">
                <anchor moveWithCells="1" sizeWithCells="1">
                  <from>
                    <xdr:col>0</xdr:col>
                    <xdr:colOff>0</xdr:colOff>
                    <xdr:row>26</xdr:row>
                    <xdr:rowOff>0</xdr:rowOff>
                  </from>
                  <to>
                    <xdr:col>1</xdr:col>
                    <xdr:colOff>0</xdr:colOff>
                    <xdr:row>27</xdr:row>
                    <xdr:rowOff>0</xdr:rowOff>
                  </to>
                </anchor>
              </controlPr>
            </control>
          </mc:Choice>
        </mc:AlternateContent>
        <mc:AlternateContent xmlns:mc="http://schemas.openxmlformats.org/markup-compatibility/2006">
          <mc:Choice Requires="x14">
            <control shapeId="159793" r:id="rId9" name="Button 49">
              <controlPr defaultSize="0" print="0" autoFill="0" autoPict="0" macro="[0]!DMO_main.SOLUTION">
                <anchor moveWithCells="1" sizeWithCells="1">
                  <from>
                    <xdr:col>1</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159795" r:id="rId10" name="Button 51">
              <controlPr defaultSize="0" print="0" autoFill="0" autoPict="0" macro="[0]!CLEAR_OUTPUT">
                <anchor moveWithCells="1" sizeWithCells="1">
                  <from>
                    <xdr:col>5</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159796" r:id="rId11" name="Button 52">
              <controlPr defaultSize="0" print="0" autoFill="0" autoPict="0" macro="[0]!ROWS_HIDE">
                <anchor moveWithCells="1" sizeWithCells="1">
                  <from>
                    <xdr:col>7</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159797" r:id="rId12" name="Button 53">
              <controlPr defaultSize="0" print="0" autoFill="0" autoPict="0" macro="[0]!SETUP_SHEET">
                <anchor moveWithCells="1" sizeWithCells="1">
                  <from>
                    <xdr:col>9</xdr:col>
                    <xdr:colOff>0</xdr:colOff>
                    <xdr:row>27</xdr:row>
                    <xdr:rowOff>0</xdr:rowOff>
                  </from>
                  <to>
                    <xdr:col>11</xdr:col>
                    <xdr:colOff>0</xdr:colOff>
                    <xdr:row>28</xdr:row>
                    <xdr:rowOff>0</xdr:rowOff>
                  </to>
                </anchor>
              </controlPr>
            </control>
          </mc:Choice>
        </mc:AlternateContent>
        <mc:AlternateContent xmlns:mc="http://schemas.openxmlformats.org/markup-compatibility/2006">
          <mc:Choice Requires="x14">
            <control shapeId="159800" r:id="rId13" name="Button 56">
              <controlPr defaultSize="0" print="0" autoFill="0" autoPict="0" macro="[0]!FIX_FORMULAS">
                <anchor moveWithCells="1" sizeWithCells="1">
                  <from>
                    <xdr:col>5</xdr:col>
                    <xdr:colOff>0</xdr:colOff>
                    <xdr:row>9</xdr:row>
                    <xdr:rowOff>9525</xdr:rowOff>
                  </from>
                  <to>
                    <xdr:col>7</xdr:col>
                    <xdr:colOff>0</xdr:colOff>
                    <xdr:row>10</xdr:row>
                    <xdr:rowOff>0</xdr:rowOff>
                  </to>
                </anchor>
              </controlPr>
            </control>
          </mc:Choice>
        </mc:AlternateContent>
        <mc:AlternateContent xmlns:mc="http://schemas.openxmlformats.org/markup-compatibility/2006">
          <mc:Choice Requires="x14">
            <control shapeId="159801" r:id="rId14" name="Button 57">
              <controlPr defaultSize="0" print="0" autoFill="0" autoPict="0" macro="[0]!DIAGRAMS">
                <anchor moveWithCells="1" sizeWithCells="1">
                  <from>
                    <xdr:col>3</xdr:col>
                    <xdr:colOff>0</xdr:colOff>
                    <xdr:row>27</xdr:row>
                    <xdr:rowOff>9525</xdr:rowOff>
                  </from>
                  <to>
                    <xdr:col>5</xdr:col>
                    <xdr:colOff>0</xdr:colOff>
                    <xdr:row>28</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C00000"/>
  </sheetPr>
  <dimension ref="A1:AN79"/>
  <sheetViews>
    <sheetView zoomScale="85" zoomScaleNormal="85" workbookViewId="0">
      <selection activeCell="D27" sqref="D27"/>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3</v>
      </c>
      <c r="D5" s="1">
        <v>4</v>
      </c>
      <c r="E5" s="1">
        <v>0</v>
      </c>
      <c r="F5" s="1">
        <v>0</v>
      </c>
      <c r="G5" s="1">
        <v>0</v>
      </c>
      <c r="H5" s="1">
        <v>1</v>
      </c>
      <c r="I5" s="1">
        <v>2</v>
      </c>
      <c r="J5" s="1">
        <v>3</v>
      </c>
      <c r="K5" s="26">
        <f>IF(CONSTRAINTSu_X=0,IF(ISNA(MATCH(NODES,NODES_LOADED,0)),0,INDEX(NODAL_APPLICATIONS,MATCH(NODES,NODES_LOADED,0),1)),"TBD")</f>
        <v>0</v>
      </c>
      <c r="L5" s="26">
        <f>IF(CONSTRAINTSu_Y=0,IF(ISNA(MATCH(NODES,NODES_LOADED,0)),0,INDEX(NODAL_APPLICATIONS,MATCH(NODES,NODES_LOADED,0),2)),"TBD")</f>
        <v>0</v>
      </c>
      <c r="M5" s="26">
        <f>IF(CONSTRAINTSr_Z=0,IF(ISNA(MATCH(NODES,NODES_LOADED,0)),0,INDEX(NODAL_APPLICATIONS,MATCH(NODES,NODES_LOADED,0),3)),"TBD")</f>
        <v>0</v>
      </c>
      <c r="N5" s="26" t="str">
        <f>IF(CONSTRAINTSu_X=0,"TBD",IF(ISNA(MATCH(NODES,NODES_LOADED,0)),0,INDEX(NODAL_APPLICATIONS,MATCH(NODES,NODES_LOADED,0),4)))</f>
        <v>TBD</v>
      </c>
      <c r="O5" s="26" t="str">
        <f>IF(CONSTRAINTSu_Y=0,"TBD",IF(ISNA(MATCH(NODES,NODES_LOADED,0)),0,INDEX(NODAL_APPLICATIONS,MATCH(NODES,NODES_LOADED,0),5)))</f>
        <v>TBD</v>
      </c>
      <c r="P5" s="44" t="str">
        <f>IF(CONSTRAINTSr_Z=0,"TBD",IF(ISNA(MATCH(NODES,NODES_LOADED,0)),0,INDEX(NODAL_APPLICATIONS,MATCH(NODES,NODES_LOADED,0),6)))</f>
        <v>TBD</v>
      </c>
    </row>
    <row r="6" spans="2:16" x14ac:dyDescent="0.25">
      <c r="B6" s="23" t="s">
        <v>19</v>
      </c>
      <c r="C6" s="1">
        <v>0</v>
      </c>
      <c r="D6" s="1">
        <v>0</v>
      </c>
      <c r="E6" s="1">
        <v>1</v>
      </c>
      <c r="F6" s="1">
        <v>1</v>
      </c>
      <c r="G6" s="1">
        <v>0</v>
      </c>
      <c r="H6" s="1">
        <v>7</v>
      </c>
      <c r="I6" s="1">
        <v>8</v>
      </c>
      <c r="J6" s="1">
        <v>4</v>
      </c>
      <c r="K6" s="26" t="str">
        <f>IF(CONSTRAINTSu_X=0,IF(ISNA(MATCH(NODES,NODES_LOADED,0)),0,INDEX(NODAL_APPLICATIONS,MATCH(NODES,NODES_LOADED,0),1)),"TBD")</f>
        <v>TBD</v>
      </c>
      <c r="L6" s="26" t="str">
        <f>IF(CONSTRAINTSu_Y=0,IF(ISNA(MATCH(NODES,NODES_LOADED,0)),0,INDEX(NODAL_APPLICATIONS,MATCH(NODES,NODES_LOADED,0),2)),"TBD")</f>
        <v>TBD</v>
      </c>
      <c r="M6" s="26">
        <f>IF(CONSTRAINTSr_Z=0,IF(ISNA(MATCH(NODES,NODES_LOADED,0)),0,INDEX(NODAL_APPLICATIONS,MATCH(NODES,NODES_LOADED,0),3)),"TBD")</f>
        <v>0</v>
      </c>
      <c r="N6" s="26">
        <f>IF(CONSTRAINTSu_X=0,"TBD",IF(ISNA(MATCH(NODES,NODES_LOADED,0)),0,INDEX(NODAL_APPLICATIONS,MATCH(NODES,NODES_LOADED,0),4)))</f>
        <v>0</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3</v>
      </c>
      <c r="D7" s="1">
        <v>0</v>
      </c>
      <c r="E7" s="1">
        <v>1</v>
      </c>
      <c r="F7" s="1">
        <v>1</v>
      </c>
      <c r="G7" s="1">
        <v>0</v>
      </c>
      <c r="H7" s="1">
        <v>9</v>
      </c>
      <c r="I7" s="1">
        <v>10</v>
      </c>
      <c r="J7" s="1">
        <v>5</v>
      </c>
      <c r="K7" s="26" t="str">
        <f>IF(CONSTRAINTSu_X=0,IF(ISNA(MATCH(NODES,NODES_LOADED,0)),0,INDEX(NODAL_APPLICATIONS,MATCH(NODES,NODES_LOADED,0),1)),"TBD")</f>
        <v>TBD</v>
      </c>
      <c r="L7" s="26" t="str">
        <f>IF(CONSTRAINTSu_Y=0,IF(ISNA(MATCH(NODES,NODES_LOADED,0)),0,INDEX(NODAL_APPLICATIONS,MATCH(NODES,NODES_LOADED,0),2)),"TBD")</f>
        <v>TBD</v>
      </c>
      <c r="M7" s="26">
        <f>IF(CONSTRAINTSr_Z=0,IF(ISNA(MATCH(NODES,NODES_LOADED,0)),0,INDEX(NODAL_APPLICATIONS,MATCH(NODES,NODES_LOADED,0),3)),"TBD")</f>
        <v>0</v>
      </c>
      <c r="N7" s="26">
        <f>IF(CONSTRAINTSu_X=0,"TBD",IF(ISNA(MATCH(NODES,NODES_LOADED,0)),0,INDEX(NODAL_APPLICATIONS,MATCH(NODES,NODES_LOADED,0),4)))</f>
        <v>0</v>
      </c>
      <c r="O7" s="26">
        <f>IF(CONSTRAINTSu_Y=0,"TBD",IF(ISNA(MATCH(NODES,NODES_LOADED,0)),0,INDEX(NODAL_APPLICATIONS,MATCH(NODES,NODES_LOADED,0),5)))</f>
        <v>0</v>
      </c>
      <c r="P7" s="44" t="str">
        <f>IF(CONSTRAINTSr_Z=0,"TBD",IF(ISNA(MATCH(NODES,NODES_LOADED,0)),0,INDEX(NODAL_APPLICATIONS,MATCH(NODES,NODES_LOADED,0),6)))</f>
        <v>TBD</v>
      </c>
    </row>
    <row r="8" spans="2:16" x14ac:dyDescent="0.25">
      <c r="B8" s="23" t="s">
        <v>61</v>
      </c>
      <c r="C8" s="1">
        <v>6</v>
      </c>
      <c r="D8" s="1">
        <v>0</v>
      </c>
      <c r="E8" s="1">
        <v>1</v>
      </c>
      <c r="F8" s="1">
        <v>1</v>
      </c>
      <c r="G8" s="1">
        <v>0</v>
      </c>
      <c r="H8" s="1">
        <v>11</v>
      </c>
      <c r="I8" s="1">
        <v>12</v>
      </c>
      <c r="J8" s="1">
        <v>6</v>
      </c>
      <c r="K8" s="26" t="str">
        <f>IF(CONSTRAINTSu_X=0,IF(ISNA(MATCH(NODES,NODES_LOADED,0)),0,INDEX(NODAL_APPLICATIONS,MATCH(NODES,NODES_LOADED,0),1)),"TBD")</f>
        <v>TBD</v>
      </c>
      <c r="L8" s="26" t="str">
        <f>IF(CONSTRAINTSu_Y=0,IF(ISNA(MATCH(NODES,NODES_LOADED,0)),0,INDEX(NODAL_APPLICATIONS,MATCH(NODES,NODES_LOADED,0),2)),"TBD")</f>
        <v>TBD</v>
      </c>
      <c r="M8" s="26">
        <f>IF(CONSTRAINTSr_Z=0,IF(ISNA(MATCH(NODES,NODES_LOADED,0)),0,INDEX(NODAL_APPLICATIONS,MATCH(NODES,NODES_LOADED,0),3)),"TBD")</f>
        <v>0</v>
      </c>
      <c r="N8" s="26">
        <f>IF(CONSTRAINTSu_X=0,"TBD",IF(ISNA(MATCH(NODES,NODES_LOADED,0)),0,INDEX(NODAL_APPLICATIONS,MATCH(NODES,NODES_LOADED,0),4)))</f>
        <v>0</v>
      </c>
      <c r="O8" s="26">
        <f>IF(CONSTRAINTSu_Y=0,"TBD",IF(ISNA(MATCH(NODES,NODES_LOADED,0)),0,INDEX(NODAL_APPLICATIONS,MATCH(NODES,NODES_LOADED,0),5)))</f>
        <v>-0.01</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86" t="s">
        <v>22</v>
      </c>
      <c r="C11" s="162"/>
      <c r="D11" s="162"/>
      <c r="E11" s="162"/>
      <c r="F11" s="162"/>
      <c r="G11" s="162"/>
      <c r="H11" s="162"/>
      <c r="I11" s="187"/>
      <c r="L11" s="202" t="s">
        <v>140</v>
      </c>
      <c r="M11" s="202"/>
      <c r="N11" s="202"/>
      <c r="O11" s="202"/>
    </row>
    <row r="12" spans="2:16" x14ac:dyDescent="0.25">
      <c r="B12" s="47" t="s">
        <v>15</v>
      </c>
      <c r="C12" s="40" t="s">
        <v>43</v>
      </c>
      <c r="D12" s="40" t="s">
        <v>44</v>
      </c>
      <c r="E12" s="40" t="s">
        <v>14</v>
      </c>
      <c r="F12" s="40" t="s">
        <v>12</v>
      </c>
      <c r="G12" s="40" t="s">
        <v>34</v>
      </c>
      <c r="H12" s="40" t="s">
        <v>21</v>
      </c>
      <c r="I12" s="43" t="s">
        <v>20</v>
      </c>
      <c r="L12" s="205" t="s">
        <v>142</v>
      </c>
      <c r="M12" s="205"/>
      <c r="N12" s="205"/>
      <c r="O12" s="205"/>
    </row>
    <row r="13" spans="2:16" x14ac:dyDescent="0.25">
      <c r="B13" s="23" t="s">
        <v>7</v>
      </c>
      <c r="C13" s="1" t="s">
        <v>19</v>
      </c>
      <c r="D13" s="1" t="s">
        <v>17</v>
      </c>
      <c r="E13" s="1">
        <v>0</v>
      </c>
      <c r="F13" s="26">
        <f>L_m(B13,COORD_X,COORD_Y)</f>
        <v>5</v>
      </c>
      <c r="G13" s="46">
        <v>4.0000000000000001E-3</v>
      </c>
      <c r="H13" s="46">
        <v>200000000</v>
      </c>
      <c r="I13" s="59">
        <v>1</v>
      </c>
    </row>
    <row r="14" spans="2:16" x14ac:dyDescent="0.25">
      <c r="B14" s="23" t="s">
        <v>30</v>
      </c>
      <c r="C14" s="1" t="s">
        <v>29</v>
      </c>
      <c r="D14" s="1" t="s">
        <v>17</v>
      </c>
      <c r="E14" s="1">
        <v>0</v>
      </c>
      <c r="F14" s="26">
        <f>L_m(B14,COORD_X,COORD_Y)</f>
        <v>3</v>
      </c>
      <c r="G14" s="46">
        <v>3.0000000000000001E-3</v>
      </c>
      <c r="H14" s="46">
        <v>200000000</v>
      </c>
      <c r="I14" s="59">
        <v>1</v>
      </c>
    </row>
    <row r="15" spans="2:16" x14ac:dyDescent="0.25">
      <c r="B15" s="23" t="s">
        <v>62</v>
      </c>
      <c r="C15" s="1" t="s">
        <v>61</v>
      </c>
      <c r="D15" s="1" t="s">
        <v>17</v>
      </c>
      <c r="E15" s="1">
        <v>0</v>
      </c>
      <c r="F15" s="26">
        <f>L_m(B15,COORD_X,COORD_Y)</f>
        <v>0</v>
      </c>
      <c r="G15" s="46">
        <v>4.0000000000000001E-3</v>
      </c>
      <c r="H15" s="46">
        <v>200000000</v>
      </c>
      <c r="I15" s="59">
        <v>1</v>
      </c>
    </row>
    <row r="16" spans="2:16" ht="15.75" thickBot="1" x14ac:dyDescent="0.3">
      <c r="B16" s="42"/>
      <c r="C16" s="16"/>
      <c r="D16" s="16"/>
      <c r="E16" s="16"/>
      <c r="F16" s="17"/>
      <c r="G16" s="18"/>
      <c r="H16" s="18"/>
      <c r="I16" s="49"/>
    </row>
    <row r="17" spans="1:40" ht="15.75" thickBot="1" x14ac:dyDescent="0.3"/>
    <row r="18" spans="1:40" x14ac:dyDescent="0.25">
      <c r="B18" s="186" t="s">
        <v>76</v>
      </c>
      <c r="C18" s="162"/>
      <c r="D18" s="162"/>
      <c r="E18" s="162"/>
      <c r="F18" s="162"/>
      <c r="G18" s="162"/>
      <c r="H18" s="162"/>
      <c r="I18" s="162"/>
      <c r="J18" s="162"/>
      <c r="K18" s="187"/>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61</v>
      </c>
      <c r="C20" s="1"/>
      <c r="D20" s="1"/>
      <c r="E20" s="1"/>
      <c r="F20" s="1"/>
      <c r="G20" s="46">
        <v>-0.01</v>
      </c>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86" t="s">
        <v>16</v>
      </c>
      <c r="C23" s="162"/>
      <c r="D23" s="162"/>
      <c r="E23" s="162"/>
      <c r="F23" s="162"/>
      <c r="G23" s="162"/>
      <c r="H23" s="162"/>
      <c r="I23" s="162"/>
      <c r="J23" s="162"/>
      <c r="K23" s="162"/>
      <c r="L23" s="162"/>
      <c r="M23" s="162"/>
      <c r="N23" s="162"/>
      <c r="O23" s="187"/>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41" t="s">
        <v>7</v>
      </c>
      <c r="C25" s="1"/>
      <c r="D25" s="1"/>
      <c r="E25" s="1"/>
      <c r="F25" s="1"/>
      <c r="G25" s="1"/>
      <c r="H25" s="1"/>
      <c r="I25" s="26">
        <f>L_m(B25,COORD_X,COORD_Y)</f>
        <v>5</v>
      </c>
      <c r="J25" s="26">
        <f t="array" ref="J25:O25">FEF_LOCAL(B25:I25)</f>
        <v>0</v>
      </c>
      <c r="K25" s="26">
        <v>0</v>
      </c>
      <c r="L25" s="26">
        <v>0</v>
      </c>
      <c r="M25" s="26">
        <v>0</v>
      </c>
      <c r="N25" s="26">
        <v>0</v>
      </c>
      <c r="O25" s="44">
        <v>0</v>
      </c>
    </row>
    <row r="26" spans="1:40" ht="15.75" thickBot="1" x14ac:dyDescent="0.3">
      <c r="B26" s="42"/>
      <c r="C26" s="16"/>
      <c r="D26" s="16"/>
      <c r="E26" s="16"/>
      <c r="F26" s="16"/>
      <c r="G26" s="16"/>
      <c r="H26" s="16"/>
      <c r="I26" s="17"/>
      <c r="J26" s="16"/>
      <c r="K26" s="16"/>
      <c r="L26" s="16"/>
      <c r="M26" s="16"/>
      <c r="N26" s="16"/>
      <c r="O26" s="51"/>
    </row>
    <row r="28" spans="1:40" ht="18" x14ac:dyDescent="0.25">
      <c r="B28" s="136" t="s">
        <v>15</v>
      </c>
      <c r="C28" s="136" t="s">
        <v>18</v>
      </c>
      <c r="D28" s="136" t="s">
        <v>48</v>
      </c>
      <c r="E28" s="137" t="s">
        <v>2</v>
      </c>
      <c r="F28" s="137" t="s">
        <v>57</v>
      </c>
      <c r="G28" s="137" t="s">
        <v>63</v>
      </c>
      <c r="H28" s="137" t="s">
        <v>1</v>
      </c>
      <c r="I28" s="137" t="s">
        <v>71</v>
      </c>
      <c r="J28" s="204" t="s">
        <v>72</v>
      </c>
      <c r="K28" s="204"/>
      <c r="L28" s="204"/>
      <c r="M28" s="204"/>
      <c r="N28" s="204"/>
      <c r="O28" s="204"/>
      <c r="P28" s="204" t="s">
        <v>47</v>
      </c>
      <c r="Q28" s="204"/>
      <c r="R28" s="204"/>
      <c r="S28" s="204"/>
      <c r="T28" s="204"/>
      <c r="U28" s="204"/>
      <c r="V28" s="204" t="s">
        <v>49</v>
      </c>
      <c r="W28" s="204"/>
      <c r="X28" s="204"/>
      <c r="Y28" s="204"/>
      <c r="Z28" s="204"/>
      <c r="AA28" s="204"/>
      <c r="AB28" s="204" t="s">
        <v>50</v>
      </c>
      <c r="AC28" s="204"/>
      <c r="AD28" s="204"/>
      <c r="AE28" s="204"/>
      <c r="AF28" s="204"/>
      <c r="AG28" s="204"/>
      <c r="AH28" s="204"/>
      <c r="AI28" s="204"/>
      <c r="AJ28" s="204"/>
      <c r="AK28" s="204"/>
      <c r="AL28" s="204"/>
      <c r="AM28" s="204"/>
      <c r="AN28" s="204"/>
    </row>
    <row r="29" spans="1:40" x14ac:dyDescent="0.25">
      <c r="A29" s="191"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36" t="s">
        <v>48</v>
      </c>
      <c r="AC29" s="5">
        <v>1</v>
      </c>
      <c r="AD29" s="5">
        <v>2</v>
      </c>
      <c r="AE29" s="5">
        <v>3</v>
      </c>
      <c r="AF29" s="5">
        <v>4</v>
      </c>
      <c r="AG29" s="5">
        <v>5</v>
      </c>
      <c r="AH29" s="5">
        <v>6</v>
      </c>
      <c r="AI29" s="5">
        <v>7</v>
      </c>
      <c r="AJ29" s="5">
        <v>8</v>
      </c>
      <c r="AK29" s="5">
        <v>9</v>
      </c>
      <c r="AL29" s="5">
        <v>10</v>
      </c>
      <c r="AM29" s="5">
        <v>11</v>
      </c>
      <c r="AN29" s="5">
        <v>12</v>
      </c>
    </row>
    <row r="30" spans="1:40" x14ac:dyDescent="0.25">
      <c r="A30" s="191"/>
      <c r="B30" s="171" t="s">
        <v>7</v>
      </c>
      <c r="C30" s="174" t="str">
        <f>INDEX(mem_Nb,MATCH(B30,MEMBERS,0))</f>
        <v>N2</v>
      </c>
      <c r="D30" s="134">
        <f>INDEX(LM,MATCH(C30,NODES,0),1)</f>
        <v>7</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70000000</v>
      </c>
      <c r="K30" s="2">
        <v>0</v>
      </c>
      <c r="L30" s="2">
        <v>0</v>
      </c>
      <c r="M30" s="2">
        <v>-70000000</v>
      </c>
      <c r="N30" s="2">
        <v>0</v>
      </c>
      <c r="O30" s="13">
        <v>0</v>
      </c>
      <c r="P30" s="12">
        <f t="array" ref="P30:U35">T_m(B30)</f>
        <v>1</v>
      </c>
      <c r="Q30" s="2">
        <v>0</v>
      </c>
      <c r="R30" s="2">
        <v>0</v>
      </c>
      <c r="S30" s="2">
        <v>0</v>
      </c>
      <c r="T30" s="2">
        <v>0</v>
      </c>
      <c r="U30" s="13">
        <v>0</v>
      </c>
      <c r="V30" s="12">
        <f t="array" ref="V30:AA35">k_m(P30:U35,J30:O35)</f>
        <v>70000000</v>
      </c>
      <c r="W30" s="2">
        <v>0</v>
      </c>
      <c r="X30" s="2">
        <v>0</v>
      </c>
      <c r="Y30" s="2">
        <v>-70000000</v>
      </c>
      <c r="Z30" s="2">
        <v>0</v>
      </c>
      <c r="AA30" s="13">
        <v>0</v>
      </c>
      <c r="AB30" s="1">
        <v>1</v>
      </c>
      <c r="AC30" s="2">
        <f ca="1">IF(ISNA(OR(MATCH(AC$29,OFFSET($D30,1-$AB30,0,6),0),MATCH($AB30,OFFSET($D30,1-$AB30,0,6),0))),0,INDEX(OFFSET($D30,1-$AB30,18,6,6),MATCH(AC$29,OFFSET($D30,1-$AB30,0,6),0),MATCH($AB30,OFFSET($D30,1-$AB30,0,6),0)))</f>
        <v>70000000</v>
      </c>
      <c r="AD30" s="2">
        <f t="shared" ref="AD30:AN45" ca="1" si="0">IF(ISNA(OR(MATCH(AD$29,OFFSET($D30,1-$AB30,0,6),0),MATCH($AB30,OFFSET($D30,1-$AB30,0,6),0))),0,INDEX(OFFSET($D30,1-$AB30,18,6,6),MATCH(AD$29,OFFSET($D30,1-$AB30,0,6),0),MATCH($AB30,OFFSET($D30,1-$AB30,0,6),0)))</f>
        <v>0</v>
      </c>
      <c r="AE30" s="2">
        <f t="shared" ca="1" si="0"/>
        <v>0</v>
      </c>
      <c r="AF30" s="2">
        <f t="shared" ca="1" si="0"/>
        <v>0</v>
      </c>
      <c r="AG30" s="2">
        <f t="shared" ca="1" si="0"/>
        <v>0</v>
      </c>
      <c r="AH30" s="2">
        <f t="shared" ca="1" si="0"/>
        <v>0</v>
      </c>
      <c r="AI30" s="2">
        <f t="shared" ca="1" si="0"/>
        <v>-70000000</v>
      </c>
      <c r="AJ30" s="2">
        <f t="shared" ca="1" si="0"/>
        <v>0</v>
      </c>
      <c r="AK30" s="2">
        <f t="shared" ca="1" si="0"/>
        <v>0</v>
      </c>
      <c r="AL30" s="2">
        <f t="shared" ca="1" si="0"/>
        <v>0</v>
      </c>
      <c r="AM30" s="2">
        <f t="shared" ca="1" si="0"/>
        <v>0</v>
      </c>
      <c r="AN30" s="2">
        <f t="shared" ca="1" si="0"/>
        <v>0</v>
      </c>
    </row>
    <row r="31" spans="1:40" x14ac:dyDescent="0.25">
      <c r="A31" s="191"/>
      <c r="B31" s="171"/>
      <c r="C31" s="174"/>
      <c r="D31" s="134">
        <f>INDEX(LM,MATCH(C30,NODES,0),2)</f>
        <v>8</v>
      </c>
      <c r="E31" s="2">
        <f ca="1"/>
        <v>0</v>
      </c>
      <c r="F31" s="2">
        <v>0</v>
      </c>
      <c r="G31" s="2">
        <v>0</v>
      </c>
      <c r="H31" s="2">
        <f ca="1"/>
        <v>0</v>
      </c>
      <c r="I31" s="2">
        <f ca="1"/>
        <v>0</v>
      </c>
      <c r="J31" s="12">
        <v>0</v>
      </c>
      <c r="K31" s="2">
        <v>18666.666666666668</v>
      </c>
      <c r="L31" s="2">
        <v>28000</v>
      </c>
      <c r="M31" s="2">
        <v>0</v>
      </c>
      <c r="N31" s="2">
        <v>-18666.666666666668</v>
      </c>
      <c r="O31" s="13">
        <v>28000</v>
      </c>
      <c r="P31" s="12">
        <v>0</v>
      </c>
      <c r="Q31" s="2">
        <v>1</v>
      </c>
      <c r="R31" s="2">
        <v>0</v>
      </c>
      <c r="S31" s="2">
        <v>0</v>
      </c>
      <c r="T31" s="2">
        <v>0</v>
      </c>
      <c r="U31" s="13">
        <v>0</v>
      </c>
      <c r="V31" s="12">
        <v>0</v>
      </c>
      <c r="W31" s="2">
        <v>18666.666666666668</v>
      </c>
      <c r="X31" s="2">
        <v>28000</v>
      </c>
      <c r="Y31" s="2">
        <v>0</v>
      </c>
      <c r="Z31" s="2">
        <v>-18666.666666666668</v>
      </c>
      <c r="AA31" s="13">
        <v>28000</v>
      </c>
      <c r="AB31" s="1">
        <v>2</v>
      </c>
      <c r="AC31" s="2">
        <f t="shared" ref="AC31:AC41" ca="1" si="1">IF(ISNA(OR(MATCH(AC$29,OFFSET($D31,1-$AB31,0,6),0),MATCH($AB31,OFFSET($D31,1-$AB31,0,6),0))),0,INDEX(OFFSET($D31,1-$AB31,18,6,6),MATCH(AC$29,OFFSET($D31,1-$AB31,0,6),0),MATCH($AB31,OFFSET($D31,1-$AB31,0,6),0)))</f>
        <v>0</v>
      </c>
      <c r="AD31" s="2">
        <f t="shared" ca="1" si="0"/>
        <v>18666.666666666668</v>
      </c>
      <c r="AE31" s="2">
        <f t="shared" ca="1" si="0"/>
        <v>-28000</v>
      </c>
      <c r="AF31" s="2">
        <f t="shared" ca="1" si="0"/>
        <v>-28000</v>
      </c>
      <c r="AG31" s="2">
        <f t="shared" ca="1" si="0"/>
        <v>0</v>
      </c>
      <c r="AH31" s="2">
        <f t="shared" ca="1" si="0"/>
        <v>0</v>
      </c>
      <c r="AI31" s="2">
        <f t="shared" ca="1" si="0"/>
        <v>0</v>
      </c>
      <c r="AJ31" s="2">
        <f t="shared" ca="1" si="0"/>
        <v>-18666.666666666668</v>
      </c>
      <c r="AK31" s="2">
        <f t="shared" ca="1" si="0"/>
        <v>0</v>
      </c>
      <c r="AL31" s="2">
        <f t="shared" ca="1" si="0"/>
        <v>0</v>
      </c>
      <c r="AM31" s="2">
        <f t="shared" ca="1" si="0"/>
        <v>0</v>
      </c>
      <c r="AN31" s="2">
        <f t="shared" ca="1" si="0"/>
        <v>0</v>
      </c>
    </row>
    <row r="32" spans="1:40" x14ac:dyDescent="0.25">
      <c r="A32" s="191"/>
      <c r="B32" s="171"/>
      <c r="C32" s="174"/>
      <c r="D32" s="134">
        <f>INDEX(LM,MATCH(C30,NODES,0),3)</f>
        <v>4</v>
      </c>
      <c r="E32" s="2">
        <f ca="1"/>
        <v>0</v>
      </c>
      <c r="F32" s="2">
        <v>0</v>
      </c>
      <c r="G32" s="2">
        <v>0</v>
      </c>
      <c r="H32" s="2">
        <f ca="1"/>
        <v>0</v>
      </c>
      <c r="I32" s="2">
        <f ca="1"/>
        <v>0</v>
      </c>
      <c r="J32" s="12">
        <v>0</v>
      </c>
      <c r="K32" s="2">
        <v>28000</v>
      </c>
      <c r="L32" s="2">
        <v>56000</v>
      </c>
      <c r="M32" s="2">
        <v>0</v>
      </c>
      <c r="N32" s="2">
        <v>-28000</v>
      </c>
      <c r="O32" s="13">
        <v>28000</v>
      </c>
      <c r="P32" s="12">
        <v>0</v>
      </c>
      <c r="Q32" s="2">
        <v>0</v>
      </c>
      <c r="R32" s="2">
        <v>1</v>
      </c>
      <c r="S32" s="2">
        <v>0</v>
      </c>
      <c r="T32" s="2">
        <v>0</v>
      </c>
      <c r="U32" s="13">
        <v>0</v>
      </c>
      <c r="V32" s="12">
        <v>0</v>
      </c>
      <c r="W32" s="2">
        <v>28000</v>
      </c>
      <c r="X32" s="2">
        <v>56000</v>
      </c>
      <c r="Y32" s="2">
        <v>0</v>
      </c>
      <c r="Z32" s="2">
        <v>-28000</v>
      </c>
      <c r="AA32" s="13">
        <v>28000</v>
      </c>
      <c r="AB32" s="1">
        <v>3</v>
      </c>
      <c r="AC32" s="2">
        <f t="shared" ca="1" si="1"/>
        <v>0</v>
      </c>
      <c r="AD32" s="2">
        <f t="shared" ca="1" si="0"/>
        <v>-28000</v>
      </c>
      <c r="AE32" s="2">
        <f t="shared" ca="1" si="0"/>
        <v>56000</v>
      </c>
      <c r="AF32" s="2">
        <f t="shared" ca="1" si="0"/>
        <v>28000</v>
      </c>
      <c r="AG32" s="2">
        <f t="shared" ca="1" si="0"/>
        <v>0</v>
      </c>
      <c r="AH32" s="2">
        <f t="shared" ca="1" si="0"/>
        <v>0</v>
      </c>
      <c r="AI32" s="2">
        <f t="shared" ca="1" si="0"/>
        <v>0</v>
      </c>
      <c r="AJ32" s="2">
        <f t="shared" ca="1" si="0"/>
        <v>28000</v>
      </c>
      <c r="AK32" s="2">
        <f t="shared" ca="1" si="0"/>
        <v>0</v>
      </c>
      <c r="AL32" s="2">
        <f t="shared" ca="1" si="0"/>
        <v>0</v>
      </c>
      <c r="AM32" s="2">
        <f t="shared" ca="1" si="0"/>
        <v>0</v>
      </c>
      <c r="AN32" s="2">
        <f t="shared" ca="1" si="0"/>
        <v>0</v>
      </c>
    </row>
    <row r="33" spans="1:40" x14ac:dyDescent="0.25">
      <c r="A33" s="191"/>
      <c r="B33" s="171"/>
      <c r="C33" s="174" t="str">
        <f>INDEX(mem_Ne,MATCH(B30,MEMBERS,0))</f>
        <v>N1</v>
      </c>
      <c r="D33" s="134">
        <f>INDEX(LM,MATCH(C33,NODES,0),1)</f>
        <v>1</v>
      </c>
      <c r="E33" s="2">
        <f ca="1"/>
        <v>0</v>
      </c>
      <c r="F33" s="2">
        <v>0</v>
      </c>
      <c r="G33" s="2">
        <v>0</v>
      </c>
      <c r="H33" s="2">
        <f ca="1"/>
        <v>0</v>
      </c>
      <c r="I33" s="2">
        <f ca="1"/>
        <v>0</v>
      </c>
      <c r="J33" s="12">
        <v>-70000000</v>
      </c>
      <c r="K33" s="2">
        <v>0</v>
      </c>
      <c r="L33" s="2">
        <v>0</v>
      </c>
      <c r="M33" s="2">
        <v>70000000</v>
      </c>
      <c r="N33" s="2">
        <v>0</v>
      </c>
      <c r="O33" s="13">
        <v>0</v>
      </c>
      <c r="P33" s="12">
        <v>0</v>
      </c>
      <c r="Q33" s="2">
        <v>0</v>
      </c>
      <c r="R33" s="2">
        <v>0</v>
      </c>
      <c r="S33" s="2">
        <v>1</v>
      </c>
      <c r="T33" s="2">
        <v>0</v>
      </c>
      <c r="U33" s="13">
        <v>0</v>
      </c>
      <c r="V33" s="12">
        <v>-70000000</v>
      </c>
      <c r="W33" s="2">
        <v>0</v>
      </c>
      <c r="X33" s="2">
        <v>0</v>
      </c>
      <c r="Y33" s="2">
        <v>70000000</v>
      </c>
      <c r="Z33" s="2">
        <v>0</v>
      </c>
      <c r="AA33" s="13">
        <v>0</v>
      </c>
      <c r="AB33" s="1">
        <v>4</v>
      </c>
      <c r="AC33" s="2">
        <f t="shared" ca="1" si="1"/>
        <v>0</v>
      </c>
      <c r="AD33" s="2">
        <f t="shared" ca="1" si="0"/>
        <v>-28000</v>
      </c>
      <c r="AE33" s="2">
        <f t="shared" ca="1" si="0"/>
        <v>28000</v>
      </c>
      <c r="AF33" s="2">
        <f t="shared" ca="1" si="0"/>
        <v>56000</v>
      </c>
      <c r="AG33" s="2">
        <f t="shared" ca="1" si="0"/>
        <v>0</v>
      </c>
      <c r="AH33" s="2">
        <f t="shared" ca="1" si="0"/>
        <v>0</v>
      </c>
      <c r="AI33" s="2">
        <f t="shared" ca="1" si="0"/>
        <v>0</v>
      </c>
      <c r="AJ33" s="2">
        <f t="shared" ca="1" si="0"/>
        <v>28000</v>
      </c>
      <c r="AK33" s="2">
        <f t="shared" ca="1" si="0"/>
        <v>0</v>
      </c>
      <c r="AL33" s="2">
        <f t="shared" ca="1" si="0"/>
        <v>0</v>
      </c>
      <c r="AM33" s="2">
        <f t="shared" ca="1" si="0"/>
        <v>0</v>
      </c>
      <c r="AN33" s="2">
        <f t="shared" ca="1" si="0"/>
        <v>0</v>
      </c>
    </row>
    <row r="34" spans="1:40" x14ac:dyDescent="0.25">
      <c r="A34" s="191"/>
      <c r="B34" s="171"/>
      <c r="C34" s="174"/>
      <c r="D34" s="134">
        <f>INDEX(LM,MATCH(C33,NODES,0),2)</f>
        <v>2</v>
      </c>
      <c r="E34" s="2">
        <f ca="1"/>
        <v>0</v>
      </c>
      <c r="F34" s="2">
        <v>0</v>
      </c>
      <c r="G34" s="2">
        <v>0</v>
      </c>
      <c r="H34" s="2">
        <f ca="1"/>
        <v>0</v>
      </c>
      <c r="I34" s="2">
        <f ca="1"/>
        <v>0</v>
      </c>
      <c r="J34" s="12">
        <v>0</v>
      </c>
      <c r="K34" s="2">
        <v>-18666.666666666668</v>
      </c>
      <c r="L34" s="2">
        <v>-28000</v>
      </c>
      <c r="M34" s="2">
        <v>0</v>
      </c>
      <c r="N34" s="2">
        <v>18666.666666666668</v>
      </c>
      <c r="O34" s="13">
        <v>-28000</v>
      </c>
      <c r="P34" s="12">
        <v>0</v>
      </c>
      <c r="Q34" s="2">
        <v>0</v>
      </c>
      <c r="R34" s="2">
        <v>0</v>
      </c>
      <c r="S34" s="2">
        <v>0</v>
      </c>
      <c r="T34" s="2">
        <v>1</v>
      </c>
      <c r="U34" s="13">
        <v>0</v>
      </c>
      <c r="V34" s="12">
        <v>0</v>
      </c>
      <c r="W34" s="2">
        <v>-18666.666666666668</v>
      </c>
      <c r="X34" s="2">
        <v>-28000</v>
      </c>
      <c r="Y34" s="2">
        <v>0</v>
      </c>
      <c r="Z34" s="2">
        <v>18666.666666666668</v>
      </c>
      <c r="AA34" s="13">
        <v>-28000</v>
      </c>
      <c r="AB34" s="1">
        <v>5</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1"/>
      <c r="B35" s="171"/>
      <c r="C35" s="174"/>
      <c r="D35" s="134">
        <f>INDEX(LM,MATCH(C33,NODES,0),3)</f>
        <v>3</v>
      </c>
      <c r="E35" s="2">
        <f ca="1"/>
        <v>0</v>
      </c>
      <c r="F35" s="2">
        <v>0</v>
      </c>
      <c r="G35" s="2">
        <v>0</v>
      </c>
      <c r="H35" s="2">
        <f ca="1"/>
        <v>0</v>
      </c>
      <c r="I35" s="2">
        <f ca="1"/>
        <v>0</v>
      </c>
      <c r="J35" s="12">
        <v>0</v>
      </c>
      <c r="K35" s="2">
        <v>28000</v>
      </c>
      <c r="L35" s="2">
        <v>28000</v>
      </c>
      <c r="M35" s="2">
        <v>0</v>
      </c>
      <c r="N35" s="2">
        <v>-28000</v>
      </c>
      <c r="O35" s="13">
        <v>56000</v>
      </c>
      <c r="P35" s="12">
        <v>0</v>
      </c>
      <c r="Q35" s="2">
        <v>0</v>
      </c>
      <c r="R35" s="2">
        <v>0</v>
      </c>
      <c r="S35" s="2">
        <v>0</v>
      </c>
      <c r="T35" s="2">
        <v>0</v>
      </c>
      <c r="U35" s="13">
        <v>1</v>
      </c>
      <c r="V35" s="12">
        <v>0</v>
      </c>
      <c r="W35" s="2">
        <v>28000</v>
      </c>
      <c r="X35" s="2">
        <v>28000</v>
      </c>
      <c r="Y35" s="2">
        <v>0</v>
      </c>
      <c r="Z35" s="2">
        <v>-28000</v>
      </c>
      <c r="AA35" s="13">
        <v>56000</v>
      </c>
      <c r="AB35" s="1">
        <v>6</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hidden="1" x14ac:dyDescent="0.25">
      <c r="A36" s="191"/>
      <c r="B36" s="17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-70000000</v>
      </c>
      <c r="AD36" s="2">
        <f t="shared" ca="1" si="0"/>
        <v>0</v>
      </c>
      <c r="AE36" s="2">
        <f t="shared" ca="1" si="0"/>
        <v>0</v>
      </c>
      <c r="AF36" s="2">
        <f t="shared" ca="1" si="0"/>
        <v>0</v>
      </c>
      <c r="AG36" s="2">
        <f t="shared" ca="1" si="0"/>
        <v>0</v>
      </c>
      <c r="AH36" s="2">
        <f t="shared" ca="1" si="0"/>
        <v>0</v>
      </c>
      <c r="AI36" s="2">
        <f t="shared" ca="1" si="0"/>
        <v>70000000</v>
      </c>
      <c r="AJ36" s="2">
        <f t="shared" ca="1" si="0"/>
        <v>0</v>
      </c>
      <c r="AK36" s="2">
        <f t="shared" ca="1" si="0"/>
        <v>0</v>
      </c>
      <c r="AL36" s="2">
        <f t="shared" ca="1" si="0"/>
        <v>0</v>
      </c>
      <c r="AM36" s="2">
        <f t="shared" ca="1" si="0"/>
        <v>0</v>
      </c>
      <c r="AN36" s="2">
        <f t="shared" ca="1" si="0"/>
        <v>0</v>
      </c>
    </row>
    <row r="37" spans="1:40" hidden="1" x14ac:dyDescent="0.25">
      <c r="A37" s="191"/>
      <c r="B37" s="17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-18666.666666666668</v>
      </c>
      <c r="AE37" s="2">
        <f t="shared" ca="1" si="0"/>
        <v>28000</v>
      </c>
      <c r="AF37" s="2">
        <f t="shared" ca="1" si="0"/>
        <v>28000</v>
      </c>
      <c r="AG37" s="2">
        <f t="shared" ca="1" si="0"/>
        <v>0</v>
      </c>
      <c r="AH37" s="2">
        <f t="shared" ca="1" si="0"/>
        <v>0</v>
      </c>
      <c r="AI37" s="2">
        <f t="shared" ca="1" si="0"/>
        <v>0</v>
      </c>
      <c r="AJ37" s="2">
        <f t="shared" ca="1" si="0"/>
        <v>18666.666666666668</v>
      </c>
      <c r="AK37" s="2">
        <f t="shared" ca="1" si="0"/>
        <v>0</v>
      </c>
      <c r="AL37" s="2">
        <f t="shared" ca="1" si="0"/>
        <v>0</v>
      </c>
      <c r="AM37" s="2">
        <f t="shared" ca="1" si="0"/>
        <v>0</v>
      </c>
      <c r="AN37" s="2">
        <f t="shared" ca="1" si="0"/>
        <v>0</v>
      </c>
    </row>
    <row r="38" spans="1:40" hidden="1" x14ac:dyDescent="0.25">
      <c r="A38" s="191"/>
      <c r="B38" s="171"/>
      <c r="C38" s="3"/>
      <c r="D38" s="3"/>
      <c r="E38" s="3"/>
      <c r="F38" s="3"/>
      <c r="G38" s="3"/>
      <c r="H38" s="3"/>
      <c r="I38" s="3"/>
      <c r="J38" s="3"/>
      <c r="K38" s="3"/>
      <c r="L38" s="3"/>
      <c r="M38" s="3"/>
      <c r="N38" s="3"/>
      <c r="O38" s="3"/>
      <c r="P38" s="3"/>
      <c r="Q38" s="3"/>
      <c r="R38" s="3"/>
      <c r="S38" s="3"/>
      <c r="T38" s="3"/>
      <c r="U38" s="3"/>
      <c r="V38" s="3"/>
      <c r="W38" s="3"/>
      <c r="X38" s="3"/>
      <c r="Y38" s="3"/>
      <c r="Z38" s="3"/>
      <c r="AA38" s="3"/>
      <c r="AB38" s="1">
        <v>9</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hidden="1" x14ac:dyDescent="0.25">
      <c r="A39" s="191"/>
      <c r="B39" s="171"/>
      <c r="C39" s="3"/>
      <c r="D39" s="3"/>
      <c r="E39" s="3"/>
      <c r="F39" s="3"/>
      <c r="G39" s="3"/>
      <c r="H39" s="3"/>
      <c r="I39" s="3"/>
      <c r="J39" s="3"/>
      <c r="K39" s="3"/>
      <c r="L39" s="3"/>
      <c r="M39" s="3"/>
      <c r="N39" s="3"/>
      <c r="O39" s="3"/>
      <c r="P39" s="3"/>
      <c r="Q39" s="3"/>
      <c r="R39" s="3"/>
      <c r="S39" s="3"/>
      <c r="T39" s="3"/>
      <c r="U39" s="3"/>
      <c r="V39" s="3"/>
      <c r="W39" s="3"/>
      <c r="X39" s="3"/>
      <c r="Y39" s="3"/>
      <c r="Z39" s="3"/>
      <c r="AA39" s="3"/>
      <c r="AB39" s="1">
        <v>10</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row>
    <row r="40" spans="1:40" hidden="1" x14ac:dyDescent="0.25">
      <c r="A40" s="191"/>
      <c r="B40" s="171"/>
      <c r="C40" s="3"/>
      <c r="D40" s="3"/>
      <c r="E40" s="3"/>
      <c r="F40" s="3"/>
      <c r="G40" s="3"/>
      <c r="H40" s="3"/>
      <c r="I40" s="3"/>
      <c r="J40" s="3"/>
      <c r="K40" s="3"/>
      <c r="L40" s="3"/>
      <c r="M40" s="3"/>
      <c r="N40" s="3"/>
      <c r="O40" s="3"/>
      <c r="P40" s="3"/>
      <c r="Q40" s="3"/>
      <c r="R40" s="3"/>
      <c r="S40" s="3"/>
      <c r="T40" s="3"/>
      <c r="U40" s="3"/>
      <c r="V40" s="3"/>
      <c r="W40" s="3"/>
      <c r="X40" s="3"/>
      <c r="Y40" s="3"/>
      <c r="Z40" s="3"/>
      <c r="AA40" s="3"/>
      <c r="AB40" s="1">
        <v>11</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1"/>
      <c r="B41" s="17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5">
        <v>12</v>
      </c>
      <c r="AC41" s="127">
        <f t="shared" ca="1" si="1"/>
        <v>0</v>
      </c>
      <c r="AD41" s="127">
        <f t="shared" ca="1" si="0"/>
        <v>0</v>
      </c>
      <c r="AE41" s="127">
        <f t="shared" ca="1" si="0"/>
        <v>0</v>
      </c>
      <c r="AF41" s="127">
        <f t="shared" ca="1" si="0"/>
        <v>0</v>
      </c>
      <c r="AG41" s="127">
        <f t="shared" ca="1" si="0"/>
        <v>0</v>
      </c>
      <c r="AH41" s="127">
        <f t="shared" ca="1" si="0"/>
        <v>0</v>
      </c>
      <c r="AI41" s="127">
        <f t="shared" ca="1" si="0"/>
        <v>0</v>
      </c>
      <c r="AJ41" s="127">
        <f t="shared" ca="1" si="0"/>
        <v>0</v>
      </c>
      <c r="AK41" s="127">
        <f t="shared" ca="1" si="0"/>
        <v>0</v>
      </c>
      <c r="AL41" s="127">
        <f t="shared" ca="1" si="0"/>
        <v>0</v>
      </c>
      <c r="AM41" s="127">
        <f t="shared" ca="1" si="0"/>
        <v>0</v>
      </c>
      <c r="AN41" s="127">
        <f t="shared" ca="1" si="0"/>
        <v>0</v>
      </c>
    </row>
    <row r="42" spans="1:40" x14ac:dyDescent="0.25">
      <c r="A42" s="191"/>
      <c r="B42" s="170" t="s">
        <v>30</v>
      </c>
      <c r="C42" s="173" t="str">
        <f>INDEX(mem_Nb,MATCH(B42,MEMBERS,0))</f>
        <v>N3</v>
      </c>
      <c r="D42" s="135">
        <f>INDEX(LM,MATCH(C42,NODES,0),1)</f>
        <v>9</v>
      </c>
      <c r="E42" s="4">
        <f t="array" aca="1" ref="E42:E47" ca="1">d_m(D42:D47,P42:U47,Du,Dk)</f>
        <v>0</v>
      </c>
      <c r="F42" s="4">
        <f t="array" ref="F42:F47">qf_m(B42)</f>
        <v>0</v>
      </c>
      <c r="G42" s="4">
        <f t="array" ref="G42:G47">MMULT(TRANSPOSE(P42:U47),F42:F47)</f>
        <v>0</v>
      </c>
      <c r="H42" s="4">
        <f t="array" aca="1" ref="H42:H47" ca="1">MMULT(J42:O47,E42:E47)+F42:F47</f>
        <v>0</v>
      </c>
      <c r="I42" s="4">
        <f t="array" aca="1" ref="I42:I47" ca="1">MMULT(TRANSPOSE(P42:U47),H42:H47)</f>
        <v>0</v>
      </c>
      <c r="J42" s="14">
        <f t="array" ref="J42:O47">kp_m(B42)</f>
        <v>70000000</v>
      </c>
      <c r="K42" s="4">
        <v>0</v>
      </c>
      <c r="L42" s="4">
        <v>0</v>
      </c>
      <c r="M42" s="4">
        <v>-70000000</v>
      </c>
      <c r="N42" s="4">
        <v>0</v>
      </c>
      <c r="O42" s="15">
        <v>0</v>
      </c>
      <c r="P42" s="14">
        <f t="array" ref="P42:U47">T_m(B42)</f>
        <v>1</v>
      </c>
      <c r="Q42" s="4">
        <v>0</v>
      </c>
      <c r="R42" s="4">
        <v>0</v>
      </c>
      <c r="S42" s="4">
        <v>0</v>
      </c>
      <c r="T42" s="4">
        <v>0</v>
      </c>
      <c r="U42" s="15">
        <v>0</v>
      </c>
      <c r="V42" s="14">
        <f t="array" ref="V42:AA47">k_m(P42:U47,J42:O47)</f>
        <v>70000000</v>
      </c>
      <c r="W42" s="4">
        <v>0</v>
      </c>
      <c r="X42" s="4">
        <v>0</v>
      </c>
      <c r="Y42" s="4">
        <v>-70000000</v>
      </c>
      <c r="Z42" s="4">
        <v>0</v>
      </c>
      <c r="AA42" s="15">
        <v>0</v>
      </c>
      <c r="AB42" s="5">
        <v>1</v>
      </c>
      <c r="AC42" s="4">
        <f ca="1">IF(ISNA(OR(MATCH(AC$29,OFFSET($D42,1-$AB42,0,6),0),MATCH($AB42,OFFSET($D42,1-$AB42,0,6),0))),0,INDEX(OFFSET($D42,1-$AB42,18,6,6),MATCH(AC$29,OFFSET($D42,1-$AB42,0,6),0),MATCH($AB42,OFFSET($D42,1-$AB42,0,6),0)))</f>
        <v>70000000</v>
      </c>
      <c r="AD42" s="4">
        <f t="shared" ca="1" si="0"/>
        <v>0</v>
      </c>
      <c r="AE42" s="4">
        <f t="shared" ca="1" si="0"/>
        <v>0</v>
      </c>
      <c r="AF42" s="4">
        <f t="shared" ca="1" si="0"/>
        <v>0</v>
      </c>
      <c r="AG42" s="4">
        <f t="shared" ca="1" si="0"/>
        <v>0</v>
      </c>
      <c r="AH42" s="4">
        <f t="shared" ca="1" si="0"/>
        <v>0</v>
      </c>
      <c r="AI42" s="4">
        <f t="shared" ca="1" si="0"/>
        <v>0</v>
      </c>
      <c r="AJ42" s="4">
        <f t="shared" ca="1" si="0"/>
        <v>0</v>
      </c>
      <c r="AK42" s="4">
        <f t="shared" ca="1" si="0"/>
        <v>-70000000</v>
      </c>
      <c r="AL42" s="4">
        <f t="shared" ca="1" si="0"/>
        <v>0</v>
      </c>
      <c r="AM42" s="4">
        <f t="shared" ca="1" si="0"/>
        <v>0</v>
      </c>
      <c r="AN42" s="4">
        <f t="shared" ca="1" si="0"/>
        <v>0</v>
      </c>
    </row>
    <row r="43" spans="1:40" x14ac:dyDescent="0.25">
      <c r="A43" s="191"/>
      <c r="B43" s="171"/>
      <c r="C43" s="174"/>
      <c r="D43" s="134">
        <f>INDEX(LM,MATCH(C42,NODES,0),2)</f>
        <v>10</v>
      </c>
      <c r="E43" s="2">
        <f ca="1"/>
        <v>0</v>
      </c>
      <c r="F43" s="2">
        <v>0</v>
      </c>
      <c r="G43" s="2">
        <v>0</v>
      </c>
      <c r="H43" s="2">
        <f ca="1"/>
        <v>0</v>
      </c>
      <c r="I43" s="2">
        <f ca="1"/>
        <v>0</v>
      </c>
      <c r="J43" s="12">
        <v>0</v>
      </c>
      <c r="K43" s="2">
        <v>18666.666666666668</v>
      </c>
      <c r="L43" s="2">
        <v>28000</v>
      </c>
      <c r="M43" s="2">
        <v>0</v>
      </c>
      <c r="N43" s="2">
        <v>-18666.666666666668</v>
      </c>
      <c r="O43" s="13">
        <v>28000</v>
      </c>
      <c r="P43" s="12">
        <v>0</v>
      </c>
      <c r="Q43" s="2">
        <v>1</v>
      </c>
      <c r="R43" s="2">
        <v>0</v>
      </c>
      <c r="S43" s="2">
        <v>0</v>
      </c>
      <c r="T43" s="2">
        <v>0</v>
      </c>
      <c r="U43" s="13">
        <v>0</v>
      </c>
      <c r="V43" s="12">
        <v>0</v>
      </c>
      <c r="W43" s="2">
        <v>18666.666666666668</v>
      </c>
      <c r="X43" s="2">
        <v>28000</v>
      </c>
      <c r="Y43" s="2">
        <v>0</v>
      </c>
      <c r="Z43" s="2">
        <v>-18666.666666666668</v>
      </c>
      <c r="AA43" s="13">
        <v>28000</v>
      </c>
      <c r="AB43" s="1">
        <v>2</v>
      </c>
      <c r="AC43" s="2">
        <f t="shared" ref="AC43:AN58" ca="1" si="2">IF(ISNA(OR(MATCH(AC$29,OFFSET($D43,1-$AB43,0,6),0),MATCH($AB43,OFFSET($D43,1-$AB43,0,6),0))),0,INDEX(OFFSET($D43,1-$AB43,18,6,6),MATCH(AC$29,OFFSET($D43,1-$AB43,0,6),0),MATCH($AB43,OFFSET($D43,1-$AB43,0,6),0)))</f>
        <v>0</v>
      </c>
      <c r="AD43" s="2">
        <f t="shared" ca="1" si="0"/>
        <v>18666.666666666668</v>
      </c>
      <c r="AE43" s="2">
        <f t="shared" ca="1" si="0"/>
        <v>-28000</v>
      </c>
      <c r="AF43" s="2">
        <f t="shared" ca="1" si="0"/>
        <v>0</v>
      </c>
      <c r="AG43" s="2">
        <f t="shared" ca="1" si="0"/>
        <v>-28000</v>
      </c>
      <c r="AH43" s="2">
        <f t="shared" ca="1" si="0"/>
        <v>0</v>
      </c>
      <c r="AI43" s="2">
        <f t="shared" ca="1" si="0"/>
        <v>0</v>
      </c>
      <c r="AJ43" s="2">
        <f t="shared" ca="1" si="0"/>
        <v>0</v>
      </c>
      <c r="AK43" s="2">
        <f t="shared" ca="1" si="0"/>
        <v>0</v>
      </c>
      <c r="AL43" s="2">
        <f t="shared" ca="1" si="0"/>
        <v>-18666.666666666668</v>
      </c>
      <c r="AM43" s="2">
        <f t="shared" ca="1" si="0"/>
        <v>0</v>
      </c>
      <c r="AN43" s="2">
        <f t="shared" ca="1" si="0"/>
        <v>0</v>
      </c>
    </row>
    <row r="44" spans="1:40" x14ac:dyDescent="0.25">
      <c r="A44" s="191"/>
      <c r="B44" s="171"/>
      <c r="C44" s="174"/>
      <c r="D44" s="134">
        <f>INDEX(LM,MATCH(C42,NODES,0),3)</f>
        <v>5</v>
      </c>
      <c r="E44" s="2">
        <f ca="1"/>
        <v>0</v>
      </c>
      <c r="F44" s="2">
        <v>0</v>
      </c>
      <c r="G44" s="2">
        <v>0</v>
      </c>
      <c r="H44" s="2">
        <f ca="1"/>
        <v>0</v>
      </c>
      <c r="I44" s="2">
        <f ca="1"/>
        <v>0</v>
      </c>
      <c r="J44" s="12">
        <v>0</v>
      </c>
      <c r="K44" s="2">
        <v>28000</v>
      </c>
      <c r="L44" s="2">
        <v>56000</v>
      </c>
      <c r="M44" s="2">
        <v>0</v>
      </c>
      <c r="N44" s="2">
        <v>-28000</v>
      </c>
      <c r="O44" s="13">
        <v>28000</v>
      </c>
      <c r="P44" s="12">
        <v>0</v>
      </c>
      <c r="Q44" s="2">
        <v>0</v>
      </c>
      <c r="R44" s="2">
        <v>1</v>
      </c>
      <c r="S44" s="2">
        <v>0</v>
      </c>
      <c r="T44" s="2">
        <v>0</v>
      </c>
      <c r="U44" s="13">
        <v>0</v>
      </c>
      <c r="V44" s="12">
        <v>0</v>
      </c>
      <c r="W44" s="2">
        <v>28000</v>
      </c>
      <c r="X44" s="2">
        <v>56000</v>
      </c>
      <c r="Y44" s="2">
        <v>0</v>
      </c>
      <c r="Z44" s="2">
        <v>-28000</v>
      </c>
      <c r="AA44" s="13">
        <v>28000</v>
      </c>
      <c r="AB44" s="1">
        <v>3</v>
      </c>
      <c r="AC44" s="2">
        <f t="shared" ca="1" si="2"/>
        <v>0</v>
      </c>
      <c r="AD44" s="2">
        <f t="shared" ca="1" si="0"/>
        <v>-28000</v>
      </c>
      <c r="AE44" s="2">
        <f t="shared" ca="1" si="0"/>
        <v>56000</v>
      </c>
      <c r="AF44" s="2">
        <f t="shared" ca="1" si="0"/>
        <v>0</v>
      </c>
      <c r="AG44" s="2">
        <f t="shared" ca="1" si="0"/>
        <v>28000</v>
      </c>
      <c r="AH44" s="2">
        <f t="shared" ca="1" si="0"/>
        <v>0</v>
      </c>
      <c r="AI44" s="2">
        <f t="shared" ca="1" si="0"/>
        <v>0</v>
      </c>
      <c r="AJ44" s="2">
        <f t="shared" ca="1" si="0"/>
        <v>0</v>
      </c>
      <c r="AK44" s="2">
        <f t="shared" ca="1" si="0"/>
        <v>0</v>
      </c>
      <c r="AL44" s="2">
        <f t="shared" ca="1" si="0"/>
        <v>28000</v>
      </c>
      <c r="AM44" s="2">
        <f t="shared" ca="1" si="0"/>
        <v>0</v>
      </c>
      <c r="AN44" s="2">
        <f t="shared" ca="1" si="0"/>
        <v>0</v>
      </c>
    </row>
    <row r="45" spans="1:40" x14ac:dyDescent="0.25">
      <c r="A45" s="191"/>
      <c r="B45" s="171"/>
      <c r="C45" s="174" t="str">
        <f>INDEX(mem_Ne,MATCH(B42,MEMBERS,0))</f>
        <v>N1</v>
      </c>
      <c r="D45" s="134">
        <f>INDEX(LM,MATCH(C45,NODES,0),1)</f>
        <v>1</v>
      </c>
      <c r="E45" s="2">
        <f ca="1"/>
        <v>0</v>
      </c>
      <c r="F45" s="2">
        <v>0</v>
      </c>
      <c r="G45" s="2">
        <v>0</v>
      </c>
      <c r="H45" s="2">
        <f ca="1"/>
        <v>0</v>
      </c>
      <c r="I45" s="2">
        <f ca="1"/>
        <v>0</v>
      </c>
      <c r="J45" s="12">
        <v>-70000000</v>
      </c>
      <c r="K45" s="2">
        <v>0</v>
      </c>
      <c r="L45" s="2">
        <v>0</v>
      </c>
      <c r="M45" s="2">
        <v>70000000</v>
      </c>
      <c r="N45" s="2">
        <v>0</v>
      </c>
      <c r="O45" s="13">
        <v>0</v>
      </c>
      <c r="P45" s="12">
        <v>0</v>
      </c>
      <c r="Q45" s="2">
        <v>0</v>
      </c>
      <c r="R45" s="2">
        <v>0</v>
      </c>
      <c r="S45" s="2">
        <v>1</v>
      </c>
      <c r="T45" s="2">
        <v>0</v>
      </c>
      <c r="U45" s="13">
        <v>0</v>
      </c>
      <c r="V45" s="12">
        <v>-70000000</v>
      </c>
      <c r="W45" s="2">
        <v>0</v>
      </c>
      <c r="X45" s="2">
        <v>0</v>
      </c>
      <c r="Y45" s="2">
        <v>70000000</v>
      </c>
      <c r="Z45" s="2">
        <v>0</v>
      </c>
      <c r="AA45" s="13">
        <v>0</v>
      </c>
      <c r="AB45" s="1">
        <v>4</v>
      </c>
      <c r="AC45" s="2">
        <f t="shared" ca="1" si="2"/>
        <v>0</v>
      </c>
      <c r="AD45" s="2">
        <f t="shared" ca="1" si="0"/>
        <v>0</v>
      </c>
      <c r="AE45" s="2">
        <f t="shared" ca="1" si="0"/>
        <v>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1"/>
      <c r="B46" s="171"/>
      <c r="C46" s="174"/>
      <c r="D46" s="134">
        <f>INDEX(LM,MATCH(C45,NODES,0),2)</f>
        <v>2</v>
      </c>
      <c r="E46" s="2">
        <f ca="1"/>
        <v>0</v>
      </c>
      <c r="F46" s="2">
        <v>0</v>
      </c>
      <c r="G46" s="2">
        <v>0</v>
      </c>
      <c r="H46" s="2">
        <f ca="1"/>
        <v>0</v>
      </c>
      <c r="I46" s="2">
        <f ca="1"/>
        <v>0</v>
      </c>
      <c r="J46" s="12">
        <v>0</v>
      </c>
      <c r="K46" s="2">
        <v>-18666.666666666668</v>
      </c>
      <c r="L46" s="2">
        <v>-28000</v>
      </c>
      <c r="M46" s="2">
        <v>0</v>
      </c>
      <c r="N46" s="2">
        <v>18666.666666666668</v>
      </c>
      <c r="O46" s="13">
        <v>-28000</v>
      </c>
      <c r="P46" s="12">
        <v>0</v>
      </c>
      <c r="Q46" s="2">
        <v>0</v>
      </c>
      <c r="R46" s="2">
        <v>0</v>
      </c>
      <c r="S46" s="2">
        <v>0</v>
      </c>
      <c r="T46" s="2">
        <v>1</v>
      </c>
      <c r="U46" s="13">
        <v>0</v>
      </c>
      <c r="V46" s="12">
        <v>0</v>
      </c>
      <c r="W46" s="2">
        <v>-18666.666666666668</v>
      </c>
      <c r="X46" s="2">
        <v>-28000</v>
      </c>
      <c r="Y46" s="2">
        <v>0</v>
      </c>
      <c r="Z46" s="2">
        <v>18666.666666666668</v>
      </c>
      <c r="AA46" s="13">
        <v>-28000</v>
      </c>
      <c r="AB46" s="1">
        <v>5</v>
      </c>
      <c r="AC46" s="2">
        <f t="shared" ca="1" si="2"/>
        <v>0</v>
      </c>
      <c r="AD46" s="2">
        <f t="shared" ca="1" si="2"/>
        <v>-28000</v>
      </c>
      <c r="AE46" s="2">
        <f t="shared" ca="1" si="2"/>
        <v>28000</v>
      </c>
      <c r="AF46" s="2">
        <f t="shared" ca="1" si="2"/>
        <v>0</v>
      </c>
      <c r="AG46" s="2">
        <f t="shared" ca="1" si="2"/>
        <v>56000</v>
      </c>
      <c r="AH46" s="2">
        <f t="shared" ca="1" si="2"/>
        <v>0</v>
      </c>
      <c r="AI46" s="2">
        <f t="shared" ca="1" si="2"/>
        <v>0</v>
      </c>
      <c r="AJ46" s="2">
        <f t="shared" ca="1" si="2"/>
        <v>0</v>
      </c>
      <c r="AK46" s="2">
        <f t="shared" ca="1" si="2"/>
        <v>0</v>
      </c>
      <c r="AL46" s="2">
        <f t="shared" ca="1" si="2"/>
        <v>28000</v>
      </c>
      <c r="AM46" s="2">
        <f t="shared" ca="1" si="2"/>
        <v>0</v>
      </c>
      <c r="AN46" s="2">
        <f t="shared" ca="1" si="2"/>
        <v>0</v>
      </c>
    </row>
    <row r="47" spans="1:40" x14ac:dyDescent="0.25">
      <c r="A47" s="191"/>
      <c r="B47" s="171"/>
      <c r="C47" s="174"/>
      <c r="D47" s="134">
        <f>INDEX(LM,MATCH(C45,NODES,0),3)</f>
        <v>3</v>
      </c>
      <c r="E47" s="2">
        <f ca="1"/>
        <v>0</v>
      </c>
      <c r="F47" s="2">
        <v>0</v>
      </c>
      <c r="G47" s="2">
        <v>0</v>
      </c>
      <c r="H47" s="2">
        <f ca="1"/>
        <v>0</v>
      </c>
      <c r="I47" s="2">
        <f ca="1"/>
        <v>0</v>
      </c>
      <c r="J47" s="12">
        <v>0</v>
      </c>
      <c r="K47" s="2">
        <v>28000</v>
      </c>
      <c r="L47" s="2">
        <v>28000</v>
      </c>
      <c r="M47" s="2">
        <v>0</v>
      </c>
      <c r="N47" s="2">
        <v>-28000</v>
      </c>
      <c r="O47" s="13">
        <v>56000</v>
      </c>
      <c r="P47" s="12">
        <v>0</v>
      </c>
      <c r="Q47" s="2">
        <v>0</v>
      </c>
      <c r="R47" s="2">
        <v>0</v>
      </c>
      <c r="S47" s="2">
        <v>0</v>
      </c>
      <c r="T47" s="2">
        <v>0</v>
      </c>
      <c r="U47" s="13">
        <v>1</v>
      </c>
      <c r="V47" s="12">
        <v>0</v>
      </c>
      <c r="W47" s="2">
        <v>28000</v>
      </c>
      <c r="X47" s="2">
        <v>28000</v>
      </c>
      <c r="Y47" s="2">
        <v>0</v>
      </c>
      <c r="Z47" s="2">
        <v>-28000</v>
      </c>
      <c r="AA47" s="13">
        <v>56000</v>
      </c>
      <c r="AB47" s="1">
        <v>6</v>
      </c>
      <c r="AC47" s="2">
        <f t="shared" ca="1" si="2"/>
        <v>0</v>
      </c>
      <c r="AD47" s="2">
        <f t="shared" ca="1" si="2"/>
        <v>0</v>
      </c>
      <c r="AE47" s="2">
        <f t="shared" ca="1" si="2"/>
        <v>0</v>
      </c>
      <c r="AF47" s="2">
        <f t="shared" ca="1" si="2"/>
        <v>0</v>
      </c>
      <c r="AG47" s="2">
        <f t="shared" ca="1" si="2"/>
        <v>0</v>
      </c>
      <c r="AH47" s="2">
        <f t="shared" ca="1" si="2"/>
        <v>0</v>
      </c>
      <c r="AI47" s="2">
        <f t="shared" ca="1" si="2"/>
        <v>0</v>
      </c>
      <c r="AJ47" s="2">
        <f t="shared" ca="1" si="2"/>
        <v>0</v>
      </c>
      <c r="AK47" s="2">
        <f t="shared" ca="1" si="2"/>
        <v>0</v>
      </c>
      <c r="AL47" s="2">
        <f t="shared" ca="1" si="2"/>
        <v>0</v>
      </c>
      <c r="AM47" s="2">
        <f t="shared" ca="1" si="2"/>
        <v>0</v>
      </c>
      <c r="AN47" s="2">
        <f t="shared" ca="1" si="2"/>
        <v>0</v>
      </c>
    </row>
    <row r="48" spans="1:40" hidden="1" x14ac:dyDescent="0.25">
      <c r="A48" s="191"/>
      <c r="B48" s="171"/>
      <c r="C48" s="3"/>
      <c r="D48" s="3"/>
      <c r="E48" s="3"/>
      <c r="F48" s="3"/>
      <c r="G48" s="3"/>
      <c r="H48" s="3"/>
      <c r="I48" s="3"/>
      <c r="J48" s="3"/>
      <c r="K48" s="3"/>
      <c r="L48" s="3"/>
      <c r="M48" s="3"/>
      <c r="N48" s="3"/>
      <c r="O48" s="3"/>
      <c r="P48" s="3"/>
      <c r="Q48" s="3"/>
      <c r="R48" s="3"/>
      <c r="S48" s="3"/>
      <c r="T48" s="3"/>
      <c r="U48" s="3"/>
      <c r="V48" s="3"/>
      <c r="W48" s="3"/>
      <c r="X48" s="3"/>
      <c r="Y48" s="3"/>
      <c r="Z48" s="3"/>
      <c r="AA48" s="3"/>
      <c r="AB48" s="1">
        <v>7</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1"/>
      <c r="B49" s="171"/>
      <c r="C49" s="3"/>
      <c r="D49" s="3"/>
      <c r="E49" s="3"/>
      <c r="F49" s="3"/>
      <c r="G49" s="3"/>
      <c r="H49" s="3"/>
      <c r="I49" s="3"/>
      <c r="J49" s="3"/>
      <c r="K49" s="3"/>
      <c r="L49" s="3"/>
      <c r="M49" s="3"/>
      <c r="N49" s="3"/>
      <c r="O49" s="3"/>
      <c r="P49" s="3"/>
      <c r="Q49" s="3"/>
      <c r="R49" s="3"/>
      <c r="S49" s="3"/>
      <c r="T49" s="3"/>
      <c r="U49" s="3"/>
      <c r="V49" s="3"/>
      <c r="W49" s="3"/>
      <c r="X49" s="3"/>
      <c r="Y49" s="3"/>
      <c r="Z49" s="3"/>
      <c r="AA49" s="3"/>
      <c r="AB49" s="1">
        <v>8</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1"/>
      <c r="B50" s="171"/>
      <c r="C50" s="3"/>
      <c r="D50" s="3"/>
      <c r="E50" s="3"/>
      <c r="F50" s="3"/>
      <c r="G50" s="3"/>
      <c r="H50" s="3"/>
      <c r="I50" s="3"/>
      <c r="J50" s="3"/>
      <c r="K50" s="3"/>
      <c r="L50" s="3"/>
      <c r="M50" s="3"/>
      <c r="N50" s="3"/>
      <c r="O50" s="3"/>
      <c r="P50" s="3"/>
      <c r="Q50" s="3"/>
      <c r="R50" s="3"/>
      <c r="S50" s="3"/>
      <c r="T50" s="3"/>
      <c r="U50" s="3"/>
      <c r="V50" s="3"/>
      <c r="W50" s="3"/>
      <c r="X50" s="3"/>
      <c r="Y50" s="3"/>
      <c r="Z50" s="3"/>
      <c r="AA50" s="3"/>
      <c r="AB50" s="1">
        <v>9</v>
      </c>
      <c r="AC50" s="2">
        <f t="shared" ca="1" si="2"/>
        <v>-70000000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70000000</v>
      </c>
      <c r="AL50" s="2">
        <f t="shared" ca="1" si="2"/>
        <v>0</v>
      </c>
      <c r="AM50" s="2">
        <f t="shared" ca="1" si="2"/>
        <v>0</v>
      </c>
      <c r="AN50" s="2">
        <f t="shared" ca="1" si="2"/>
        <v>0</v>
      </c>
    </row>
    <row r="51" spans="1:40" hidden="1" x14ac:dyDescent="0.25">
      <c r="A51" s="191"/>
      <c r="B51" s="171"/>
      <c r="C51" s="3"/>
      <c r="D51" s="3"/>
      <c r="E51" s="3"/>
      <c r="F51" s="3"/>
      <c r="G51" s="3"/>
      <c r="H51" s="3"/>
      <c r="I51" s="3"/>
      <c r="J51" s="3"/>
      <c r="K51" s="3"/>
      <c r="L51" s="3"/>
      <c r="M51" s="3"/>
      <c r="N51" s="3"/>
      <c r="O51" s="3"/>
      <c r="P51" s="3"/>
      <c r="Q51" s="3"/>
      <c r="R51" s="3"/>
      <c r="S51" s="3"/>
      <c r="T51" s="3"/>
      <c r="U51" s="3"/>
      <c r="V51" s="3"/>
      <c r="W51" s="3"/>
      <c r="X51" s="3"/>
      <c r="Y51" s="3"/>
      <c r="Z51" s="3"/>
      <c r="AA51" s="3"/>
      <c r="AB51" s="1">
        <v>10</v>
      </c>
      <c r="AC51" s="2">
        <f t="shared" ca="1" si="2"/>
        <v>0</v>
      </c>
      <c r="AD51" s="2">
        <f t="shared" ca="1" si="2"/>
        <v>-18666.666666666668</v>
      </c>
      <c r="AE51" s="2">
        <f t="shared" ca="1" si="2"/>
        <v>28000</v>
      </c>
      <c r="AF51" s="2">
        <f t="shared" ca="1" si="2"/>
        <v>0</v>
      </c>
      <c r="AG51" s="2">
        <f t="shared" ca="1" si="2"/>
        <v>28000</v>
      </c>
      <c r="AH51" s="2">
        <f t="shared" ca="1" si="2"/>
        <v>0</v>
      </c>
      <c r="AI51" s="2">
        <f t="shared" ca="1" si="2"/>
        <v>0</v>
      </c>
      <c r="AJ51" s="2">
        <f t="shared" ca="1" si="2"/>
        <v>0</v>
      </c>
      <c r="AK51" s="2">
        <f t="shared" ca="1" si="2"/>
        <v>0</v>
      </c>
      <c r="AL51" s="2">
        <f t="shared" ca="1" si="2"/>
        <v>18666.666666666668</v>
      </c>
      <c r="AM51" s="2">
        <f t="shared" ca="1" si="2"/>
        <v>0</v>
      </c>
      <c r="AN51" s="2">
        <f t="shared" ca="1" si="2"/>
        <v>0</v>
      </c>
    </row>
    <row r="52" spans="1:40" hidden="1" x14ac:dyDescent="0.25">
      <c r="A52" s="191"/>
      <c r="B52" s="171"/>
      <c r="C52" s="3"/>
      <c r="D52" s="3"/>
      <c r="E52" s="3"/>
      <c r="F52" s="3"/>
      <c r="G52" s="3"/>
      <c r="H52" s="3"/>
      <c r="I52" s="3"/>
      <c r="J52" s="3"/>
      <c r="K52" s="3"/>
      <c r="L52" s="3"/>
      <c r="M52" s="3"/>
      <c r="N52" s="3"/>
      <c r="O52" s="3"/>
      <c r="P52" s="3"/>
      <c r="Q52" s="3"/>
      <c r="R52" s="3"/>
      <c r="S52" s="3"/>
      <c r="T52" s="3"/>
      <c r="U52" s="3"/>
      <c r="V52" s="3"/>
      <c r="W52" s="3"/>
      <c r="X52" s="3"/>
      <c r="Y52" s="3"/>
      <c r="Z52" s="3"/>
      <c r="AA52" s="3"/>
      <c r="AB52" s="1">
        <v>11</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1"/>
      <c r="B53" s="172"/>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5">
        <v>12</v>
      </c>
      <c r="AC53" s="127">
        <f t="shared" ca="1" si="2"/>
        <v>0</v>
      </c>
      <c r="AD53" s="127">
        <f t="shared" ca="1" si="2"/>
        <v>0</v>
      </c>
      <c r="AE53" s="127">
        <f t="shared" ca="1" si="2"/>
        <v>0</v>
      </c>
      <c r="AF53" s="127">
        <f t="shared" ca="1" si="2"/>
        <v>0</v>
      </c>
      <c r="AG53" s="127">
        <f t="shared" ca="1" si="2"/>
        <v>0</v>
      </c>
      <c r="AH53" s="127">
        <f t="shared" ca="1" si="2"/>
        <v>0</v>
      </c>
      <c r="AI53" s="127">
        <f t="shared" ca="1" si="2"/>
        <v>0</v>
      </c>
      <c r="AJ53" s="127">
        <f t="shared" ca="1" si="2"/>
        <v>0</v>
      </c>
      <c r="AK53" s="127">
        <f t="shared" ca="1" si="2"/>
        <v>0</v>
      </c>
      <c r="AL53" s="127">
        <f t="shared" ca="1" si="2"/>
        <v>0</v>
      </c>
      <c r="AM53" s="127">
        <f t="shared" ca="1" si="2"/>
        <v>0</v>
      </c>
      <c r="AN53" s="127">
        <f t="shared" ca="1" si="2"/>
        <v>0</v>
      </c>
    </row>
    <row r="54" spans="1:40" x14ac:dyDescent="0.25">
      <c r="A54" s="191"/>
      <c r="B54" s="170" t="s">
        <v>62</v>
      </c>
      <c r="C54" s="173" t="str">
        <f>INDEX(mem_Nb,MATCH(B54,MEMBERS,0))</f>
        <v>N4</v>
      </c>
      <c r="D54" s="135">
        <f>INDEX(LM,MATCH(C54,NODES,0),1)</f>
        <v>11</v>
      </c>
      <c r="E54" s="4" t="e">
        <f t="array" aca="1" ref="E54:E59" ca="1">d_m(D54:D59,P54:U59,Du,Dk)</f>
        <v>#VALUE!</v>
      </c>
      <c r="F54" s="4" t="e">
        <f t="array" ref="F54:F59">qf_m(B54)</f>
        <v>#VALUE!</v>
      </c>
      <c r="G54" s="4" t="e">
        <f t="array" ref="G54:G59">MMULT(TRANSPOSE(P54:U59),F54:F59)</f>
        <v>#VALUE!</v>
      </c>
      <c r="H54" s="4" t="e">
        <f t="array" ref="H54:H59">MMULT(J54:O59,E54:E59)+F54:F59</f>
        <v>#VALUE!</v>
      </c>
      <c r="I54" s="4" t="e">
        <f t="array" ref="I54:I59">MMULT(TRANSPOSE(P54:U59),H54:H59)</f>
        <v>#VALUE!</v>
      </c>
      <c r="J54" s="14" t="e">
        <f t="array" ref="J54:O59">kp_m(B54)</f>
        <v>#VALUE!</v>
      </c>
      <c r="K54" s="4" t="e">
        <v>#VALUE!</v>
      </c>
      <c r="L54" s="4" t="e">
        <v>#VALUE!</v>
      </c>
      <c r="M54" s="4" t="e">
        <v>#VALUE!</v>
      </c>
      <c r="N54" s="4" t="e">
        <v>#VALUE!</v>
      </c>
      <c r="O54" s="15" t="e">
        <v>#VALUE!</v>
      </c>
      <c r="P54" s="14" t="e">
        <f t="array" ref="P54:U59">T_m(B54)</f>
        <v>#VALUE!</v>
      </c>
      <c r="Q54" s="4" t="e">
        <v>#VALUE!</v>
      </c>
      <c r="R54" s="4" t="e">
        <v>#VALUE!</v>
      </c>
      <c r="S54" s="4" t="e">
        <v>#VALUE!</v>
      </c>
      <c r="T54" s="4" t="e">
        <v>#VALUE!</v>
      </c>
      <c r="U54" s="15" t="e">
        <v>#VALUE!</v>
      </c>
      <c r="V54" s="14" t="e">
        <f t="array" ref="V54:AA59">k_m(P54:U59,J54:O59)</f>
        <v>#VALUE!</v>
      </c>
      <c r="W54" s="4" t="e">
        <v>#VALUE!</v>
      </c>
      <c r="X54" s="4" t="e">
        <v>#VALUE!</v>
      </c>
      <c r="Y54" s="4" t="e">
        <v>#VALUE!</v>
      </c>
      <c r="Z54" s="4" t="e">
        <v>#VALUE!</v>
      </c>
      <c r="AA54" s="15" t="e">
        <v>#VALUE!</v>
      </c>
      <c r="AB54" s="5">
        <v>1</v>
      </c>
      <c r="AC54" s="4" t="e">
        <f ca="1">IF(ISNA(OR(MATCH(AC$29,OFFSET($D54,1-$AB54,0,6),0),MATCH($AB54,OFFSET($D54,1-$AB54,0,6),0))),0,INDEX(OFFSET($D54,1-$AB54,18,6,6),MATCH(AC$29,OFFSET($D54,1-$AB54,0,6),0),MATCH($AB54,OFFSET($D54,1-$AB54,0,6),0)))</f>
        <v>#VALUE!</v>
      </c>
      <c r="AD54" s="4" t="e">
        <f t="shared" ca="1" si="2"/>
        <v>#VALUE!</v>
      </c>
      <c r="AE54" s="4" t="e">
        <f t="shared" ca="1" si="2"/>
        <v>#VALUE!</v>
      </c>
      <c r="AF54" s="4">
        <f t="shared" ca="1" si="2"/>
        <v>0</v>
      </c>
      <c r="AG54" s="4">
        <f t="shared" ca="1" si="2"/>
        <v>0</v>
      </c>
      <c r="AH54" s="4" t="e">
        <f t="shared" ca="1" si="2"/>
        <v>#VALUE!</v>
      </c>
      <c r="AI54" s="4">
        <f t="shared" ca="1" si="2"/>
        <v>0</v>
      </c>
      <c r="AJ54" s="4">
        <f t="shared" ca="1" si="2"/>
        <v>0</v>
      </c>
      <c r="AK54" s="4">
        <f t="shared" ca="1" si="2"/>
        <v>0</v>
      </c>
      <c r="AL54" s="4">
        <f t="shared" ca="1" si="2"/>
        <v>0</v>
      </c>
      <c r="AM54" s="4" t="e">
        <f t="shared" ca="1" si="2"/>
        <v>#VALUE!</v>
      </c>
      <c r="AN54" s="4" t="e">
        <f t="shared" ca="1" si="2"/>
        <v>#VALUE!</v>
      </c>
    </row>
    <row r="55" spans="1:40" x14ac:dyDescent="0.25">
      <c r="A55" s="191"/>
      <c r="B55" s="171"/>
      <c r="C55" s="174"/>
      <c r="D55" s="134">
        <f>INDEX(LM,MATCH(C54,NODES,0),2)</f>
        <v>12</v>
      </c>
      <c r="E55" s="2" t="e">
        <f ca="1"/>
        <v>#VALUE!</v>
      </c>
      <c r="F55" s="2" t="e">
        <v>#VALUE!</v>
      </c>
      <c r="G55" s="2" t="e">
        <v>#VALUE!</v>
      </c>
      <c r="H55" s="2" t="e">
        <v>#VALUE!</v>
      </c>
      <c r="I55" s="2" t="e">
        <v>#VALUE!</v>
      </c>
      <c r="J55" s="12" t="e">
        <v>#VALUE!</v>
      </c>
      <c r="K55" s="2" t="e">
        <v>#VALUE!</v>
      </c>
      <c r="L55" s="2" t="e">
        <v>#VALUE!</v>
      </c>
      <c r="M55" s="2" t="e">
        <v>#VALUE!</v>
      </c>
      <c r="N55" s="2" t="e">
        <v>#VALUE!</v>
      </c>
      <c r="O55" s="13" t="e">
        <v>#VALUE!</v>
      </c>
      <c r="P55" s="12" t="e">
        <v>#VALUE!</v>
      </c>
      <c r="Q55" s="2" t="e">
        <v>#VALUE!</v>
      </c>
      <c r="R55" s="2" t="e">
        <v>#VALUE!</v>
      </c>
      <c r="S55" s="2" t="e">
        <v>#VALUE!</v>
      </c>
      <c r="T55" s="2" t="e">
        <v>#VALUE!</v>
      </c>
      <c r="U55" s="13" t="e">
        <v>#VALUE!</v>
      </c>
      <c r="V55" s="12" t="e">
        <v>#VALUE!</v>
      </c>
      <c r="W55" s="2" t="e">
        <v>#VALUE!</v>
      </c>
      <c r="X55" s="2" t="e">
        <v>#VALUE!</v>
      </c>
      <c r="Y55" s="2" t="e">
        <v>#VALUE!</v>
      </c>
      <c r="Z55" s="2" t="e">
        <v>#VALUE!</v>
      </c>
      <c r="AA55" s="13" t="e">
        <v>#VALUE!</v>
      </c>
      <c r="AB55" s="1">
        <v>2</v>
      </c>
      <c r="AC55" s="2" t="e">
        <f t="shared" ref="AC55:AN65" ca="1" si="3">IF(ISNA(OR(MATCH(AC$29,OFFSET($D55,1-$AB55,0,6),0),MATCH($AB55,OFFSET($D55,1-$AB55,0,6),0))),0,INDEX(OFFSET($D55,1-$AB55,18,6,6),MATCH(AC$29,OFFSET($D55,1-$AB55,0,6),0),MATCH($AB55,OFFSET($D55,1-$AB55,0,6),0)))</f>
        <v>#VALUE!</v>
      </c>
      <c r="AD55" s="2" t="e">
        <f t="shared" ca="1" si="2"/>
        <v>#VALUE!</v>
      </c>
      <c r="AE55" s="2" t="e">
        <f t="shared" ca="1" si="2"/>
        <v>#VALUE!</v>
      </c>
      <c r="AF55" s="2">
        <f t="shared" ca="1" si="2"/>
        <v>0</v>
      </c>
      <c r="AG55" s="2">
        <f t="shared" ca="1" si="2"/>
        <v>0</v>
      </c>
      <c r="AH55" s="2" t="e">
        <f t="shared" ca="1" si="2"/>
        <v>#VALUE!</v>
      </c>
      <c r="AI55" s="2">
        <f t="shared" ca="1" si="2"/>
        <v>0</v>
      </c>
      <c r="AJ55" s="2">
        <f t="shared" ca="1" si="2"/>
        <v>0</v>
      </c>
      <c r="AK55" s="2">
        <f t="shared" ca="1" si="2"/>
        <v>0</v>
      </c>
      <c r="AL55" s="2">
        <f t="shared" ca="1" si="2"/>
        <v>0</v>
      </c>
      <c r="AM55" s="2" t="e">
        <f t="shared" ca="1" si="2"/>
        <v>#VALUE!</v>
      </c>
      <c r="AN55" s="2" t="e">
        <f t="shared" ca="1" si="2"/>
        <v>#VALUE!</v>
      </c>
    </row>
    <row r="56" spans="1:40" x14ac:dyDescent="0.25">
      <c r="A56" s="191"/>
      <c r="B56" s="171"/>
      <c r="C56" s="174"/>
      <c r="D56" s="134">
        <f>INDEX(LM,MATCH(C54,NODES,0),3)</f>
        <v>6</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3</v>
      </c>
      <c r="AC56" s="2" t="e">
        <f t="shared" ca="1" si="3"/>
        <v>#VALUE!</v>
      </c>
      <c r="AD56" s="2" t="e">
        <f t="shared" ca="1" si="2"/>
        <v>#VALUE!</v>
      </c>
      <c r="AE56" s="2" t="e">
        <f t="shared" ca="1" si="2"/>
        <v>#VALUE!</v>
      </c>
      <c r="AF56" s="2">
        <f t="shared" ca="1" si="2"/>
        <v>0</v>
      </c>
      <c r="AG56" s="2">
        <f t="shared" ca="1" si="2"/>
        <v>0</v>
      </c>
      <c r="AH56" s="2" t="e">
        <f t="shared" ca="1" si="2"/>
        <v>#VALUE!</v>
      </c>
      <c r="AI56" s="2">
        <f t="shared" ca="1" si="2"/>
        <v>0</v>
      </c>
      <c r="AJ56" s="2">
        <f t="shared" ca="1" si="2"/>
        <v>0</v>
      </c>
      <c r="AK56" s="2">
        <f t="shared" ca="1" si="2"/>
        <v>0</v>
      </c>
      <c r="AL56" s="2">
        <f t="shared" ca="1" si="2"/>
        <v>0</v>
      </c>
      <c r="AM56" s="2" t="e">
        <f t="shared" ca="1" si="2"/>
        <v>#VALUE!</v>
      </c>
      <c r="AN56" s="2" t="e">
        <f t="shared" ca="1" si="2"/>
        <v>#VALUE!</v>
      </c>
    </row>
    <row r="57" spans="1:40" x14ac:dyDescent="0.25">
      <c r="A57" s="191"/>
      <c r="B57" s="171"/>
      <c r="C57" s="174" t="str">
        <f>INDEX(mem_Ne,MATCH(B54,MEMBERS,0))</f>
        <v>N1</v>
      </c>
      <c r="D57" s="134">
        <f>INDEX(LM,MATCH(C57,NODES,0),1)</f>
        <v>1</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4</v>
      </c>
      <c r="AC57" s="2">
        <f t="shared" ca="1" si="3"/>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row>
    <row r="58" spans="1:40" x14ac:dyDescent="0.25">
      <c r="A58" s="191"/>
      <c r="B58" s="171"/>
      <c r="C58" s="174"/>
      <c r="D58" s="134">
        <f>INDEX(LM,MATCH(C57,NODES,0),2)</f>
        <v>2</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5</v>
      </c>
      <c r="AC58" s="2">
        <f t="shared" ca="1" si="3"/>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1"/>
      <c r="B59" s="171"/>
      <c r="C59" s="174"/>
      <c r="D59" s="134">
        <f>INDEX(LM,MATCH(C57,NODES,0),3)</f>
        <v>3</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6</v>
      </c>
      <c r="AC59" s="2" t="e">
        <f t="shared" ca="1" si="3"/>
        <v>#VALUE!</v>
      </c>
      <c r="AD59" s="2" t="e">
        <f t="shared" ca="1" si="3"/>
        <v>#VALUE!</v>
      </c>
      <c r="AE59" s="2" t="e">
        <f t="shared" ca="1" si="3"/>
        <v>#VALUE!</v>
      </c>
      <c r="AF59" s="2">
        <f t="shared" ca="1" si="3"/>
        <v>0</v>
      </c>
      <c r="AG59" s="2">
        <f t="shared" ca="1" si="3"/>
        <v>0</v>
      </c>
      <c r="AH59" s="2" t="e">
        <f t="shared" ca="1" si="3"/>
        <v>#VALUE!</v>
      </c>
      <c r="AI59" s="2">
        <f t="shared" ca="1" si="3"/>
        <v>0</v>
      </c>
      <c r="AJ59" s="2">
        <f t="shared" ca="1" si="3"/>
        <v>0</v>
      </c>
      <c r="AK59" s="2">
        <f t="shared" ca="1" si="3"/>
        <v>0</v>
      </c>
      <c r="AL59" s="2">
        <f t="shared" ca="1" si="3"/>
        <v>0</v>
      </c>
      <c r="AM59" s="2" t="e">
        <f t="shared" ca="1" si="3"/>
        <v>#VALUE!</v>
      </c>
      <c r="AN59" s="2" t="e">
        <f t="shared" ca="1" si="3"/>
        <v>#VALUE!</v>
      </c>
    </row>
    <row r="60" spans="1:40" hidden="1" x14ac:dyDescent="0.25">
      <c r="A60" s="191"/>
      <c r="B60" s="171"/>
      <c r="C60" s="3"/>
      <c r="D60" s="3"/>
      <c r="E60" s="3"/>
      <c r="F60" s="3"/>
      <c r="G60" s="3"/>
      <c r="H60" s="3"/>
      <c r="I60" s="3"/>
      <c r="J60" s="3"/>
      <c r="K60" s="3"/>
      <c r="L60" s="3"/>
      <c r="M60" s="3"/>
      <c r="N60" s="3"/>
      <c r="O60" s="3"/>
      <c r="P60" s="3"/>
      <c r="Q60" s="3"/>
      <c r="R60" s="3"/>
      <c r="S60" s="3"/>
      <c r="T60" s="3"/>
      <c r="U60" s="3"/>
      <c r="V60" s="3"/>
      <c r="W60" s="3"/>
      <c r="X60" s="3"/>
      <c r="Y60" s="3"/>
      <c r="Z60" s="3"/>
      <c r="AA60" s="3"/>
      <c r="AB60" s="1">
        <v>7</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1"/>
      <c r="B61" s="171"/>
      <c r="C61" s="3"/>
      <c r="D61" s="3"/>
      <c r="E61" s="3"/>
      <c r="F61" s="3"/>
      <c r="G61" s="3"/>
      <c r="H61" s="3"/>
      <c r="I61" s="3"/>
      <c r="J61" s="3"/>
      <c r="K61" s="3"/>
      <c r="L61" s="3"/>
      <c r="M61" s="3"/>
      <c r="N61" s="3"/>
      <c r="O61" s="3"/>
      <c r="P61" s="3"/>
      <c r="Q61" s="3"/>
      <c r="R61" s="3"/>
      <c r="S61" s="3"/>
      <c r="T61" s="3"/>
      <c r="U61" s="3"/>
      <c r="V61" s="3"/>
      <c r="W61" s="3"/>
      <c r="X61" s="3"/>
      <c r="Y61" s="3"/>
      <c r="Z61" s="3"/>
      <c r="AA61" s="3"/>
      <c r="AB61" s="1">
        <v>8</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1"/>
      <c r="B62" s="171"/>
      <c r="C62" s="3"/>
      <c r="D62" s="3"/>
      <c r="E62" s="3"/>
      <c r="F62" s="3"/>
      <c r="G62" s="3"/>
      <c r="H62" s="3"/>
      <c r="I62" s="3"/>
      <c r="J62" s="3"/>
      <c r="K62" s="3"/>
      <c r="L62" s="3"/>
      <c r="M62" s="3"/>
      <c r="N62" s="3"/>
      <c r="O62" s="3"/>
      <c r="P62" s="3"/>
      <c r="Q62" s="3"/>
      <c r="R62" s="3"/>
      <c r="S62" s="3"/>
      <c r="T62" s="3"/>
      <c r="U62" s="3"/>
      <c r="V62" s="3"/>
      <c r="W62" s="3"/>
      <c r="X62" s="3"/>
      <c r="Y62" s="3"/>
      <c r="Z62" s="3"/>
      <c r="AA62" s="3"/>
      <c r="AB62" s="1">
        <v>9</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1"/>
      <c r="B63" s="171"/>
      <c r="C63" s="3"/>
      <c r="D63" s="3"/>
      <c r="E63" s="3"/>
      <c r="F63" s="3"/>
      <c r="G63" s="3"/>
      <c r="H63" s="3"/>
      <c r="I63" s="3"/>
      <c r="J63" s="3"/>
      <c r="K63" s="3"/>
      <c r="L63" s="3"/>
      <c r="M63" s="3"/>
      <c r="N63" s="3"/>
      <c r="O63" s="3"/>
      <c r="P63" s="3"/>
      <c r="Q63" s="3"/>
      <c r="R63" s="3"/>
      <c r="S63" s="3"/>
      <c r="T63" s="3"/>
      <c r="U63" s="3"/>
      <c r="V63" s="3"/>
      <c r="W63" s="3"/>
      <c r="X63" s="3"/>
      <c r="Y63" s="3"/>
      <c r="Z63" s="3"/>
      <c r="AA63" s="3"/>
      <c r="AB63" s="1">
        <v>10</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1"/>
      <c r="B64" s="171"/>
      <c r="C64" s="3"/>
      <c r="D64" s="3"/>
      <c r="E64" s="3"/>
      <c r="F64" s="3"/>
      <c r="G64" s="3"/>
      <c r="H64" s="3"/>
      <c r="I64" s="3"/>
      <c r="J64" s="3"/>
      <c r="K64" s="3"/>
      <c r="L64" s="3"/>
      <c r="M64" s="3"/>
      <c r="N64" s="3"/>
      <c r="O64" s="3"/>
      <c r="P64" s="3"/>
      <c r="Q64" s="3"/>
      <c r="R64" s="3"/>
      <c r="S64" s="3"/>
      <c r="T64" s="3"/>
      <c r="U64" s="3"/>
      <c r="V64" s="3"/>
      <c r="W64" s="3"/>
      <c r="X64" s="3"/>
      <c r="Y64" s="3"/>
      <c r="Z64" s="3"/>
      <c r="AA64" s="3"/>
      <c r="AB64" s="1">
        <v>11</v>
      </c>
      <c r="AC64" s="2" t="e">
        <f t="shared" ca="1" si="3"/>
        <v>#VALUE!</v>
      </c>
      <c r="AD64" s="2" t="e">
        <f t="shared" ca="1" si="3"/>
        <v>#VALUE!</v>
      </c>
      <c r="AE64" s="2" t="e">
        <f t="shared" ca="1" si="3"/>
        <v>#VALUE!</v>
      </c>
      <c r="AF64" s="2">
        <f t="shared" ca="1" si="3"/>
        <v>0</v>
      </c>
      <c r="AG64" s="2">
        <f t="shared" ca="1" si="3"/>
        <v>0</v>
      </c>
      <c r="AH64" s="2" t="e">
        <f t="shared" ca="1" si="3"/>
        <v>#VALUE!</v>
      </c>
      <c r="AI64" s="2">
        <f t="shared" ca="1" si="3"/>
        <v>0</v>
      </c>
      <c r="AJ64" s="2">
        <f t="shared" ca="1" si="3"/>
        <v>0</v>
      </c>
      <c r="AK64" s="2">
        <f t="shared" ca="1" si="3"/>
        <v>0</v>
      </c>
      <c r="AL64" s="2">
        <f t="shared" ca="1" si="3"/>
        <v>0</v>
      </c>
      <c r="AM64" s="2" t="e">
        <f t="shared" ca="1" si="3"/>
        <v>#VALUE!</v>
      </c>
      <c r="AN64" s="2" t="e">
        <f t="shared" ca="1" si="3"/>
        <v>#VALUE!</v>
      </c>
    </row>
    <row r="65" spans="1:40" hidden="1" x14ac:dyDescent="0.25">
      <c r="A65" s="191"/>
      <c r="B65" s="172"/>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5">
        <v>12</v>
      </c>
      <c r="AC65" s="127" t="e">
        <f t="shared" ca="1" si="3"/>
        <v>#VALUE!</v>
      </c>
      <c r="AD65" s="127" t="e">
        <f t="shared" ca="1" si="3"/>
        <v>#VALUE!</v>
      </c>
      <c r="AE65" s="127" t="e">
        <f t="shared" ca="1" si="3"/>
        <v>#VALUE!</v>
      </c>
      <c r="AF65" s="127">
        <f t="shared" ca="1" si="3"/>
        <v>0</v>
      </c>
      <c r="AG65" s="127">
        <f t="shared" ca="1" si="3"/>
        <v>0</v>
      </c>
      <c r="AH65" s="127" t="e">
        <f t="shared" ca="1" si="3"/>
        <v>#VALUE!</v>
      </c>
      <c r="AI65" s="127">
        <f t="shared" ca="1" si="3"/>
        <v>0</v>
      </c>
      <c r="AJ65" s="127">
        <f t="shared" ca="1" si="3"/>
        <v>0</v>
      </c>
      <c r="AK65" s="127">
        <f t="shared" ca="1" si="3"/>
        <v>0</v>
      </c>
      <c r="AL65" s="127">
        <f t="shared" ca="1" si="3"/>
        <v>0</v>
      </c>
      <c r="AM65" s="127" t="e">
        <f t="shared" ca="1" si="3"/>
        <v>#VALUE!</v>
      </c>
      <c r="AN65" s="127" t="e">
        <f t="shared" ca="1" si="3"/>
        <v>#VALUE!</v>
      </c>
    </row>
    <row r="66" spans="1:40" ht="18" x14ac:dyDescent="0.25">
      <c r="A66" s="191"/>
      <c r="B66" s="136" t="s">
        <v>48</v>
      </c>
      <c r="C66" s="137" t="s">
        <v>52</v>
      </c>
      <c r="D66" s="137" t="s">
        <v>55</v>
      </c>
      <c r="E66" s="137" t="s">
        <v>53</v>
      </c>
      <c r="F66" s="137" t="s">
        <v>54</v>
      </c>
      <c r="G66" s="137" t="s">
        <v>56</v>
      </c>
      <c r="H66" s="3"/>
      <c r="I66" s="204" t="s">
        <v>165</v>
      </c>
      <c r="J66" s="204"/>
      <c r="K66" s="204"/>
      <c r="L66" s="204"/>
      <c r="M66" s="204"/>
      <c r="N66" s="204"/>
      <c r="O66" s="204"/>
      <c r="P66" s="3"/>
      <c r="Q66" s="3"/>
      <c r="R66" s="3"/>
      <c r="S66" s="3"/>
      <c r="T66" s="3"/>
      <c r="U66" s="3"/>
      <c r="V66" s="3"/>
      <c r="W66" s="3"/>
      <c r="X66" s="3"/>
      <c r="Y66" s="3"/>
      <c r="Z66" s="3"/>
      <c r="AA66" s="3"/>
      <c r="AB66" s="204" t="s">
        <v>51</v>
      </c>
      <c r="AC66" s="204"/>
      <c r="AD66" s="204"/>
      <c r="AE66" s="204"/>
      <c r="AF66" s="204"/>
      <c r="AG66" s="204"/>
      <c r="AH66" s="204"/>
      <c r="AI66" s="204"/>
      <c r="AJ66" s="204"/>
      <c r="AK66" s="204"/>
      <c r="AL66" s="204"/>
      <c r="AM66" s="204"/>
      <c r="AN66" s="204"/>
    </row>
    <row r="67" spans="1:40" ht="18" x14ac:dyDescent="0.25">
      <c r="A67" s="191"/>
      <c r="B67" s="3"/>
      <c r="C67" s="3"/>
      <c r="D67" s="3"/>
      <c r="E67" s="3"/>
      <c r="F67" s="3"/>
      <c r="G67" s="3"/>
      <c r="H67" s="3"/>
      <c r="I67" s="136" t="s">
        <v>18</v>
      </c>
      <c r="J67" s="136" t="s">
        <v>60</v>
      </c>
      <c r="K67" s="136" t="s">
        <v>58</v>
      </c>
      <c r="L67" s="136" t="s">
        <v>59</v>
      </c>
      <c r="M67" s="136" t="s">
        <v>64</v>
      </c>
      <c r="N67" s="136" t="s">
        <v>65</v>
      </c>
      <c r="O67" s="136" t="s">
        <v>66</v>
      </c>
      <c r="P67" s="3"/>
      <c r="Q67" s="3"/>
      <c r="R67" s="3"/>
      <c r="S67" s="3"/>
      <c r="T67" s="3"/>
      <c r="U67" s="3"/>
      <c r="V67" s="3"/>
      <c r="W67" s="3"/>
      <c r="X67" s="3"/>
      <c r="Y67" s="3"/>
      <c r="Z67" s="3"/>
      <c r="AA67" s="3"/>
      <c r="AB67" s="136" t="s">
        <v>48</v>
      </c>
      <c r="AC67" s="1">
        <v>1</v>
      </c>
      <c r="AD67" s="1">
        <v>2</v>
      </c>
      <c r="AE67" s="1">
        <v>3</v>
      </c>
      <c r="AF67" s="1">
        <v>4</v>
      </c>
      <c r="AG67" s="1">
        <v>5</v>
      </c>
      <c r="AH67" s="1">
        <v>6</v>
      </c>
      <c r="AI67" s="1">
        <v>7</v>
      </c>
      <c r="AJ67" s="1">
        <v>8</v>
      </c>
      <c r="AK67" s="1">
        <v>9</v>
      </c>
      <c r="AL67" s="1">
        <v>10</v>
      </c>
      <c r="AM67" s="1">
        <v>11</v>
      </c>
      <c r="AN67" s="1">
        <v>12</v>
      </c>
    </row>
    <row r="68" spans="1:40" x14ac:dyDescent="0.25">
      <c r="A68" s="191"/>
      <c r="B68" s="1">
        <v>1</v>
      </c>
      <c r="C68" s="2" t="str">
        <f t="shared" ref="C68:C79" si="4">IFERROR(INDEX_MATCH_2D($B68,LM,LOADS_KNOWN)-SUMIF(mem_DOF,$B68,Qf),"TBD")</f>
        <v>TBD</v>
      </c>
      <c r="D68" s="3"/>
      <c r="E68" s="134" t="str">
        <f t="shared" ref="E68:E79" si="5">INDEX_MATCH_2D($B68,LM,DISPLACEMENTS_KNOWN)</f>
        <v>TBD</v>
      </c>
      <c r="F68" s="2" t="e">
        <f t="array" aca="1" ref="F68:F73" ca="1">MMULT(MINVERSE(K_11),(Qk-MMULT(K_12,Dk)))</f>
        <v>#VALUE!</v>
      </c>
      <c r="G68" s="3"/>
      <c r="H68" s="3"/>
      <c r="I68" s="1" t="s">
        <v>17</v>
      </c>
      <c r="J68" s="134">
        <f ca="1">_xlfn.IFNA(INDEX(Rxn,MATCH(INDEX((u_X,u_Y,r_Z),MATCH($I68,NODES,0),,COLUMN()-9),OFFSET(Rxn,0,-5),0)),0)</f>
        <v>0</v>
      </c>
      <c r="K68" s="134">
        <f ca="1">_xlfn.IFNA(INDEX(Rxn,MATCH(INDEX((u_X,u_Y,r_Z),MATCH($I68,NODES,0),,COLUMN()-9),OFFSET(Rxn,0,-5),0)),0)</f>
        <v>0</v>
      </c>
      <c r="L68" s="134">
        <f ca="1">_xlfn.IFNA(INDEX(Rxn,MATCH(INDEX((u_X,u_Y,r_Z),MATCH($I68,NODES,0),,COLUMN()-9),OFFSET(Rxn,0,-5),0)),0)</f>
        <v>0</v>
      </c>
      <c r="M68" s="134" t="e">
        <f ca="1">_xlfn.IFNA(INDEX(Dk,MATCH(INDEX((u_X,u_Y,r_Z),MATCH($I68,NODES,0),,COLUMN()-12),OFFSET(Dk,0,-3),0)),INDEX(Du,MATCH(INDEX((u_X,u_Y,r_Z),MATCH($I68,NODES,0),,COLUMN()-12),OFFSET(Du,0,-4),0)))</f>
        <v>#VALUE!</v>
      </c>
      <c r="N68" s="134" t="e">
        <f ca="1">_xlfn.IFNA(INDEX(Dk,MATCH(INDEX((u_X,u_Y,r_Z),MATCH($I68,NODES,0),,COLUMN()-12),OFFSET(Dk,0,-3),0)),INDEX(Du,MATCH(INDEX((u_X,u_Y,r_Z),MATCH($I68,NODES,0),,COLUMN()-12),OFFSET(Du,0,-4),0)))</f>
        <v>#VALUE!</v>
      </c>
      <c r="O68" s="134" t="e">
        <f ca="1">_xlfn.IFNA(INDEX(Dk,MATCH(INDEX((u_X,u_Y,r_Z),MATCH($I68,NODES,0),,COLUMN()-12),OFFSET(Dk,0,-3),0)),INDEX(Du,MATCH(INDEX((u_X,u_Y,r_Z),MATCH($I68,NODES,0),,COLUMN()-12),OFFSET(Du,0,-4),0)))</f>
        <v>#VALUE!</v>
      </c>
      <c r="P68" s="3"/>
      <c r="Q68" s="3"/>
      <c r="R68" s="3"/>
      <c r="S68" s="3"/>
      <c r="T68" s="3"/>
      <c r="U68" s="3"/>
      <c r="V68" s="3"/>
      <c r="W68" s="3"/>
      <c r="X68" s="3"/>
      <c r="Y68" s="3"/>
      <c r="Z68" s="3"/>
      <c r="AA68" s="3"/>
      <c r="AB68" s="1">
        <v>1</v>
      </c>
      <c r="AC68" s="2" t="e">
        <f t="shared" ref="AC68:AN79" ca="1" si="6">SUMIF($AB$30:$AB$65,$AB68,AC$30:AC$65)</f>
        <v>#VALUE!</v>
      </c>
      <c r="AD68" s="2" t="e">
        <f t="shared" ca="1" si="6"/>
        <v>#VALUE!</v>
      </c>
      <c r="AE68" s="2" t="e">
        <f t="shared" ca="1" si="6"/>
        <v>#VALUE!</v>
      </c>
      <c r="AF68" s="2">
        <f t="shared" ca="1" si="6"/>
        <v>0</v>
      </c>
      <c r="AG68" s="2">
        <f t="shared" ca="1" si="6"/>
        <v>0</v>
      </c>
      <c r="AH68" s="7" t="e">
        <f t="shared" ca="1" si="6"/>
        <v>#VALUE!</v>
      </c>
      <c r="AI68" s="8">
        <f t="shared" ca="1" si="6"/>
        <v>-70000000</v>
      </c>
      <c r="AJ68" s="2">
        <f t="shared" ca="1" si="6"/>
        <v>0</v>
      </c>
      <c r="AK68" s="2">
        <f t="shared" ca="1" si="6"/>
        <v>-70000000</v>
      </c>
      <c r="AL68" s="2">
        <f t="shared" ca="1" si="6"/>
        <v>0</v>
      </c>
      <c r="AM68" s="2" t="e">
        <f t="shared" ca="1" si="6"/>
        <v>#VALUE!</v>
      </c>
      <c r="AN68" s="2" t="e">
        <f t="shared" ca="1" si="6"/>
        <v>#VALUE!</v>
      </c>
    </row>
    <row r="69" spans="1:40" x14ac:dyDescent="0.25">
      <c r="A69" s="191"/>
      <c r="B69" s="1">
        <v>2</v>
      </c>
      <c r="C69" s="2" t="str">
        <f t="shared" si="4"/>
        <v>TBD</v>
      </c>
      <c r="D69" s="3"/>
      <c r="E69" s="134" t="str">
        <f t="shared" si="5"/>
        <v>TBD</v>
      </c>
      <c r="F69" s="2" t="e">
        <f ca="1"/>
        <v>#VALUE!</v>
      </c>
      <c r="G69" s="3"/>
      <c r="H69" s="3"/>
      <c r="I69" s="1" t="s">
        <v>19</v>
      </c>
      <c r="J69" s="134" t="e">
        <f ca="1">_xlfn.IFNA(INDEX(Rxn,MATCH(INDEX((u_X,u_Y,r_Z),MATCH($I69,NODES,0),,COLUMN()-9),OFFSET(Rxn,0,-5),0)),0)</f>
        <v>#VALUE!</v>
      </c>
      <c r="K69" s="134" t="e">
        <f ca="1">_xlfn.IFNA(INDEX(Rxn,MATCH(INDEX((u_X,u_Y,r_Z),MATCH($I69,NODES,0),,COLUMN()-9),OFFSET(Rxn,0,-5),0)),0)</f>
        <v>#VALUE!</v>
      </c>
      <c r="L69" s="134">
        <f ca="1">_xlfn.IFNA(INDEX(Rxn,MATCH(INDEX((u_X,u_Y,r_Z),MATCH($I69,NODES,0),,COLUMN()-9),OFFSET(Rxn,0,-5),0)),0)</f>
        <v>0</v>
      </c>
      <c r="M69" s="134">
        <f ca="1">_xlfn.IFNA(INDEX(Dk,MATCH(INDEX((u_X,u_Y,r_Z),MATCH($I69,NODES,0),,COLUMN()-12),OFFSET(Dk,0,-3),0)),INDEX(Du,MATCH(INDEX((u_X,u_Y,r_Z),MATCH($I69,NODES,0),,COLUMN()-12),OFFSET(Du,0,-4),0)))</f>
        <v>0</v>
      </c>
      <c r="N69" s="134">
        <f ca="1">_xlfn.IFNA(INDEX(Dk,MATCH(INDEX((u_X,u_Y,r_Z),MATCH($I69,NODES,0),,COLUMN()-12),OFFSET(Dk,0,-3),0)),INDEX(Du,MATCH(INDEX((u_X,u_Y,r_Z),MATCH($I69,NODES,0),,COLUMN()-12),OFFSET(Du,0,-4),0)))</f>
        <v>0</v>
      </c>
      <c r="O69" s="134" t="e">
        <f ca="1">_xlfn.IFNA(INDEX(Dk,MATCH(INDEX((u_X,u_Y,r_Z),MATCH($I69,NODES,0),,COLUMN()-12),OFFSET(Dk,0,-3),0)),INDEX(Du,MATCH(INDEX((u_X,u_Y,r_Z),MATCH($I69,NODES,0),,COLUMN()-12),OFFSET(Du,0,-4),0)))</f>
        <v>#VALUE!</v>
      </c>
      <c r="P69" s="3"/>
      <c r="Q69" s="3"/>
      <c r="R69" s="3"/>
      <c r="S69" s="3"/>
      <c r="T69" s="3"/>
      <c r="U69" s="3"/>
      <c r="V69" s="3"/>
      <c r="W69" s="3"/>
      <c r="X69" s="3"/>
      <c r="Y69" s="3"/>
      <c r="Z69" s="3"/>
      <c r="AA69" s="3"/>
      <c r="AB69" s="1">
        <v>2</v>
      </c>
      <c r="AC69" s="2" t="e">
        <f t="shared" ca="1" si="6"/>
        <v>#VALUE!</v>
      </c>
      <c r="AD69" s="2" t="e">
        <f t="shared" ca="1" si="6"/>
        <v>#VALUE!</v>
      </c>
      <c r="AE69" s="2" t="e">
        <f t="shared" ca="1" si="6"/>
        <v>#VALUE!</v>
      </c>
      <c r="AF69" s="2">
        <f t="shared" ca="1" si="6"/>
        <v>-28000</v>
      </c>
      <c r="AG69" s="2">
        <f t="shared" ca="1" si="6"/>
        <v>-28000</v>
      </c>
      <c r="AH69" s="7" t="e">
        <f t="shared" ca="1" si="6"/>
        <v>#VALUE!</v>
      </c>
      <c r="AI69" s="8">
        <f t="shared" ca="1" si="6"/>
        <v>0</v>
      </c>
      <c r="AJ69" s="2">
        <f t="shared" ca="1" si="6"/>
        <v>-18666.666666666668</v>
      </c>
      <c r="AK69" s="2">
        <f t="shared" ca="1" si="6"/>
        <v>0</v>
      </c>
      <c r="AL69" s="2">
        <f t="shared" ca="1" si="6"/>
        <v>-18666.666666666668</v>
      </c>
      <c r="AM69" s="2" t="e">
        <f t="shared" ca="1" si="6"/>
        <v>#VALUE!</v>
      </c>
      <c r="AN69" s="2" t="e">
        <f t="shared" ca="1" si="6"/>
        <v>#VALUE!</v>
      </c>
    </row>
    <row r="70" spans="1:40" x14ac:dyDescent="0.25">
      <c r="A70" s="191"/>
      <c r="B70" s="1">
        <v>3</v>
      </c>
      <c r="C70" s="2" t="str">
        <f t="shared" si="4"/>
        <v>TBD</v>
      </c>
      <c r="D70" s="3"/>
      <c r="E70" s="134" t="str">
        <f t="shared" si="5"/>
        <v>TBD</v>
      </c>
      <c r="F70" s="2" t="e">
        <f ca="1"/>
        <v>#VALUE!</v>
      </c>
      <c r="G70" s="3"/>
      <c r="H70" s="3"/>
      <c r="I70" s="1" t="s">
        <v>29</v>
      </c>
      <c r="J70" s="134" t="e">
        <f ca="1">_xlfn.IFNA(INDEX(Rxn,MATCH(INDEX((u_X,u_Y,r_Z),MATCH($I70,NODES,0),,COLUMN()-9),OFFSET(Rxn,0,-5),0)),0)</f>
        <v>#VALUE!</v>
      </c>
      <c r="K70" s="134" t="e">
        <f ca="1">_xlfn.IFNA(INDEX(Rxn,MATCH(INDEX((u_X,u_Y,r_Z),MATCH($I70,NODES,0),,COLUMN()-9),OFFSET(Rxn,0,-5),0)),0)</f>
        <v>#VALUE!</v>
      </c>
      <c r="L70" s="134">
        <f ca="1">_xlfn.IFNA(INDEX(Rxn,MATCH(INDEX((u_X,u_Y,r_Z),MATCH($I70,NODES,0),,COLUMN()-9),OFFSET(Rxn,0,-5),0)),0)</f>
        <v>0</v>
      </c>
      <c r="M70" s="134">
        <f ca="1">_xlfn.IFNA(INDEX(Dk,MATCH(INDEX((u_X,u_Y,r_Z),MATCH($I70,NODES,0),,COLUMN()-12),OFFSET(Dk,0,-3),0)),INDEX(Du,MATCH(INDEX((u_X,u_Y,r_Z),MATCH($I70,NODES,0),,COLUMN()-12),OFFSET(Du,0,-4),0)))</f>
        <v>0</v>
      </c>
      <c r="N70" s="134">
        <f ca="1">_xlfn.IFNA(INDEX(Dk,MATCH(INDEX((u_X,u_Y,r_Z),MATCH($I70,NODES,0),,COLUMN()-12),OFFSET(Dk,0,-3),0)),INDEX(Du,MATCH(INDEX((u_X,u_Y,r_Z),MATCH($I70,NODES,0),,COLUMN()-12),OFFSET(Du,0,-4),0)))</f>
        <v>0</v>
      </c>
      <c r="O70" s="134" t="e">
        <f ca="1">_xlfn.IFNA(INDEX(Dk,MATCH(INDEX((u_X,u_Y,r_Z),MATCH($I70,NODES,0),,COLUMN()-12),OFFSET(Dk,0,-3),0)),INDEX(Du,MATCH(INDEX((u_X,u_Y,r_Z),MATCH($I70,NODES,0),,COLUMN()-12),OFFSET(Du,0,-4),0)))</f>
        <v>#VALUE!</v>
      </c>
      <c r="P70" s="3"/>
      <c r="Q70" s="3"/>
      <c r="R70" s="3"/>
      <c r="S70" s="3"/>
      <c r="T70" s="3"/>
      <c r="U70" s="3"/>
      <c r="V70" s="3"/>
      <c r="W70" s="3"/>
      <c r="X70" s="3"/>
      <c r="Y70" s="3"/>
      <c r="Z70" s="3"/>
      <c r="AA70" s="3"/>
      <c r="AB70" s="1">
        <v>3</v>
      </c>
      <c r="AC70" s="2" t="e">
        <f t="shared" ca="1" si="6"/>
        <v>#VALUE!</v>
      </c>
      <c r="AD70" s="2" t="e">
        <f t="shared" ca="1" si="6"/>
        <v>#VALUE!</v>
      </c>
      <c r="AE70" s="2" t="e">
        <f t="shared" ca="1" si="6"/>
        <v>#VALUE!</v>
      </c>
      <c r="AF70" s="2">
        <f t="shared" ca="1" si="6"/>
        <v>28000</v>
      </c>
      <c r="AG70" s="2">
        <f t="shared" ca="1" si="6"/>
        <v>28000</v>
      </c>
      <c r="AH70" s="7" t="e">
        <f t="shared" ca="1" si="6"/>
        <v>#VALUE!</v>
      </c>
      <c r="AI70" s="8">
        <f t="shared" ca="1" si="6"/>
        <v>0</v>
      </c>
      <c r="AJ70" s="2">
        <f t="shared" ca="1" si="6"/>
        <v>28000</v>
      </c>
      <c r="AK70" s="2">
        <f t="shared" ca="1" si="6"/>
        <v>0</v>
      </c>
      <c r="AL70" s="2">
        <f t="shared" ca="1" si="6"/>
        <v>28000</v>
      </c>
      <c r="AM70" s="2" t="e">
        <f t="shared" ca="1" si="6"/>
        <v>#VALUE!</v>
      </c>
      <c r="AN70" s="2" t="e">
        <f t="shared" ca="1" si="6"/>
        <v>#VALUE!</v>
      </c>
    </row>
    <row r="71" spans="1:40" x14ac:dyDescent="0.25">
      <c r="A71" s="191"/>
      <c r="B71" s="1">
        <v>4</v>
      </c>
      <c r="C71" s="2">
        <f t="shared" si="4"/>
        <v>0</v>
      </c>
      <c r="D71" s="3"/>
      <c r="E71" s="134" t="str">
        <f t="shared" si="5"/>
        <v>TBD</v>
      </c>
      <c r="F71" s="2" t="e">
        <f ca="1"/>
        <v>#VALUE!</v>
      </c>
      <c r="G71" s="3"/>
      <c r="H71" s="3"/>
      <c r="I71" s="1" t="s">
        <v>61</v>
      </c>
      <c r="J71" s="134" t="e">
        <f ca="1">_xlfn.IFNA(INDEX(Rxn,MATCH(INDEX((u_X,u_Y,r_Z),MATCH($I71,NODES,0),,COLUMN()-9),OFFSET(Rxn,0,-5),0)),0)</f>
        <v>#VALUE!</v>
      </c>
      <c r="K71" s="134" t="e">
        <f ca="1">_xlfn.IFNA(INDEX(Rxn,MATCH(INDEX((u_X,u_Y,r_Z),MATCH($I71,NODES,0),,COLUMN()-9),OFFSET(Rxn,0,-5),0)),0)</f>
        <v>#VALUE!</v>
      </c>
      <c r="L71" s="134">
        <f ca="1">_xlfn.IFNA(INDEX(Rxn,MATCH(INDEX((u_X,u_Y,r_Z),MATCH($I71,NODES,0),,COLUMN()-9),OFFSET(Rxn,0,-5),0)),0)</f>
        <v>0</v>
      </c>
      <c r="M71" s="134">
        <f ca="1">_xlfn.IFNA(INDEX(Dk,MATCH(INDEX((u_X,u_Y,r_Z),MATCH($I71,NODES,0),,COLUMN()-12),OFFSET(Dk,0,-3),0)),INDEX(Du,MATCH(INDEX((u_X,u_Y,r_Z),MATCH($I71,NODES,0),,COLUMN()-12),OFFSET(Du,0,-4),0)))</f>
        <v>0</v>
      </c>
      <c r="N71" s="134">
        <f ca="1">_xlfn.IFNA(INDEX(Dk,MATCH(INDEX((u_X,u_Y,r_Z),MATCH($I71,NODES,0),,COLUMN()-12),OFFSET(Dk,0,-3),0)),INDEX(Du,MATCH(INDEX((u_X,u_Y,r_Z),MATCH($I71,NODES,0),,COLUMN()-12),OFFSET(Du,0,-4),0)))</f>
        <v>-0.01</v>
      </c>
      <c r="O71" s="134"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4</v>
      </c>
      <c r="AC71" s="2">
        <f t="shared" ca="1" si="6"/>
        <v>0</v>
      </c>
      <c r="AD71" s="2">
        <f t="shared" ca="1" si="6"/>
        <v>-28000</v>
      </c>
      <c r="AE71" s="2">
        <f t="shared" ca="1" si="6"/>
        <v>28000</v>
      </c>
      <c r="AF71" s="2">
        <f t="shared" ca="1" si="6"/>
        <v>56000</v>
      </c>
      <c r="AG71" s="2">
        <f t="shared" ca="1" si="6"/>
        <v>0</v>
      </c>
      <c r="AH71" s="7">
        <f t="shared" ca="1" si="6"/>
        <v>0</v>
      </c>
      <c r="AI71" s="8">
        <f t="shared" ca="1" si="6"/>
        <v>0</v>
      </c>
      <c r="AJ71" s="2">
        <f t="shared" ca="1" si="6"/>
        <v>28000</v>
      </c>
      <c r="AK71" s="2">
        <f t="shared" ca="1" si="6"/>
        <v>0</v>
      </c>
      <c r="AL71" s="2">
        <f t="shared" ca="1" si="6"/>
        <v>0</v>
      </c>
      <c r="AM71" s="2">
        <f t="shared" ca="1" si="6"/>
        <v>0</v>
      </c>
      <c r="AN71" s="2">
        <f t="shared" ca="1" si="6"/>
        <v>0</v>
      </c>
    </row>
    <row r="72" spans="1:40" x14ac:dyDescent="0.25">
      <c r="A72" s="191"/>
      <c r="B72" s="1">
        <v>5</v>
      </c>
      <c r="C72" s="2">
        <f t="shared" si="4"/>
        <v>0</v>
      </c>
      <c r="D72" s="3"/>
      <c r="E72" s="134" t="str">
        <f t="shared" si="5"/>
        <v>TBD</v>
      </c>
      <c r="F72" s="2" t="e">
        <f ca="1"/>
        <v>#VALUE!</v>
      </c>
      <c r="G72" s="3"/>
      <c r="H72" s="3"/>
      <c r="I72" s="3"/>
      <c r="J72" s="3"/>
      <c r="K72" s="3"/>
      <c r="L72" s="3"/>
      <c r="M72" s="3"/>
      <c r="N72" s="3"/>
      <c r="O72" s="3"/>
      <c r="P72" s="3"/>
      <c r="Q72" s="3"/>
      <c r="R72" s="3"/>
      <c r="S72" s="3"/>
      <c r="T72" s="3"/>
      <c r="U72" s="3"/>
      <c r="V72" s="3"/>
      <c r="W72" s="3"/>
      <c r="X72" s="3"/>
      <c r="Y72" s="3"/>
      <c r="Z72" s="3"/>
      <c r="AA72" s="3"/>
      <c r="AB72" s="1">
        <v>5</v>
      </c>
      <c r="AC72" s="2">
        <f t="shared" ca="1" si="6"/>
        <v>0</v>
      </c>
      <c r="AD72" s="2">
        <f t="shared" ca="1" si="6"/>
        <v>-28000</v>
      </c>
      <c r="AE72" s="2">
        <f t="shared" ca="1" si="6"/>
        <v>28000</v>
      </c>
      <c r="AF72" s="2">
        <f t="shared" ca="1" si="6"/>
        <v>0</v>
      </c>
      <c r="AG72" s="2">
        <f t="shared" ca="1" si="6"/>
        <v>56000</v>
      </c>
      <c r="AH72" s="7">
        <f t="shared" ca="1" si="6"/>
        <v>0</v>
      </c>
      <c r="AI72" s="8">
        <f t="shared" ca="1" si="6"/>
        <v>0</v>
      </c>
      <c r="AJ72" s="2">
        <f t="shared" ca="1" si="6"/>
        <v>0</v>
      </c>
      <c r="AK72" s="2">
        <f t="shared" ca="1" si="6"/>
        <v>0</v>
      </c>
      <c r="AL72" s="2">
        <f t="shared" ca="1" si="6"/>
        <v>28000</v>
      </c>
      <c r="AM72" s="2">
        <f t="shared" ca="1" si="6"/>
        <v>0</v>
      </c>
      <c r="AN72" s="2">
        <f t="shared" ca="1" si="6"/>
        <v>0</v>
      </c>
    </row>
    <row r="73" spans="1:40" x14ac:dyDescent="0.25">
      <c r="A73" s="191"/>
      <c r="B73" s="1">
        <v>6</v>
      </c>
      <c r="C73" s="2" t="str">
        <f t="shared" si="4"/>
        <v>TBD</v>
      </c>
      <c r="D73" s="3"/>
      <c r="E73" s="134"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6</v>
      </c>
      <c r="AC73" s="6" t="e">
        <f t="shared" ca="1" si="6"/>
        <v>#VALUE!</v>
      </c>
      <c r="AD73" s="6" t="e">
        <f t="shared" ca="1" si="6"/>
        <v>#VALUE!</v>
      </c>
      <c r="AE73" s="6" t="e">
        <f t="shared" ca="1" si="6"/>
        <v>#VALUE!</v>
      </c>
      <c r="AF73" s="6">
        <f t="shared" ca="1" si="6"/>
        <v>0</v>
      </c>
      <c r="AG73" s="6">
        <f t="shared" ca="1" si="6"/>
        <v>0</v>
      </c>
      <c r="AH73" s="9" t="e">
        <f t="shared" ca="1" si="6"/>
        <v>#VALUE!</v>
      </c>
      <c r="AI73" s="10">
        <f t="shared" ca="1" si="6"/>
        <v>0</v>
      </c>
      <c r="AJ73" s="6">
        <f t="shared" ca="1" si="6"/>
        <v>0</v>
      </c>
      <c r="AK73" s="6">
        <f t="shared" ca="1" si="6"/>
        <v>0</v>
      </c>
      <c r="AL73" s="6">
        <f t="shared" ca="1" si="6"/>
        <v>0</v>
      </c>
      <c r="AM73" s="6" t="e">
        <f t="shared" ca="1" si="6"/>
        <v>#VALUE!</v>
      </c>
      <c r="AN73" s="6" t="e">
        <f t="shared" ca="1" si="6"/>
        <v>#VALUE!</v>
      </c>
    </row>
    <row r="74" spans="1:40" x14ac:dyDescent="0.25">
      <c r="A74" s="191"/>
      <c r="B74" s="1">
        <v>7</v>
      </c>
      <c r="C74" s="134" t="str">
        <f t="shared" si="4"/>
        <v>TBD</v>
      </c>
      <c r="D74" s="2" t="e">
        <f t="array" aca="1" ref="D74:D79" ca="1">MMULT(K_21,Du)+MMULT(K_22,Dk)</f>
        <v>#VALUE!</v>
      </c>
      <c r="E74" s="2">
        <f t="shared" si="5"/>
        <v>0</v>
      </c>
      <c r="F74" s="3"/>
      <c r="G74" s="2" t="e">
        <f t="array" aca="1" ref="G74:G79" ca="1">Qu+SUMIF(mem_DOF,$B$74:$B$79,Qf)</f>
        <v>#VALUE!</v>
      </c>
      <c r="H74" s="3"/>
      <c r="I74" s="3"/>
      <c r="J74" s="3"/>
      <c r="K74" s="3"/>
      <c r="L74" s="3"/>
      <c r="M74" s="3"/>
      <c r="N74" s="3"/>
      <c r="O74" s="3"/>
      <c r="P74" s="3"/>
      <c r="Q74" s="3"/>
      <c r="R74" s="3"/>
      <c r="S74" s="3"/>
      <c r="T74" s="3"/>
      <c r="U74" s="3"/>
      <c r="V74" s="3"/>
      <c r="W74" s="3"/>
      <c r="X74" s="3"/>
      <c r="Y74" s="3"/>
      <c r="Z74" s="3"/>
      <c r="AA74" s="3"/>
      <c r="AB74" s="1">
        <v>7</v>
      </c>
      <c r="AC74" s="20">
        <f t="shared" ca="1" si="6"/>
        <v>-70000000</v>
      </c>
      <c r="AD74" s="20">
        <f t="shared" ca="1" si="6"/>
        <v>0</v>
      </c>
      <c r="AE74" s="20">
        <f t="shared" ca="1" si="6"/>
        <v>0</v>
      </c>
      <c r="AF74" s="20">
        <f t="shared" ca="1" si="6"/>
        <v>0</v>
      </c>
      <c r="AG74" s="20">
        <f t="shared" ca="1" si="6"/>
        <v>0</v>
      </c>
      <c r="AH74" s="21">
        <f t="shared" ca="1" si="6"/>
        <v>0</v>
      </c>
      <c r="AI74" s="22">
        <f t="shared" ca="1" si="6"/>
        <v>70000000</v>
      </c>
      <c r="AJ74" s="20">
        <f t="shared" ca="1" si="6"/>
        <v>0</v>
      </c>
      <c r="AK74" s="20">
        <f t="shared" ca="1" si="6"/>
        <v>0</v>
      </c>
      <c r="AL74" s="20">
        <f t="shared" ca="1" si="6"/>
        <v>0</v>
      </c>
      <c r="AM74" s="20">
        <f t="shared" ca="1" si="6"/>
        <v>0</v>
      </c>
      <c r="AN74" s="20">
        <f t="shared" ca="1" si="6"/>
        <v>0</v>
      </c>
    </row>
    <row r="75" spans="1:40" x14ac:dyDescent="0.25">
      <c r="A75" s="191"/>
      <c r="B75" s="1">
        <v>8</v>
      </c>
      <c r="C75" s="134" t="str">
        <f t="shared" si="4"/>
        <v>TBD</v>
      </c>
      <c r="D75" s="2" t="e">
        <f ca="1"/>
        <v>#VALUE!</v>
      </c>
      <c r="E75" s="2">
        <f t="shared" si="5"/>
        <v>0</v>
      </c>
      <c r="F75" s="3"/>
      <c r="G75" s="2" t="e">
        <f ca="1"/>
        <v>#VALUE!</v>
      </c>
      <c r="H75" s="3"/>
      <c r="I75" s="3"/>
      <c r="J75" s="3"/>
      <c r="K75" s="3"/>
      <c r="L75" s="3"/>
      <c r="M75" s="3"/>
      <c r="N75" s="3"/>
      <c r="O75" s="3"/>
      <c r="P75" s="3"/>
      <c r="Q75" s="3"/>
      <c r="R75" s="3"/>
      <c r="S75" s="3"/>
      <c r="T75" s="3"/>
      <c r="U75" s="3"/>
      <c r="V75" s="3"/>
      <c r="W75" s="3"/>
      <c r="X75" s="3"/>
      <c r="Y75" s="3"/>
      <c r="Z75" s="3"/>
      <c r="AA75" s="3"/>
      <c r="AB75" s="1">
        <v>8</v>
      </c>
      <c r="AC75" s="2">
        <f t="shared" ca="1" si="6"/>
        <v>0</v>
      </c>
      <c r="AD75" s="2">
        <f t="shared" ca="1" si="6"/>
        <v>-18666.666666666668</v>
      </c>
      <c r="AE75" s="2">
        <f t="shared" ca="1" si="6"/>
        <v>28000</v>
      </c>
      <c r="AF75" s="2">
        <f t="shared" ca="1" si="6"/>
        <v>28000</v>
      </c>
      <c r="AG75" s="2">
        <f t="shared" ca="1" si="6"/>
        <v>0</v>
      </c>
      <c r="AH75" s="7">
        <f t="shared" ca="1" si="6"/>
        <v>0</v>
      </c>
      <c r="AI75" s="8">
        <f t="shared" ca="1" si="6"/>
        <v>0</v>
      </c>
      <c r="AJ75" s="2">
        <f t="shared" ca="1" si="6"/>
        <v>18666.666666666668</v>
      </c>
      <c r="AK75" s="2">
        <f t="shared" ca="1" si="6"/>
        <v>0</v>
      </c>
      <c r="AL75" s="2">
        <f t="shared" ca="1" si="6"/>
        <v>0</v>
      </c>
      <c r="AM75" s="2">
        <f t="shared" ca="1" si="6"/>
        <v>0</v>
      </c>
      <c r="AN75" s="2">
        <f t="shared" ca="1" si="6"/>
        <v>0</v>
      </c>
    </row>
    <row r="76" spans="1:40" x14ac:dyDescent="0.25">
      <c r="A76" s="191"/>
      <c r="B76" s="1">
        <v>9</v>
      </c>
      <c r="C76" s="134" t="str">
        <f t="shared" si="4"/>
        <v>TBD</v>
      </c>
      <c r="D76" s="2" t="e">
        <f ca="1"/>
        <v>#VALUE!</v>
      </c>
      <c r="E76" s="2">
        <f t="shared" si="5"/>
        <v>0</v>
      </c>
      <c r="F76" s="3"/>
      <c r="G76" s="2" t="e">
        <f ca="1"/>
        <v>#VALUE!</v>
      </c>
      <c r="H76" s="3"/>
      <c r="I76" s="3"/>
      <c r="J76" s="3"/>
      <c r="K76" s="3"/>
      <c r="L76" s="3"/>
      <c r="M76" s="3"/>
      <c r="N76" s="3"/>
      <c r="O76" s="3"/>
      <c r="P76" s="3"/>
      <c r="Q76" s="3"/>
      <c r="R76" s="3"/>
      <c r="S76" s="3"/>
      <c r="T76" s="3"/>
      <c r="U76" s="3"/>
      <c r="V76" s="3"/>
      <c r="W76" s="3"/>
      <c r="X76" s="3"/>
      <c r="Y76" s="3"/>
      <c r="Z76" s="3"/>
      <c r="AA76" s="3"/>
      <c r="AB76" s="1">
        <v>9</v>
      </c>
      <c r="AC76" s="2">
        <f t="shared" ca="1" si="6"/>
        <v>-70000000</v>
      </c>
      <c r="AD76" s="2">
        <f t="shared" ca="1" si="6"/>
        <v>0</v>
      </c>
      <c r="AE76" s="2">
        <f t="shared" ca="1" si="6"/>
        <v>0</v>
      </c>
      <c r="AF76" s="2">
        <f t="shared" ca="1" si="6"/>
        <v>0</v>
      </c>
      <c r="AG76" s="2">
        <f t="shared" ca="1" si="6"/>
        <v>0</v>
      </c>
      <c r="AH76" s="7">
        <f t="shared" ca="1" si="6"/>
        <v>0</v>
      </c>
      <c r="AI76" s="8">
        <f t="shared" ca="1" si="6"/>
        <v>0</v>
      </c>
      <c r="AJ76" s="2">
        <f t="shared" ca="1" si="6"/>
        <v>0</v>
      </c>
      <c r="AK76" s="2">
        <f t="shared" ca="1" si="6"/>
        <v>70000000</v>
      </c>
      <c r="AL76" s="2">
        <f t="shared" ca="1" si="6"/>
        <v>0</v>
      </c>
      <c r="AM76" s="2">
        <f t="shared" ca="1" si="6"/>
        <v>0</v>
      </c>
      <c r="AN76" s="2">
        <f t="shared" ca="1" si="6"/>
        <v>0</v>
      </c>
    </row>
    <row r="77" spans="1:40" x14ac:dyDescent="0.25">
      <c r="A77" s="191"/>
      <c r="B77" s="1">
        <v>10</v>
      </c>
      <c r="C77" s="134"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10</v>
      </c>
      <c r="AC77" s="2">
        <f t="shared" ca="1" si="6"/>
        <v>0</v>
      </c>
      <c r="AD77" s="2">
        <f t="shared" ca="1" si="6"/>
        <v>-18666.666666666668</v>
      </c>
      <c r="AE77" s="2">
        <f t="shared" ca="1" si="6"/>
        <v>28000</v>
      </c>
      <c r="AF77" s="2">
        <f t="shared" ca="1" si="6"/>
        <v>0</v>
      </c>
      <c r="AG77" s="2">
        <f t="shared" ca="1" si="6"/>
        <v>28000</v>
      </c>
      <c r="AH77" s="7">
        <f t="shared" ca="1" si="6"/>
        <v>0</v>
      </c>
      <c r="AI77" s="8">
        <f t="shared" ca="1" si="6"/>
        <v>0</v>
      </c>
      <c r="AJ77" s="2">
        <f t="shared" ca="1" si="6"/>
        <v>0</v>
      </c>
      <c r="AK77" s="2">
        <f t="shared" ca="1" si="6"/>
        <v>0</v>
      </c>
      <c r="AL77" s="2">
        <f t="shared" ca="1" si="6"/>
        <v>18666.666666666668</v>
      </c>
      <c r="AM77" s="2">
        <f t="shared" ca="1" si="6"/>
        <v>0</v>
      </c>
      <c r="AN77" s="2">
        <f t="shared" ca="1" si="6"/>
        <v>0</v>
      </c>
    </row>
    <row r="78" spans="1:40" x14ac:dyDescent="0.25">
      <c r="A78" s="191"/>
      <c r="B78" s="1">
        <v>11</v>
      </c>
      <c r="C78" s="134"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11</v>
      </c>
      <c r="AC78" s="2" t="e">
        <f t="shared" ca="1" si="6"/>
        <v>#VALUE!</v>
      </c>
      <c r="AD78" s="2" t="e">
        <f t="shared" ca="1" si="6"/>
        <v>#VALUE!</v>
      </c>
      <c r="AE78" s="2" t="e">
        <f t="shared" ca="1" si="6"/>
        <v>#VALUE!</v>
      </c>
      <c r="AF78" s="2">
        <f t="shared" ca="1" si="6"/>
        <v>0</v>
      </c>
      <c r="AG78" s="2">
        <f t="shared" ca="1" si="6"/>
        <v>0</v>
      </c>
      <c r="AH78" s="7" t="e">
        <f t="shared" ca="1" si="6"/>
        <v>#VALUE!</v>
      </c>
      <c r="AI78" s="8">
        <f t="shared" ca="1" si="6"/>
        <v>0</v>
      </c>
      <c r="AJ78" s="2">
        <f t="shared" ca="1" si="6"/>
        <v>0</v>
      </c>
      <c r="AK78" s="2">
        <f t="shared" ca="1" si="6"/>
        <v>0</v>
      </c>
      <c r="AL78" s="2">
        <f t="shared" ca="1" si="6"/>
        <v>0</v>
      </c>
      <c r="AM78" s="2" t="e">
        <f t="shared" ca="1" si="6"/>
        <v>#VALUE!</v>
      </c>
      <c r="AN78" s="2" t="e">
        <f t="shared" ca="1" si="6"/>
        <v>#VALUE!</v>
      </c>
    </row>
    <row r="79" spans="1:40" x14ac:dyDescent="0.25">
      <c r="A79" s="164"/>
      <c r="B79" s="138">
        <v>12</v>
      </c>
      <c r="C79" s="139" t="str">
        <f t="shared" si="4"/>
        <v>TBD</v>
      </c>
      <c r="D79" s="140" t="e">
        <f ca="1"/>
        <v>#VALUE!</v>
      </c>
      <c r="E79" s="140">
        <f t="shared" si="5"/>
        <v>-0.01</v>
      </c>
      <c r="F79" s="141"/>
      <c r="G79" s="140" t="e">
        <f ca="1"/>
        <v>#VALUE!</v>
      </c>
      <c r="H79" s="141"/>
      <c r="I79" s="141"/>
      <c r="J79" s="141"/>
      <c r="K79" s="141"/>
      <c r="L79" s="141"/>
      <c r="M79" s="141"/>
      <c r="N79" s="141"/>
      <c r="O79" s="141"/>
      <c r="P79" s="141"/>
      <c r="Q79" s="141"/>
      <c r="R79" s="141"/>
      <c r="S79" s="141"/>
      <c r="T79" s="141"/>
      <c r="U79" s="141"/>
      <c r="V79" s="141"/>
      <c r="W79" s="141"/>
      <c r="X79" s="141"/>
      <c r="Y79" s="141"/>
      <c r="Z79" s="141"/>
      <c r="AA79" s="141"/>
      <c r="AB79" s="138">
        <v>12</v>
      </c>
      <c r="AC79" s="140" t="e">
        <f t="shared" ca="1" si="6"/>
        <v>#VALUE!</v>
      </c>
      <c r="AD79" s="140" t="e">
        <f t="shared" ca="1" si="6"/>
        <v>#VALUE!</v>
      </c>
      <c r="AE79" s="140" t="e">
        <f t="shared" ca="1" si="6"/>
        <v>#VALUE!</v>
      </c>
      <c r="AF79" s="140">
        <f t="shared" ca="1" si="6"/>
        <v>0</v>
      </c>
      <c r="AG79" s="140">
        <f t="shared" ca="1" si="6"/>
        <v>0</v>
      </c>
      <c r="AH79" s="142" t="e">
        <f t="shared" ca="1" si="6"/>
        <v>#VALUE!</v>
      </c>
      <c r="AI79" s="143">
        <f t="shared" ca="1" si="6"/>
        <v>0</v>
      </c>
      <c r="AJ79" s="140">
        <f t="shared" ca="1" si="6"/>
        <v>0</v>
      </c>
      <c r="AK79" s="140">
        <f t="shared" ca="1" si="6"/>
        <v>0</v>
      </c>
      <c r="AL79" s="140">
        <f t="shared" ca="1" si="6"/>
        <v>0</v>
      </c>
      <c r="AM79" s="140" t="e">
        <f t="shared" ca="1" si="6"/>
        <v>#VALUE!</v>
      </c>
      <c r="AN79" s="140" t="e">
        <f t="shared" ca="1" si="6"/>
        <v>#VALUE!</v>
      </c>
    </row>
  </sheetData>
  <mergeCells count="28">
    <mergeCell ref="AB66:AN66"/>
    <mergeCell ref="I66:O66"/>
    <mergeCell ref="A29:A79"/>
    <mergeCell ref="B30:B41"/>
    <mergeCell ref="C30:C32"/>
    <mergeCell ref="C33:C35"/>
    <mergeCell ref="B42:B53"/>
    <mergeCell ref="C42:C44"/>
    <mergeCell ref="C45:C47"/>
    <mergeCell ref="B54:B65"/>
    <mergeCell ref="C54:C56"/>
    <mergeCell ref="C57:C59"/>
    <mergeCell ref="V28:AA28"/>
    <mergeCell ref="AB28:AN28"/>
    <mergeCell ref="B11:I11"/>
    <mergeCell ref="B18:K18"/>
    <mergeCell ref="B23:O23"/>
    <mergeCell ref="J28:O28"/>
    <mergeCell ref="P28:U28"/>
    <mergeCell ref="L11:O11"/>
    <mergeCell ref="L12:O12"/>
    <mergeCell ref="B2:P2"/>
    <mergeCell ref="B3:B4"/>
    <mergeCell ref="C3:D3"/>
    <mergeCell ref="E3:G3"/>
    <mergeCell ref="H3:J3"/>
    <mergeCell ref="K3:M3"/>
    <mergeCell ref="N3:P3"/>
  </mergeCells>
  <conditionalFormatting sqref="E30:E35">
    <cfRule type="expression" dxfId="27" priority="1">
      <formula>AND(E30&lt;1,E30&gt;-1,E30&lt;&gt;0)</formula>
    </cfRule>
  </conditionalFormatting>
  <conditionalFormatting sqref="E42:E47">
    <cfRule type="expression" dxfId="26" priority="2">
      <formula>AND(E42&lt;1,E42&gt;-1,E42&lt;&gt;0)</formula>
    </cfRule>
  </conditionalFormatting>
  <conditionalFormatting sqref="E54:E59">
    <cfRule type="expression" dxfId="25" priority="3">
      <formula>AND(E54&lt;1,E54&gt;-1,E54&lt;&gt;0)</formula>
    </cfRule>
  </conditionalFormatting>
  <conditionalFormatting sqref="E68:E79">
    <cfRule type="expression" dxfId="24" priority="4">
      <formula>AND(E68&lt;1,E68&gt;-1,E68&lt;&gt;0)</formula>
    </cfRule>
  </conditionalFormatting>
  <conditionalFormatting sqref="F68:F73">
    <cfRule type="expression" dxfId="23" priority="5">
      <formula>AND(F68&lt;1,F68&gt;-1,F68&lt;&gt;0)</formula>
    </cfRule>
  </conditionalFormatting>
  <conditionalFormatting sqref="M68:O71">
    <cfRule type="expression" dxfId="22" priority="6">
      <formula>AND(M68&lt;1,M68&gt;-1,M68&lt;&gt;0)</formula>
    </cfRule>
  </conditionalFormatting>
  <dataValidations count="6">
    <dataValidation type="list" allowBlank="1" showInputMessage="1" showErrorMessage="1" sqref="E5:G8">
      <formula1>"-1,0,1"</formula1>
    </dataValidation>
    <dataValidation type="list" allowBlank="1" showInputMessage="1" showErrorMessage="1" sqref="B20 C13:D15">
      <formula1>NODES</formula1>
    </dataValidation>
    <dataValidation type="list" allowBlank="1" showInputMessage="1" showErrorMessage="1" sqref="E13:E15">
      <formula1>"0,1,2,3"</formula1>
    </dataValidation>
    <dataValidation type="list" allowBlank="1" showInputMessage="1" showErrorMessage="1" sqref="B25">
      <formula1>MEMBERS</formula1>
    </dataValidation>
    <dataValidation type="list" allowBlank="1" showInputMessage="1" showErrorMessage="1" sqref="C25">
      <formula1>"M,P,UDL,LDL"</formula1>
    </dataValidation>
    <dataValidation type="list" allowBlank="1" showInputMessage="1" showErrorMessage="1" sqref="D25">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811" r:id="rId3" name="Button 43">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0812" r:id="rId4" name="Button 44">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0813" r:id="rId5" name="Button 45">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0814" r:id="rId6" name="Button 46">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0815" r:id="rId7" name="Button 47">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60816" r:id="rId8" name="Button 48">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0817" r:id="rId9" name="Button 49">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0819" r:id="rId10" name="Button 51">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0820" r:id="rId11" name="Button 52">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0821" r:id="rId12" name="Button 53">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mc:AlternateContent xmlns:mc="http://schemas.openxmlformats.org/markup-compatibility/2006">
          <mc:Choice Requires="x14">
            <control shapeId="160824" r:id="rId13" name="Button 56">
              <controlPr defaultSize="0" print="0" autoFill="0" autoPict="0" macro="[0]!FIX_FORMULAS">
                <anchor moveWithCells="1" sizeWithCells="1">
                  <from>
                    <xdr:col>5</xdr:col>
                    <xdr:colOff>0</xdr:colOff>
                    <xdr:row>9</xdr:row>
                    <xdr:rowOff>9525</xdr:rowOff>
                  </from>
                  <to>
                    <xdr:col>7</xdr:col>
                    <xdr:colOff>0</xdr:colOff>
                    <xdr:row>10</xdr:row>
                    <xdr:rowOff>0</xdr:rowOff>
                  </to>
                </anchor>
              </controlPr>
            </control>
          </mc:Choice>
        </mc:AlternateContent>
        <mc:AlternateContent xmlns:mc="http://schemas.openxmlformats.org/markup-compatibility/2006">
          <mc:Choice Requires="x14">
            <control shapeId="160825" r:id="rId14" name="Button 57">
              <controlPr defaultSize="0" print="0" autoFill="0" autoPict="0" macro="[0]!DIAGRAMS">
                <anchor moveWithCells="1" sizeWithCells="1">
                  <from>
                    <xdr:col>3</xdr:col>
                    <xdr:colOff>0</xdr:colOff>
                    <xdr:row>26</xdr:row>
                    <xdr:rowOff>9525</xdr:rowOff>
                  </from>
                  <to>
                    <xdr:col>5</xdr:col>
                    <xdr:colOff>0</xdr:colOff>
                    <xdr:row>27</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sheetPr>
  <dimension ref="A1:AN139"/>
  <sheetViews>
    <sheetView zoomScale="55" zoomScaleNormal="55" workbookViewId="0">
      <selection activeCell="D27" sqref="D27"/>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23" t="s">
        <v>17</v>
      </c>
      <c r="C5" s="1">
        <v>144</v>
      </c>
      <c r="D5" s="1">
        <v>192</v>
      </c>
      <c r="E5" s="1">
        <v>0</v>
      </c>
      <c r="F5" s="1">
        <v>0</v>
      </c>
      <c r="G5" s="1">
        <v>0</v>
      </c>
      <c r="H5" s="1">
        <v>1</v>
      </c>
      <c r="I5" s="1">
        <v>2</v>
      </c>
      <c r="J5" s="1">
        <v>3</v>
      </c>
      <c r="K5" s="26">
        <f>IF(CONSTRAINTSu_X=0,IF(ISNA(MATCH(NODES,NODES_LOADED,0)),0,INDEX(NODAL_APPLICATIONS,MATCH(NODES,NODES_LOADED,0),1)),"TBD")</f>
        <v>0</v>
      </c>
      <c r="L5" s="26">
        <f>IF(CONSTRAINTSu_Y=0,IF(ISNA(MATCH(NODES,NODES_LOADED,0)),0,INDEX(NODAL_APPLICATIONS,MATCH(NODES,NODES_LOADED,0),2)),"TBD")</f>
        <v>0</v>
      </c>
      <c r="M5" s="26">
        <f>IF(CONSTRAINTSr_Z=0,IF(ISNA(MATCH(NODES,NODES_LOADED,0)),0,INDEX(NODAL_APPLICATIONS,MATCH(NODES,NODES_LOADED,0),3)),"TBD")</f>
        <v>0</v>
      </c>
      <c r="N5" s="26" t="str">
        <f>IF(CONSTRAINTSu_X=0,"TBD",IF(ISNA(MATCH(NODES,NODES_LOADED,0)),0,INDEX(NODAL_APPLICATIONS,MATCH(NODES,NODES_LOADED,0),4)))</f>
        <v>TBD</v>
      </c>
      <c r="O5" s="26" t="str">
        <f>IF(CONSTRAINTSu_Y=0,"TBD",IF(ISNA(MATCH(NODES,NODES_LOADED,0)),0,INDEX(NODAL_APPLICATIONS,MATCH(NODES,NODES_LOADED,0),5)))</f>
        <v>TBD</v>
      </c>
      <c r="P5" s="44" t="str">
        <f>IF(CONSTRAINTSr_Z=0,"TBD",IF(ISNA(MATCH(NODES,NODES_LOADED,0)),0,INDEX(NODAL_APPLICATIONS,MATCH(NODES,NODES_LOADED,0),6)))</f>
        <v>TBD</v>
      </c>
    </row>
    <row r="6" spans="2:16" x14ac:dyDescent="0.25">
      <c r="B6" s="23" t="s">
        <v>19</v>
      </c>
      <c r="C6" s="1">
        <v>0</v>
      </c>
      <c r="D6" s="1">
        <v>0</v>
      </c>
      <c r="E6" s="1">
        <v>1</v>
      </c>
      <c r="F6" s="1">
        <v>1</v>
      </c>
      <c r="G6" s="1">
        <v>0</v>
      </c>
      <c r="H6" s="1">
        <v>7</v>
      </c>
      <c r="I6" s="1">
        <v>8</v>
      </c>
      <c r="J6" s="1">
        <v>4</v>
      </c>
      <c r="K6" s="26" t="str">
        <f>IF(CONSTRAINTSu_X=0,IF(ISNA(MATCH(NODES,NODES_LOADED,0)),0,INDEX(NODAL_APPLICATIONS,MATCH(NODES,NODES_LOADED,0),1)),"TBD")</f>
        <v>TBD</v>
      </c>
      <c r="L6" s="26" t="str">
        <f>IF(CONSTRAINTSu_Y=0,IF(ISNA(MATCH(NODES,NODES_LOADED,0)),0,INDEX(NODAL_APPLICATIONS,MATCH(NODES,NODES_LOADED,0),2)),"TBD")</f>
        <v>TBD</v>
      </c>
      <c r="M6" s="26">
        <f>IF(CONSTRAINTSr_Z=0,IF(ISNA(MATCH(NODES,NODES_LOADED,0)),0,INDEX(NODAL_APPLICATIONS,MATCH(NODES,NODES_LOADED,0),3)),"TBD")</f>
        <v>0</v>
      </c>
      <c r="N6" s="26">
        <f>IF(CONSTRAINTSu_X=0,"TBD",IF(ISNA(MATCH(NODES,NODES_LOADED,0)),0,INDEX(NODAL_APPLICATIONS,MATCH(NODES,NODES_LOADED,0),4)))</f>
        <v>0</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23" t="s">
        <v>29</v>
      </c>
      <c r="C7" s="1">
        <v>144</v>
      </c>
      <c r="D7" s="1">
        <v>0</v>
      </c>
      <c r="E7" s="1">
        <v>1</v>
      </c>
      <c r="F7" s="1">
        <v>1</v>
      </c>
      <c r="G7" s="1">
        <v>0</v>
      </c>
      <c r="H7" s="1">
        <v>9</v>
      </c>
      <c r="I7" s="1">
        <v>10</v>
      </c>
      <c r="J7" s="1">
        <v>5</v>
      </c>
      <c r="K7" s="26" t="str">
        <f>IF(CONSTRAINTSu_X=0,IF(ISNA(MATCH(NODES,NODES_LOADED,0)),0,INDEX(NODAL_APPLICATIONS,MATCH(NODES,NODES_LOADED,0),1)),"TBD")</f>
        <v>TBD</v>
      </c>
      <c r="L7" s="26" t="str">
        <f>IF(CONSTRAINTSu_Y=0,IF(ISNA(MATCH(NODES,NODES_LOADED,0)),0,INDEX(NODAL_APPLICATIONS,MATCH(NODES,NODES_LOADED,0),2)),"TBD")</f>
        <v>TBD</v>
      </c>
      <c r="M7" s="26">
        <f>IF(CONSTRAINTSr_Z=0,IF(ISNA(MATCH(NODES,NODES_LOADED,0)),0,INDEX(NODAL_APPLICATIONS,MATCH(NODES,NODES_LOADED,0),3)),"TBD")</f>
        <v>0</v>
      </c>
      <c r="N7" s="26">
        <f>IF(CONSTRAINTSu_X=0,"TBD",IF(ISNA(MATCH(NODES,NODES_LOADED,0)),0,INDEX(NODAL_APPLICATIONS,MATCH(NODES,NODES_LOADED,0),4)))</f>
        <v>0</v>
      </c>
      <c r="O7" s="26">
        <f>IF(CONSTRAINTSu_Y=0,"TBD",IF(ISNA(MATCH(NODES,NODES_LOADED,0)),0,INDEX(NODAL_APPLICATIONS,MATCH(NODES,NODES_LOADED,0),5)))</f>
        <v>0</v>
      </c>
      <c r="P7" s="44" t="str">
        <f>IF(CONSTRAINTSr_Z=0,"TBD",IF(ISNA(MATCH(NODES,NODES_LOADED,0)),0,INDEX(NODAL_APPLICATIONS,MATCH(NODES,NODES_LOADED,0),6)))</f>
        <v>TBD</v>
      </c>
    </row>
    <row r="8" spans="2:16" x14ac:dyDescent="0.25">
      <c r="B8" s="23" t="s">
        <v>61</v>
      </c>
      <c r="C8" s="1">
        <v>288</v>
      </c>
      <c r="D8" s="1">
        <v>0</v>
      </c>
      <c r="E8" s="1">
        <v>1</v>
      </c>
      <c r="F8" s="1">
        <v>1</v>
      </c>
      <c r="G8" s="1">
        <v>0</v>
      </c>
      <c r="H8" s="1">
        <v>11</v>
      </c>
      <c r="I8" s="1">
        <v>12</v>
      </c>
      <c r="J8" s="1">
        <v>6</v>
      </c>
      <c r="K8" s="26" t="str">
        <f>IF(CONSTRAINTSu_X=0,IF(ISNA(MATCH(NODES,NODES_LOADED,0)),0,INDEX(NODAL_APPLICATIONS,MATCH(NODES,NODES_LOADED,0),1)),"TBD")</f>
        <v>TBD</v>
      </c>
      <c r="L8" s="26" t="str">
        <f>IF(CONSTRAINTSu_Y=0,IF(ISNA(MATCH(NODES,NODES_LOADED,0)),0,INDEX(NODAL_APPLICATIONS,MATCH(NODES,NODES_LOADED,0),2)),"TBD")</f>
        <v>TBD</v>
      </c>
      <c r="M8" s="26">
        <f>IF(CONSTRAINTSr_Z=0,IF(ISNA(MATCH(NODES,NODES_LOADED,0)),0,INDEX(NODAL_APPLICATIONS,MATCH(NODES,NODES_LOADED,0),3)),"TBD")</f>
        <v>0</v>
      </c>
      <c r="N8" s="26">
        <f>IF(CONSTRAINTSu_X=0,"TBD",IF(ISNA(MATCH(NODES,NODES_LOADED,0)),0,INDEX(NODAL_APPLICATIONS,MATCH(NODES,NODES_LOADED,0),4)))</f>
        <v>0</v>
      </c>
      <c r="O8" s="26">
        <f>IF(CONSTRAINTSu_Y=0,"TBD",IF(ISNA(MATCH(NODES,NODES_LOADED,0)),0,INDEX(NODAL_APPLICATIONS,MATCH(NODES,NODES_LOADED,0),5)))</f>
        <v>-0.5</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86" t="s">
        <v>22</v>
      </c>
      <c r="C11" s="162"/>
      <c r="D11" s="162"/>
      <c r="E11" s="162"/>
      <c r="F11" s="162"/>
      <c r="G11" s="162"/>
      <c r="H11" s="162"/>
      <c r="I11" s="187"/>
      <c r="L11" s="202" t="s">
        <v>140</v>
      </c>
      <c r="M11" s="202"/>
      <c r="N11" s="202"/>
      <c r="O11" s="202"/>
    </row>
    <row r="12" spans="2:16" x14ac:dyDescent="0.25">
      <c r="B12" s="47" t="s">
        <v>15</v>
      </c>
      <c r="C12" s="40" t="s">
        <v>43</v>
      </c>
      <c r="D12" s="40" t="s">
        <v>44</v>
      </c>
      <c r="E12" s="40" t="s">
        <v>14</v>
      </c>
      <c r="F12" s="40" t="s">
        <v>12</v>
      </c>
      <c r="G12" s="40" t="s">
        <v>34</v>
      </c>
      <c r="H12" s="40" t="s">
        <v>21</v>
      </c>
      <c r="I12" s="43" t="s">
        <v>20</v>
      </c>
      <c r="L12" s="203" t="s">
        <v>142</v>
      </c>
      <c r="M12" s="203"/>
      <c r="N12" s="203"/>
      <c r="O12" s="203"/>
    </row>
    <row r="13" spans="2:16" x14ac:dyDescent="0.25">
      <c r="B13" s="23" t="s">
        <v>7</v>
      </c>
      <c r="C13" s="1" t="s">
        <v>19</v>
      </c>
      <c r="D13" s="1" t="s">
        <v>17</v>
      </c>
      <c r="E13" s="1">
        <v>0</v>
      </c>
      <c r="F13" s="26">
        <f>L_m(B13,COORD_X,COORD_Y)</f>
        <v>240</v>
      </c>
      <c r="G13" s="46">
        <v>8</v>
      </c>
      <c r="H13" s="46">
        <v>29000000</v>
      </c>
      <c r="I13" s="59">
        <v>1</v>
      </c>
    </row>
    <row r="14" spans="2:16" x14ac:dyDescent="0.25">
      <c r="B14" s="23" t="s">
        <v>30</v>
      </c>
      <c r="C14" s="1" t="s">
        <v>29</v>
      </c>
      <c r="D14" s="1" t="s">
        <v>17</v>
      </c>
      <c r="E14" s="1">
        <v>0</v>
      </c>
      <c r="F14" s="26">
        <f>L_m(B14,COORD_X,COORD_Y)</f>
        <v>144</v>
      </c>
      <c r="G14" s="46">
        <v>6</v>
      </c>
      <c r="H14" s="46">
        <v>29000000</v>
      </c>
      <c r="I14" s="59">
        <v>1</v>
      </c>
    </row>
    <row r="15" spans="2:16" x14ac:dyDescent="0.25">
      <c r="B15" s="23" t="s">
        <v>62</v>
      </c>
      <c r="C15" s="1" t="s">
        <v>61</v>
      </c>
      <c r="D15" s="1" t="s">
        <v>17</v>
      </c>
      <c r="E15" s="1">
        <v>0</v>
      </c>
      <c r="F15" s="26">
        <f>L_m(B15,COORD_X,COORD_Y)</f>
        <v>0</v>
      </c>
      <c r="G15" s="46">
        <v>8</v>
      </c>
      <c r="H15" s="46">
        <v>29000000</v>
      </c>
      <c r="I15" s="59">
        <v>1</v>
      </c>
    </row>
    <row r="16" spans="2:16" ht="15.75" thickBot="1" x14ac:dyDescent="0.3">
      <c r="B16" s="42"/>
      <c r="C16" s="16"/>
      <c r="D16" s="16"/>
      <c r="E16" s="16"/>
      <c r="F16" s="17"/>
      <c r="G16" s="18"/>
      <c r="H16" s="18"/>
      <c r="I16" s="49"/>
    </row>
    <row r="17" spans="1:40" ht="15.75" thickBot="1" x14ac:dyDescent="0.3"/>
    <row r="18" spans="1:40" x14ac:dyDescent="0.25">
      <c r="B18" s="186" t="s">
        <v>76</v>
      </c>
      <c r="C18" s="162"/>
      <c r="D18" s="162"/>
      <c r="E18" s="162"/>
      <c r="F18" s="162"/>
      <c r="G18" s="162"/>
      <c r="H18" s="162"/>
      <c r="I18" s="162"/>
      <c r="J18" s="162"/>
      <c r="K18" s="187"/>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23" t="s">
        <v>61</v>
      </c>
      <c r="C20" s="1"/>
      <c r="D20" s="1"/>
      <c r="E20" s="1"/>
      <c r="F20" s="1"/>
      <c r="G20" s="46">
        <v>-0.5</v>
      </c>
      <c r="H20" s="1"/>
      <c r="I20" s="1"/>
      <c r="J20" s="1"/>
      <c r="K20" s="50"/>
    </row>
    <row r="21" spans="1:40" ht="15.75" thickBot="1" x14ac:dyDescent="0.3">
      <c r="B21" s="42"/>
      <c r="C21" s="16"/>
      <c r="D21" s="16"/>
      <c r="E21" s="16"/>
      <c r="F21" s="16"/>
      <c r="G21" s="16"/>
      <c r="H21" s="16"/>
      <c r="I21" s="16"/>
      <c r="J21" s="16"/>
      <c r="K21" s="51"/>
    </row>
    <row r="22" spans="1:40" ht="15.75" thickBot="1" x14ac:dyDescent="0.3"/>
    <row r="23" spans="1:40" x14ac:dyDescent="0.25">
      <c r="B23" s="186" t="s">
        <v>16</v>
      </c>
      <c r="C23" s="162"/>
      <c r="D23" s="162"/>
      <c r="E23" s="162"/>
      <c r="F23" s="162"/>
      <c r="G23" s="162"/>
      <c r="H23" s="162"/>
      <c r="I23" s="162"/>
      <c r="J23" s="162"/>
      <c r="K23" s="162"/>
      <c r="L23" s="162"/>
      <c r="M23" s="162"/>
      <c r="N23" s="162"/>
      <c r="O23" s="187"/>
    </row>
    <row r="24" spans="1:40" ht="18" x14ac:dyDescent="0.25">
      <c r="B24" s="47" t="s">
        <v>15</v>
      </c>
      <c r="C24" s="40" t="s">
        <v>14</v>
      </c>
      <c r="D24" s="40" t="s">
        <v>45</v>
      </c>
      <c r="E24" s="40" t="s">
        <v>31</v>
      </c>
      <c r="F24" s="40" t="s">
        <v>3</v>
      </c>
      <c r="G24" s="40" t="s">
        <v>13</v>
      </c>
      <c r="H24" s="40" t="s">
        <v>4</v>
      </c>
      <c r="I24" s="40" t="s">
        <v>12</v>
      </c>
      <c r="J24" s="40" t="s">
        <v>32</v>
      </c>
      <c r="K24" s="40" t="s">
        <v>11</v>
      </c>
      <c r="L24" s="40" t="s">
        <v>10</v>
      </c>
      <c r="M24" s="40" t="s">
        <v>33</v>
      </c>
      <c r="N24" s="40" t="s">
        <v>9</v>
      </c>
      <c r="O24" s="43" t="s">
        <v>8</v>
      </c>
    </row>
    <row r="25" spans="1:40" x14ac:dyDescent="0.25">
      <c r="B25" s="41" t="s">
        <v>7</v>
      </c>
      <c r="C25" s="1"/>
      <c r="D25" s="1"/>
      <c r="E25" s="1"/>
      <c r="F25" s="1"/>
      <c r="G25" s="1"/>
      <c r="H25" s="1"/>
      <c r="I25" s="26">
        <f>L_m(B25,COORD_X,COORD_Y)</f>
        <v>240</v>
      </c>
      <c r="J25" s="26">
        <f t="array" ref="J25:O25">FEF_LOCAL(B25:I25)</f>
        <v>0</v>
      </c>
      <c r="K25" s="26">
        <v>0</v>
      </c>
      <c r="L25" s="26">
        <v>0</v>
      </c>
      <c r="M25" s="26">
        <v>0</v>
      </c>
      <c r="N25" s="26">
        <v>0</v>
      </c>
      <c r="O25" s="44">
        <v>0</v>
      </c>
    </row>
    <row r="26" spans="1:40" ht="15.75" thickBot="1" x14ac:dyDescent="0.3">
      <c r="B26" s="42"/>
      <c r="C26" s="16"/>
      <c r="D26" s="16"/>
      <c r="E26" s="16"/>
      <c r="F26" s="16"/>
      <c r="G26" s="16"/>
      <c r="H26" s="16"/>
      <c r="I26" s="17"/>
      <c r="J26" s="16"/>
      <c r="K26" s="16"/>
      <c r="L26" s="16"/>
      <c r="M26" s="16"/>
      <c r="N26" s="16"/>
      <c r="O26" s="51"/>
    </row>
    <row r="28" spans="1:40" ht="18" x14ac:dyDescent="0.25">
      <c r="B28" s="40" t="s">
        <v>15</v>
      </c>
      <c r="C28" s="40" t="s">
        <v>18</v>
      </c>
      <c r="D28" s="40" t="s">
        <v>48</v>
      </c>
      <c r="E28" s="52" t="s">
        <v>2</v>
      </c>
      <c r="F28" s="52" t="s">
        <v>57</v>
      </c>
      <c r="G28" s="52" t="s">
        <v>63</v>
      </c>
      <c r="H28" s="52" t="s">
        <v>1</v>
      </c>
      <c r="I28" s="52" t="s">
        <v>71</v>
      </c>
      <c r="J28" s="196" t="s">
        <v>72</v>
      </c>
      <c r="K28" s="196"/>
      <c r="L28" s="196"/>
      <c r="M28" s="196"/>
      <c r="N28" s="196"/>
      <c r="O28" s="196"/>
      <c r="P28" s="196" t="s">
        <v>47</v>
      </c>
      <c r="Q28" s="196"/>
      <c r="R28" s="196"/>
      <c r="S28" s="196"/>
      <c r="T28" s="196"/>
      <c r="U28" s="196"/>
      <c r="V28" s="196" t="s">
        <v>49</v>
      </c>
      <c r="W28" s="196"/>
      <c r="X28" s="196"/>
      <c r="Y28" s="196"/>
      <c r="Z28" s="196"/>
      <c r="AA28" s="196"/>
      <c r="AB28" s="196" t="s">
        <v>50</v>
      </c>
      <c r="AC28" s="196"/>
      <c r="AD28" s="196"/>
      <c r="AE28" s="196"/>
      <c r="AF28" s="196"/>
      <c r="AG28" s="196"/>
      <c r="AH28" s="196"/>
      <c r="AI28" s="196"/>
      <c r="AJ28" s="196"/>
      <c r="AK28" s="196"/>
      <c r="AL28" s="196"/>
      <c r="AM28" s="196"/>
      <c r="AN28" s="196"/>
    </row>
    <row r="29" spans="1:40" x14ac:dyDescent="0.25">
      <c r="A29" s="197"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40" t="s">
        <v>48</v>
      </c>
      <c r="AC29" s="5">
        <v>1</v>
      </c>
      <c r="AD29" s="5">
        <v>2</v>
      </c>
      <c r="AE29" s="5">
        <v>3</v>
      </c>
      <c r="AF29" s="5">
        <v>4</v>
      </c>
      <c r="AG29" s="5">
        <v>5</v>
      </c>
      <c r="AH29" s="5">
        <v>6</v>
      </c>
      <c r="AI29" s="5">
        <v>7</v>
      </c>
      <c r="AJ29" s="5">
        <v>8</v>
      </c>
      <c r="AK29" s="5">
        <v>9</v>
      </c>
      <c r="AL29" s="5">
        <v>10</v>
      </c>
      <c r="AM29" s="5">
        <v>11</v>
      </c>
      <c r="AN29" s="5">
        <v>12</v>
      </c>
    </row>
    <row r="30" spans="1:40" x14ac:dyDescent="0.25">
      <c r="A30" s="197"/>
      <c r="B30" s="171" t="s">
        <v>7</v>
      </c>
      <c r="C30" s="174" t="str">
        <f>INDEX(mem_Nb,MATCH(B30,MEMBERS,0))</f>
        <v>N2</v>
      </c>
      <c r="D30" s="26">
        <f>INDEX(LM,MATCH(C30,NODES,0),1)</f>
        <v>7</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70000000</v>
      </c>
      <c r="K30" s="2">
        <v>0</v>
      </c>
      <c r="L30" s="2">
        <v>0</v>
      </c>
      <c r="M30" s="2">
        <v>-70000000</v>
      </c>
      <c r="N30" s="2">
        <v>0</v>
      </c>
      <c r="O30" s="13">
        <v>0</v>
      </c>
      <c r="P30" s="12">
        <f t="array" ref="P30:U35">T_m(B30)</f>
        <v>1</v>
      </c>
      <c r="Q30" s="2">
        <v>0</v>
      </c>
      <c r="R30" s="2">
        <v>0</v>
      </c>
      <c r="S30" s="2">
        <v>0</v>
      </c>
      <c r="T30" s="2">
        <v>0</v>
      </c>
      <c r="U30" s="13">
        <v>0</v>
      </c>
      <c r="V30" s="12">
        <f t="array" ref="V30:AA35">k_m(P30:U35,J30:O35)</f>
        <v>70000000</v>
      </c>
      <c r="W30" s="2">
        <v>0</v>
      </c>
      <c r="X30" s="2">
        <v>0</v>
      </c>
      <c r="Y30" s="2">
        <v>-70000000</v>
      </c>
      <c r="Z30" s="2">
        <v>0</v>
      </c>
      <c r="AA30" s="13">
        <v>0</v>
      </c>
      <c r="AB30" s="1">
        <v>1</v>
      </c>
      <c r="AC30" s="2">
        <f ca="1">IF(ISNA(OR(MATCH(AC$29,OFFSET($D30,1-$AB30,0,6),0),MATCH($AB30,OFFSET($D30,1-$AB30,0,6),0))),0,INDEX(OFFSET($D30,1-$AB30,18,6,6),MATCH(AC$29,OFFSET($D30,1-$AB30,0,6),0),MATCH($AB30,OFFSET($D30,1-$AB30,0,6),0)))</f>
        <v>70000000</v>
      </c>
      <c r="AD30" s="2">
        <f t="shared" ref="AD30:AN45" ca="1" si="0">IF(ISNA(OR(MATCH(AD$29,OFFSET($D30,1-$AB30,0,6),0),MATCH($AB30,OFFSET($D30,1-$AB30,0,6),0))),0,INDEX(OFFSET($D30,1-$AB30,18,6,6),MATCH(AD$29,OFFSET($D30,1-$AB30,0,6),0),MATCH($AB30,OFFSET($D30,1-$AB30,0,6),0)))</f>
        <v>0</v>
      </c>
      <c r="AE30" s="2">
        <f t="shared" ca="1" si="0"/>
        <v>0</v>
      </c>
      <c r="AF30" s="2">
        <f t="shared" ca="1" si="0"/>
        <v>0</v>
      </c>
      <c r="AG30" s="2">
        <f t="shared" ca="1" si="0"/>
        <v>0</v>
      </c>
      <c r="AH30" s="2">
        <f t="shared" ca="1" si="0"/>
        <v>0</v>
      </c>
      <c r="AI30" s="2">
        <f t="shared" ca="1" si="0"/>
        <v>-70000000</v>
      </c>
      <c r="AJ30" s="2">
        <f t="shared" ca="1" si="0"/>
        <v>0</v>
      </c>
      <c r="AK30" s="2">
        <f t="shared" ca="1" si="0"/>
        <v>0</v>
      </c>
      <c r="AL30" s="2">
        <f t="shared" ca="1" si="0"/>
        <v>0</v>
      </c>
      <c r="AM30" s="2">
        <f t="shared" ca="1" si="0"/>
        <v>0</v>
      </c>
      <c r="AN30" s="2">
        <f t="shared" ca="1" si="0"/>
        <v>0</v>
      </c>
    </row>
    <row r="31" spans="1:40" x14ac:dyDescent="0.25">
      <c r="A31" s="197"/>
      <c r="B31" s="171"/>
      <c r="C31" s="174"/>
      <c r="D31" s="26">
        <f>INDEX(LM,MATCH(C30,NODES,0),2)</f>
        <v>8</v>
      </c>
      <c r="E31" s="2">
        <f ca="1"/>
        <v>0</v>
      </c>
      <c r="F31" s="2">
        <v>0</v>
      </c>
      <c r="G31" s="2">
        <v>0</v>
      </c>
      <c r="H31" s="2">
        <f ca="1"/>
        <v>0</v>
      </c>
      <c r="I31" s="2">
        <f ca="1"/>
        <v>0</v>
      </c>
      <c r="J31" s="12">
        <v>0</v>
      </c>
      <c r="K31" s="2">
        <v>18666.666666666668</v>
      </c>
      <c r="L31" s="2">
        <v>28000</v>
      </c>
      <c r="M31" s="2">
        <v>0</v>
      </c>
      <c r="N31" s="2">
        <v>-18666.666666666668</v>
      </c>
      <c r="O31" s="13">
        <v>28000</v>
      </c>
      <c r="P31" s="12">
        <v>0</v>
      </c>
      <c r="Q31" s="2">
        <v>1</v>
      </c>
      <c r="R31" s="2">
        <v>0</v>
      </c>
      <c r="S31" s="2">
        <v>0</v>
      </c>
      <c r="T31" s="2">
        <v>0</v>
      </c>
      <c r="U31" s="13">
        <v>0</v>
      </c>
      <c r="V31" s="12">
        <v>0</v>
      </c>
      <c r="W31" s="2">
        <v>18666.666666666668</v>
      </c>
      <c r="X31" s="2">
        <v>28000</v>
      </c>
      <c r="Y31" s="2">
        <v>0</v>
      </c>
      <c r="Z31" s="2">
        <v>-18666.666666666668</v>
      </c>
      <c r="AA31" s="13">
        <v>28000</v>
      </c>
      <c r="AB31" s="1">
        <v>2</v>
      </c>
      <c r="AC31" s="2">
        <f t="shared" ref="AC31:AC41" ca="1" si="1">IF(ISNA(OR(MATCH(AC$29,OFFSET($D31,1-$AB31,0,6),0),MATCH($AB31,OFFSET($D31,1-$AB31,0,6),0))),0,INDEX(OFFSET($D31,1-$AB31,18,6,6),MATCH(AC$29,OFFSET($D31,1-$AB31,0,6),0),MATCH($AB31,OFFSET($D31,1-$AB31,0,6),0)))</f>
        <v>0</v>
      </c>
      <c r="AD31" s="2">
        <f t="shared" ca="1" si="0"/>
        <v>18666.666666666668</v>
      </c>
      <c r="AE31" s="2">
        <f t="shared" ca="1" si="0"/>
        <v>-28000</v>
      </c>
      <c r="AF31" s="2">
        <f t="shared" ca="1" si="0"/>
        <v>-28000</v>
      </c>
      <c r="AG31" s="2">
        <f t="shared" ca="1" si="0"/>
        <v>0</v>
      </c>
      <c r="AH31" s="2">
        <f t="shared" ca="1" si="0"/>
        <v>0</v>
      </c>
      <c r="AI31" s="2">
        <f t="shared" ca="1" si="0"/>
        <v>0</v>
      </c>
      <c r="AJ31" s="2">
        <f t="shared" ca="1" si="0"/>
        <v>-18666.666666666668</v>
      </c>
      <c r="AK31" s="2">
        <f t="shared" ca="1" si="0"/>
        <v>0</v>
      </c>
      <c r="AL31" s="2">
        <f t="shared" ca="1" si="0"/>
        <v>0</v>
      </c>
      <c r="AM31" s="2">
        <f t="shared" ca="1" si="0"/>
        <v>0</v>
      </c>
      <c r="AN31" s="2">
        <f t="shared" ca="1" si="0"/>
        <v>0</v>
      </c>
    </row>
    <row r="32" spans="1:40" x14ac:dyDescent="0.25">
      <c r="A32" s="197"/>
      <c r="B32" s="171"/>
      <c r="C32" s="174"/>
      <c r="D32" s="26">
        <f>INDEX(LM,MATCH(C30,NODES,0),3)</f>
        <v>4</v>
      </c>
      <c r="E32" s="2">
        <f ca="1"/>
        <v>0</v>
      </c>
      <c r="F32" s="2">
        <v>0</v>
      </c>
      <c r="G32" s="2">
        <v>0</v>
      </c>
      <c r="H32" s="2">
        <f ca="1"/>
        <v>0</v>
      </c>
      <c r="I32" s="2">
        <f ca="1"/>
        <v>0</v>
      </c>
      <c r="J32" s="12">
        <v>0</v>
      </c>
      <c r="K32" s="2">
        <v>28000</v>
      </c>
      <c r="L32" s="2">
        <v>56000</v>
      </c>
      <c r="M32" s="2">
        <v>0</v>
      </c>
      <c r="N32" s="2">
        <v>-28000</v>
      </c>
      <c r="O32" s="13">
        <v>28000</v>
      </c>
      <c r="P32" s="12">
        <v>0</v>
      </c>
      <c r="Q32" s="2">
        <v>0</v>
      </c>
      <c r="R32" s="2">
        <v>1</v>
      </c>
      <c r="S32" s="2">
        <v>0</v>
      </c>
      <c r="T32" s="2">
        <v>0</v>
      </c>
      <c r="U32" s="13">
        <v>0</v>
      </c>
      <c r="V32" s="12">
        <v>0</v>
      </c>
      <c r="W32" s="2">
        <v>28000</v>
      </c>
      <c r="X32" s="2">
        <v>56000</v>
      </c>
      <c r="Y32" s="2">
        <v>0</v>
      </c>
      <c r="Z32" s="2">
        <v>-28000</v>
      </c>
      <c r="AA32" s="13">
        <v>28000</v>
      </c>
      <c r="AB32" s="1">
        <v>3</v>
      </c>
      <c r="AC32" s="2">
        <f t="shared" ca="1" si="1"/>
        <v>0</v>
      </c>
      <c r="AD32" s="2">
        <f t="shared" ca="1" si="0"/>
        <v>-28000</v>
      </c>
      <c r="AE32" s="2">
        <f t="shared" ca="1" si="0"/>
        <v>56000</v>
      </c>
      <c r="AF32" s="2">
        <f t="shared" ca="1" si="0"/>
        <v>28000</v>
      </c>
      <c r="AG32" s="2">
        <f t="shared" ca="1" si="0"/>
        <v>0</v>
      </c>
      <c r="AH32" s="2">
        <f t="shared" ca="1" si="0"/>
        <v>0</v>
      </c>
      <c r="AI32" s="2">
        <f t="shared" ca="1" si="0"/>
        <v>0</v>
      </c>
      <c r="AJ32" s="2">
        <f t="shared" ca="1" si="0"/>
        <v>28000</v>
      </c>
      <c r="AK32" s="2">
        <f t="shared" ca="1" si="0"/>
        <v>0</v>
      </c>
      <c r="AL32" s="2">
        <f t="shared" ca="1" si="0"/>
        <v>0</v>
      </c>
      <c r="AM32" s="2">
        <f t="shared" ca="1" si="0"/>
        <v>0</v>
      </c>
      <c r="AN32" s="2">
        <f t="shared" ca="1" si="0"/>
        <v>0</v>
      </c>
    </row>
    <row r="33" spans="1:40" x14ac:dyDescent="0.25">
      <c r="A33" s="197"/>
      <c r="B33" s="171"/>
      <c r="C33" s="174" t="str">
        <f>INDEX(mem_Ne,MATCH(B30,MEMBERS,0))</f>
        <v>N1</v>
      </c>
      <c r="D33" s="26">
        <f>INDEX(LM,MATCH(C33,NODES,0),1)</f>
        <v>1</v>
      </c>
      <c r="E33" s="2">
        <f ca="1"/>
        <v>0</v>
      </c>
      <c r="F33" s="2">
        <v>0</v>
      </c>
      <c r="G33" s="2">
        <v>0</v>
      </c>
      <c r="H33" s="2">
        <f ca="1"/>
        <v>0</v>
      </c>
      <c r="I33" s="2">
        <f ca="1"/>
        <v>0</v>
      </c>
      <c r="J33" s="12">
        <v>-70000000</v>
      </c>
      <c r="K33" s="2">
        <v>0</v>
      </c>
      <c r="L33" s="2">
        <v>0</v>
      </c>
      <c r="M33" s="2">
        <v>70000000</v>
      </c>
      <c r="N33" s="2">
        <v>0</v>
      </c>
      <c r="O33" s="13">
        <v>0</v>
      </c>
      <c r="P33" s="12">
        <v>0</v>
      </c>
      <c r="Q33" s="2">
        <v>0</v>
      </c>
      <c r="R33" s="2">
        <v>0</v>
      </c>
      <c r="S33" s="2">
        <v>1</v>
      </c>
      <c r="T33" s="2">
        <v>0</v>
      </c>
      <c r="U33" s="13">
        <v>0</v>
      </c>
      <c r="V33" s="12">
        <v>-70000000</v>
      </c>
      <c r="W33" s="2">
        <v>0</v>
      </c>
      <c r="X33" s="2">
        <v>0</v>
      </c>
      <c r="Y33" s="2">
        <v>70000000</v>
      </c>
      <c r="Z33" s="2">
        <v>0</v>
      </c>
      <c r="AA33" s="13">
        <v>0</v>
      </c>
      <c r="AB33" s="1">
        <v>4</v>
      </c>
      <c r="AC33" s="2">
        <f t="shared" ca="1" si="1"/>
        <v>0</v>
      </c>
      <c r="AD33" s="2">
        <f t="shared" ca="1" si="0"/>
        <v>-28000</v>
      </c>
      <c r="AE33" s="2">
        <f t="shared" ca="1" si="0"/>
        <v>28000</v>
      </c>
      <c r="AF33" s="2">
        <f t="shared" ca="1" si="0"/>
        <v>56000</v>
      </c>
      <c r="AG33" s="2">
        <f t="shared" ca="1" si="0"/>
        <v>0</v>
      </c>
      <c r="AH33" s="2">
        <f t="shared" ca="1" si="0"/>
        <v>0</v>
      </c>
      <c r="AI33" s="2">
        <f t="shared" ca="1" si="0"/>
        <v>0</v>
      </c>
      <c r="AJ33" s="2">
        <f t="shared" ca="1" si="0"/>
        <v>28000</v>
      </c>
      <c r="AK33" s="2">
        <f t="shared" ca="1" si="0"/>
        <v>0</v>
      </c>
      <c r="AL33" s="2">
        <f t="shared" ca="1" si="0"/>
        <v>0</v>
      </c>
      <c r="AM33" s="2">
        <f t="shared" ca="1" si="0"/>
        <v>0</v>
      </c>
      <c r="AN33" s="2">
        <f t="shared" ca="1" si="0"/>
        <v>0</v>
      </c>
    </row>
    <row r="34" spans="1:40" x14ac:dyDescent="0.25">
      <c r="A34" s="197"/>
      <c r="B34" s="171"/>
      <c r="C34" s="174"/>
      <c r="D34" s="26">
        <f>INDEX(LM,MATCH(C33,NODES,0),2)</f>
        <v>2</v>
      </c>
      <c r="E34" s="2">
        <f ca="1"/>
        <v>0</v>
      </c>
      <c r="F34" s="2">
        <v>0</v>
      </c>
      <c r="G34" s="2">
        <v>0</v>
      </c>
      <c r="H34" s="2">
        <f ca="1"/>
        <v>0</v>
      </c>
      <c r="I34" s="2">
        <f ca="1"/>
        <v>0</v>
      </c>
      <c r="J34" s="12">
        <v>0</v>
      </c>
      <c r="K34" s="2">
        <v>-18666.666666666668</v>
      </c>
      <c r="L34" s="2">
        <v>-28000</v>
      </c>
      <c r="M34" s="2">
        <v>0</v>
      </c>
      <c r="N34" s="2">
        <v>18666.666666666668</v>
      </c>
      <c r="O34" s="13">
        <v>-28000</v>
      </c>
      <c r="P34" s="12">
        <v>0</v>
      </c>
      <c r="Q34" s="2">
        <v>0</v>
      </c>
      <c r="R34" s="2">
        <v>0</v>
      </c>
      <c r="S34" s="2">
        <v>0</v>
      </c>
      <c r="T34" s="2">
        <v>1</v>
      </c>
      <c r="U34" s="13">
        <v>0</v>
      </c>
      <c r="V34" s="12">
        <v>0</v>
      </c>
      <c r="W34" s="2">
        <v>-18666.666666666668</v>
      </c>
      <c r="X34" s="2">
        <v>-28000</v>
      </c>
      <c r="Y34" s="2">
        <v>0</v>
      </c>
      <c r="Z34" s="2">
        <v>18666.666666666668</v>
      </c>
      <c r="AA34" s="13">
        <v>-28000</v>
      </c>
      <c r="AB34" s="1">
        <v>5</v>
      </c>
      <c r="AC34" s="2">
        <f t="shared" ca="1" si="1"/>
        <v>0</v>
      </c>
      <c r="AD34" s="2">
        <f t="shared" ca="1" si="0"/>
        <v>0</v>
      </c>
      <c r="AE34" s="2">
        <f t="shared" ca="1" si="0"/>
        <v>0</v>
      </c>
      <c r="AF34" s="2">
        <f t="shared" ca="1" si="0"/>
        <v>0</v>
      </c>
      <c r="AG34" s="2">
        <f t="shared" ca="1" si="0"/>
        <v>0</v>
      </c>
      <c r="AH34" s="2">
        <f t="shared" ca="1" si="0"/>
        <v>0</v>
      </c>
      <c r="AI34" s="2">
        <f t="shared" ca="1" si="0"/>
        <v>0</v>
      </c>
      <c r="AJ34" s="2">
        <f t="shared" ca="1" si="0"/>
        <v>0</v>
      </c>
      <c r="AK34" s="2">
        <f t="shared" ca="1" si="0"/>
        <v>0</v>
      </c>
      <c r="AL34" s="2">
        <f t="shared" ca="1" si="0"/>
        <v>0</v>
      </c>
      <c r="AM34" s="2">
        <f t="shared" ca="1" si="0"/>
        <v>0</v>
      </c>
      <c r="AN34" s="2">
        <f t="shared" ca="1" si="0"/>
        <v>0</v>
      </c>
    </row>
    <row r="35" spans="1:40" x14ac:dyDescent="0.25">
      <c r="A35" s="197"/>
      <c r="B35" s="171"/>
      <c r="C35" s="174"/>
      <c r="D35" s="26">
        <f>INDEX(LM,MATCH(C33,NODES,0),3)</f>
        <v>3</v>
      </c>
      <c r="E35" s="2">
        <f ca="1"/>
        <v>0</v>
      </c>
      <c r="F35" s="2">
        <v>0</v>
      </c>
      <c r="G35" s="2">
        <v>0</v>
      </c>
      <c r="H35" s="2">
        <f ca="1"/>
        <v>0</v>
      </c>
      <c r="I35" s="2">
        <f ca="1"/>
        <v>0</v>
      </c>
      <c r="J35" s="12">
        <v>0</v>
      </c>
      <c r="K35" s="2">
        <v>28000</v>
      </c>
      <c r="L35" s="2">
        <v>28000</v>
      </c>
      <c r="M35" s="2">
        <v>0</v>
      </c>
      <c r="N35" s="2">
        <v>-28000</v>
      </c>
      <c r="O35" s="13">
        <v>56000</v>
      </c>
      <c r="P35" s="12">
        <v>0</v>
      </c>
      <c r="Q35" s="2">
        <v>0</v>
      </c>
      <c r="R35" s="2">
        <v>0</v>
      </c>
      <c r="S35" s="2">
        <v>0</v>
      </c>
      <c r="T35" s="2">
        <v>0</v>
      </c>
      <c r="U35" s="13">
        <v>1</v>
      </c>
      <c r="V35" s="12">
        <v>0</v>
      </c>
      <c r="W35" s="2">
        <v>28000</v>
      </c>
      <c r="X35" s="2">
        <v>28000</v>
      </c>
      <c r="Y35" s="2">
        <v>0</v>
      </c>
      <c r="Z35" s="2">
        <v>-28000</v>
      </c>
      <c r="AA35" s="13">
        <v>56000</v>
      </c>
      <c r="AB35" s="1">
        <v>6</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hidden="1" x14ac:dyDescent="0.25">
      <c r="A36" s="197"/>
      <c r="B36" s="17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-70000000</v>
      </c>
      <c r="AD36" s="2">
        <f t="shared" ca="1" si="0"/>
        <v>0</v>
      </c>
      <c r="AE36" s="2">
        <f t="shared" ca="1" si="0"/>
        <v>0</v>
      </c>
      <c r="AF36" s="2">
        <f t="shared" ca="1" si="0"/>
        <v>0</v>
      </c>
      <c r="AG36" s="2">
        <f t="shared" ca="1" si="0"/>
        <v>0</v>
      </c>
      <c r="AH36" s="2">
        <f t="shared" ca="1" si="0"/>
        <v>0</v>
      </c>
      <c r="AI36" s="2">
        <f t="shared" ca="1" si="0"/>
        <v>70000000</v>
      </c>
      <c r="AJ36" s="2">
        <f t="shared" ca="1" si="0"/>
        <v>0</v>
      </c>
      <c r="AK36" s="2">
        <f t="shared" ca="1" si="0"/>
        <v>0</v>
      </c>
      <c r="AL36" s="2">
        <f t="shared" ca="1" si="0"/>
        <v>0</v>
      </c>
      <c r="AM36" s="2">
        <f t="shared" ca="1" si="0"/>
        <v>0</v>
      </c>
      <c r="AN36" s="2">
        <f t="shared" ca="1" si="0"/>
        <v>0</v>
      </c>
    </row>
    <row r="37" spans="1:40" hidden="1" x14ac:dyDescent="0.25">
      <c r="A37" s="197"/>
      <c r="B37" s="17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-18666.666666666668</v>
      </c>
      <c r="AE37" s="2">
        <f t="shared" ca="1" si="0"/>
        <v>28000</v>
      </c>
      <c r="AF37" s="2">
        <f t="shared" ca="1" si="0"/>
        <v>28000</v>
      </c>
      <c r="AG37" s="2">
        <f t="shared" ca="1" si="0"/>
        <v>0</v>
      </c>
      <c r="AH37" s="2">
        <f t="shared" ca="1" si="0"/>
        <v>0</v>
      </c>
      <c r="AI37" s="2">
        <f t="shared" ca="1" si="0"/>
        <v>0</v>
      </c>
      <c r="AJ37" s="2">
        <f t="shared" ca="1" si="0"/>
        <v>18666.666666666668</v>
      </c>
      <c r="AK37" s="2">
        <f t="shared" ca="1" si="0"/>
        <v>0</v>
      </c>
      <c r="AL37" s="2">
        <f t="shared" ca="1" si="0"/>
        <v>0</v>
      </c>
      <c r="AM37" s="2">
        <f t="shared" ca="1" si="0"/>
        <v>0</v>
      </c>
      <c r="AN37" s="2">
        <f t="shared" ca="1" si="0"/>
        <v>0</v>
      </c>
    </row>
    <row r="38" spans="1:40" hidden="1" x14ac:dyDescent="0.25">
      <c r="A38" s="197"/>
      <c r="B38" s="171"/>
      <c r="C38" s="3"/>
      <c r="D38" s="3"/>
      <c r="E38" s="3"/>
      <c r="F38" s="3"/>
      <c r="G38" s="3"/>
      <c r="H38" s="3"/>
      <c r="I38" s="3"/>
      <c r="J38" s="3"/>
      <c r="K38" s="3"/>
      <c r="L38" s="3"/>
      <c r="M38" s="3"/>
      <c r="N38" s="3"/>
      <c r="O38" s="3"/>
      <c r="P38" s="3"/>
      <c r="Q38" s="3"/>
      <c r="R38" s="3"/>
      <c r="S38" s="3"/>
      <c r="T38" s="3"/>
      <c r="U38" s="3"/>
      <c r="V38" s="3"/>
      <c r="W38" s="3"/>
      <c r="X38" s="3"/>
      <c r="Y38" s="3"/>
      <c r="Z38" s="3"/>
      <c r="AA38" s="3"/>
      <c r="AB38" s="1">
        <v>9</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hidden="1" x14ac:dyDescent="0.25">
      <c r="A39" s="197"/>
      <c r="B39" s="171"/>
      <c r="C39" s="3"/>
      <c r="D39" s="3"/>
      <c r="E39" s="3"/>
      <c r="F39" s="3"/>
      <c r="G39" s="3"/>
      <c r="H39" s="3"/>
      <c r="I39" s="3"/>
      <c r="J39" s="3"/>
      <c r="K39" s="3"/>
      <c r="L39" s="3"/>
      <c r="M39" s="3"/>
      <c r="N39" s="3"/>
      <c r="O39" s="3"/>
      <c r="P39" s="3"/>
      <c r="Q39" s="3"/>
      <c r="R39" s="3"/>
      <c r="S39" s="3"/>
      <c r="T39" s="3"/>
      <c r="U39" s="3"/>
      <c r="V39" s="3"/>
      <c r="W39" s="3"/>
      <c r="X39" s="3"/>
      <c r="Y39" s="3"/>
      <c r="Z39" s="3"/>
      <c r="AA39" s="3"/>
      <c r="AB39" s="1">
        <v>10</v>
      </c>
      <c r="AC39" s="2">
        <f t="shared" ca="1" si="1"/>
        <v>0</v>
      </c>
      <c r="AD39" s="2">
        <f t="shared" ca="1" si="0"/>
        <v>0</v>
      </c>
      <c r="AE39" s="2">
        <f t="shared" ca="1" si="0"/>
        <v>0</v>
      </c>
      <c r="AF39" s="2">
        <f t="shared" ca="1" si="0"/>
        <v>0</v>
      </c>
      <c r="AG39" s="2">
        <f t="shared" ca="1" si="0"/>
        <v>0</v>
      </c>
      <c r="AH39" s="2">
        <f t="shared" ca="1" si="0"/>
        <v>0</v>
      </c>
      <c r="AI39" s="2">
        <f t="shared" ca="1" si="0"/>
        <v>0</v>
      </c>
      <c r="AJ39" s="2">
        <f t="shared" ca="1" si="0"/>
        <v>0</v>
      </c>
      <c r="AK39" s="2">
        <f t="shared" ca="1" si="0"/>
        <v>0</v>
      </c>
      <c r="AL39" s="2">
        <f t="shared" ca="1" si="0"/>
        <v>0</v>
      </c>
      <c r="AM39" s="2">
        <f t="shared" ca="1" si="0"/>
        <v>0</v>
      </c>
      <c r="AN39" s="2">
        <f t="shared" ca="1" si="0"/>
        <v>0</v>
      </c>
    </row>
    <row r="40" spans="1:40" hidden="1" x14ac:dyDescent="0.25">
      <c r="A40" s="197"/>
      <c r="B40" s="171"/>
      <c r="C40" s="3"/>
      <c r="D40" s="3"/>
      <c r="E40" s="3"/>
      <c r="F40" s="3"/>
      <c r="G40" s="3"/>
      <c r="H40" s="3"/>
      <c r="I40" s="3"/>
      <c r="J40" s="3"/>
      <c r="K40" s="3"/>
      <c r="L40" s="3"/>
      <c r="M40" s="3"/>
      <c r="N40" s="3"/>
      <c r="O40" s="3"/>
      <c r="P40" s="3"/>
      <c r="Q40" s="3"/>
      <c r="R40" s="3"/>
      <c r="S40" s="3"/>
      <c r="T40" s="3"/>
      <c r="U40" s="3"/>
      <c r="V40" s="3"/>
      <c r="W40" s="3"/>
      <c r="X40" s="3"/>
      <c r="Y40" s="3"/>
      <c r="Z40" s="3"/>
      <c r="AA40" s="3"/>
      <c r="AB40" s="1">
        <v>11</v>
      </c>
      <c r="AC40" s="2">
        <f t="shared" ca="1" si="1"/>
        <v>0</v>
      </c>
      <c r="AD40" s="2">
        <f t="shared" ca="1" si="0"/>
        <v>0</v>
      </c>
      <c r="AE40" s="2">
        <f t="shared" ca="1" si="0"/>
        <v>0</v>
      </c>
      <c r="AF40" s="2">
        <f t="shared" ca="1" si="0"/>
        <v>0</v>
      </c>
      <c r="AG40" s="2">
        <f t="shared" ca="1" si="0"/>
        <v>0</v>
      </c>
      <c r="AH40" s="2">
        <f t="shared" ca="1" si="0"/>
        <v>0</v>
      </c>
      <c r="AI40" s="2">
        <f t="shared" ca="1" si="0"/>
        <v>0</v>
      </c>
      <c r="AJ40" s="2">
        <f t="shared" ca="1" si="0"/>
        <v>0</v>
      </c>
      <c r="AK40" s="2">
        <f t="shared" ca="1" si="0"/>
        <v>0</v>
      </c>
      <c r="AL40" s="2">
        <f t="shared" ca="1" si="0"/>
        <v>0</v>
      </c>
      <c r="AM40" s="2">
        <f t="shared" ca="1" si="0"/>
        <v>0</v>
      </c>
      <c r="AN40" s="2">
        <f t="shared" ca="1" si="0"/>
        <v>0</v>
      </c>
    </row>
    <row r="41" spans="1:40" hidden="1" x14ac:dyDescent="0.25">
      <c r="A41" s="197"/>
      <c r="B41" s="172"/>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29">
        <v>12</v>
      </c>
      <c r="AC41" s="30">
        <f t="shared" ca="1" si="1"/>
        <v>0</v>
      </c>
      <c r="AD41" s="30">
        <f t="shared" ca="1" si="0"/>
        <v>0</v>
      </c>
      <c r="AE41" s="30">
        <f t="shared" ca="1" si="0"/>
        <v>0</v>
      </c>
      <c r="AF41" s="30">
        <f t="shared" ca="1" si="0"/>
        <v>0</v>
      </c>
      <c r="AG41" s="30">
        <f t="shared" ca="1" si="0"/>
        <v>0</v>
      </c>
      <c r="AH41" s="30">
        <f t="shared" ca="1" si="0"/>
        <v>0</v>
      </c>
      <c r="AI41" s="30">
        <f t="shared" ca="1" si="0"/>
        <v>0</v>
      </c>
      <c r="AJ41" s="30">
        <f t="shared" ca="1" si="0"/>
        <v>0</v>
      </c>
      <c r="AK41" s="30">
        <f t="shared" ca="1" si="0"/>
        <v>0</v>
      </c>
      <c r="AL41" s="30">
        <f t="shared" ca="1" si="0"/>
        <v>0</v>
      </c>
      <c r="AM41" s="30">
        <f t="shared" ca="1" si="0"/>
        <v>0</v>
      </c>
      <c r="AN41" s="30">
        <f t="shared" ca="1" si="0"/>
        <v>0</v>
      </c>
    </row>
    <row r="42" spans="1:40" x14ac:dyDescent="0.25">
      <c r="A42" s="197"/>
      <c r="B42" s="170" t="s">
        <v>30</v>
      </c>
      <c r="C42" s="173" t="str">
        <f>INDEX(mem_Nb,MATCH(B42,MEMBERS,0))</f>
        <v>N3</v>
      </c>
      <c r="D42" s="25">
        <f>INDEX(LM,MATCH(C42,NODES,0),1)</f>
        <v>9</v>
      </c>
      <c r="E42" s="4">
        <f t="array" aca="1" ref="E42:E47" ca="1">d_m(D42:D47,P42:U47,Du,Dk)</f>
        <v>0</v>
      </c>
      <c r="F42" s="4">
        <f t="array" ref="F42:F47">qf_m(B42)</f>
        <v>0</v>
      </c>
      <c r="G42" s="4">
        <f t="array" ref="G42:G47">MMULT(TRANSPOSE(P42:U47),F42:F47)</f>
        <v>0</v>
      </c>
      <c r="H42" s="4">
        <f t="array" aca="1" ref="H42:H47" ca="1">MMULT(J42:O47,E42:E47)+F42:F47</f>
        <v>0</v>
      </c>
      <c r="I42" s="4">
        <f t="array" aca="1" ref="I42:I47" ca="1">MMULT(TRANSPOSE(P42:U47),H42:H47)</f>
        <v>0</v>
      </c>
      <c r="J42" s="14">
        <f t="array" ref="J42:O47">kp_m(B42)</f>
        <v>70000000</v>
      </c>
      <c r="K42" s="4">
        <v>0</v>
      </c>
      <c r="L42" s="4">
        <v>0</v>
      </c>
      <c r="M42" s="4">
        <v>-70000000</v>
      </c>
      <c r="N42" s="4">
        <v>0</v>
      </c>
      <c r="O42" s="15">
        <v>0</v>
      </c>
      <c r="P42" s="14">
        <f t="array" ref="P42:U47">T_m(B42)</f>
        <v>1</v>
      </c>
      <c r="Q42" s="4">
        <v>0</v>
      </c>
      <c r="R42" s="4">
        <v>0</v>
      </c>
      <c r="S42" s="4">
        <v>0</v>
      </c>
      <c r="T42" s="4">
        <v>0</v>
      </c>
      <c r="U42" s="15">
        <v>0</v>
      </c>
      <c r="V42" s="14">
        <f t="array" ref="V42:AA47">k_m(P42:U47,J42:O47)</f>
        <v>70000000</v>
      </c>
      <c r="W42" s="4">
        <v>0</v>
      </c>
      <c r="X42" s="4">
        <v>0</v>
      </c>
      <c r="Y42" s="4">
        <v>-70000000</v>
      </c>
      <c r="Z42" s="4">
        <v>0</v>
      </c>
      <c r="AA42" s="15">
        <v>0</v>
      </c>
      <c r="AB42" s="5">
        <v>1</v>
      </c>
      <c r="AC42" s="4">
        <f ca="1">IF(ISNA(OR(MATCH(AC$29,OFFSET($D42,1-$AB42,0,6),0),MATCH($AB42,OFFSET($D42,1-$AB42,0,6),0))),0,INDEX(OFFSET($D42,1-$AB42,18,6,6),MATCH(AC$29,OFFSET($D42,1-$AB42,0,6),0),MATCH($AB42,OFFSET($D42,1-$AB42,0,6),0)))</f>
        <v>70000000</v>
      </c>
      <c r="AD42" s="4">
        <f t="shared" ca="1" si="0"/>
        <v>0</v>
      </c>
      <c r="AE42" s="4">
        <f t="shared" ca="1" si="0"/>
        <v>0</v>
      </c>
      <c r="AF42" s="4">
        <f t="shared" ca="1" si="0"/>
        <v>0</v>
      </c>
      <c r="AG42" s="4">
        <f t="shared" ca="1" si="0"/>
        <v>0</v>
      </c>
      <c r="AH42" s="4">
        <f t="shared" ca="1" si="0"/>
        <v>0</v>
      </c>
      <c r="AI42" s="4">
        <f t="shared" ca="1" si="0"/>
        <v>0</v>
      </c>
      <c r="AJ42" s="4">
        <f t="shared" ca="1" si="0"/>
        <v>0</v>
      </c>
      <c r="AK42" s="4">
        <f t="shared" ca="1" si="0"/>
        <v>-70000000</v>
      </c>
      <c r="AL42" s="4">
        <f t="shared" ca="1" si="0"/>
        <v>0</v>
      </c>
      <c r="AM42" s="4">
        <f t="shared" ca="1" si="0"/>
        <v>0</v>
      </c>
      <c r="AN42" s="4">
        <f t="shared" ca="1" si="0"/>
        <v>0</v>
      </c>
    </row>
    <row r="43" spans="1:40" x14ac:dyDescent="0.25">
      <c r="A43" s="197"/>
      <c r="B43" s="171"/>
      <c r="C43" s="174"/>
      <c r="D43" s="26">
        <f>INDEX(LM,MATCH(C42,NODES,0),2)</f>
        <v>10</v>
      </c>
      <c r="E43" s="2">
        <f ca="1"/>
        <v>0</v>
      </c>
      <c r="F43" s="2">
        <v>0</v>
      </c>
      <c r="G43" s="2">
        <v>0</v>
      </c>
      <c r="H43" s="2">
        <f ca="1"/>
        <v>0</v>
      </c>
      <c r="I43" s="2">
        <f ca="1"/>
        <v>0</v>
      </c>
      <c r="J43" s="12">
        <v>0</v>
      </c>
      <c r="K43" s="2">
        <v>18666.666666666668</v>
      </c>
      <c r="L43" s="2">
        <v>28000</v>
      </c>
      <c r="M43" s="2">
        <v>0</v>
      </c>
      <c r="N43" s="2">
        <v>-18666.666666666668</v>
      </c>
      <c r="O43" s="13">
        <v>28000</v>
      </c>
      <c r="P43" s="12">
        <v>0</v>
      </c>
      <c r="Q43" s="2">
        <v>1</v>
      </c>
      <c r="R43" s="2">
        <v>0</v>
      </c>
      <c r="S43" s="2">
        <v>0</v>
      </c>
      <c r="T43" s="2">
        <v>0</v>
      </c>
      <c r="U43" s="13">
        <v>0</v>
      </c>
      <c r="V43" s="12">
        <v>0</v>
      </c>
      <c r="W43" s="2">
        <v>18666.666666666668</v>
      </c>
      <c r="X43" s="2">
        <v>28000</v>
      </c>
      <c r="Y43" s="2">
        <v>0</v>
      </c>
      <c r="Z43" s="2">
        <v>-18666.666666666668</v>
      </c>
      <c r="AA43" s="13">
        <v>28000</v>
      </c>
      <c r="AB43" s="1">
        <v>2</v>
      </c>
      <c r="AC43" s="2">
        <f t="shared" ref="AC43:AN58" ca="1" si="2">IF(ISNA(OR(MATCH(AC$29,OFFSET($D43,1-$AB43,0,6),0),MATCH($AB43,OFFSET($D43,1-$AB43,0,6),0))),0,INDEX(OFFSET($D43,1-$AB43,18,6,6),MATCH(AC$29,OFFSET($D43,1-$AB43,0,6),0),MATCH($AB43,OFFSET($D43,1-$AB43,0,6),0)))</f>
        <v>0</v>
      </c>
      <c r="AD43" s="2">
        <f t="shared" ca="1" si="0"/>
        <v>18666.666666666668</v>
      </c>
      <c r="AE43" s="2">
        <f t="shared" ca="1" si="0"/>
        <v>-28000</v>
      </c>
      <c r="AF43" s="2">
        <f t="shared" ca="1" si="0"/>
        <v>0</v>
      </c>
      <c r="AG43" s="2">
        <f t="shared" ca="1" si="0"/>
        <v>-28000</v>
      </c>
      <c r="AH43" s="2">
        <f t="shared" ca="1" si="0"/>
        <v>0</v>
      </c>
      <c r="AI43" s="2">
        <f t="shared" ca="1" si="0"/>
        <v>0</v>
      </c>
      <c r="AJ43" s="2">
        <f t="shared" ca="1" si="0"/>
        <v>0</v>
      </c>
      <c r="AK43" s="2">
        <f t="shared" ca="1" si="0"/>
        <v>0</v>
      </c>
      <c r="AL43" s="2">
        <f t="shared" ca="1" si="0"/>
        <v>-18666.666666666668</v>
      </c>
      <c r="AM43" s="2">
        <f t="shared" ca="1" si="0"/>
        <v>0</v>
      </c>
      <c r="AN43" s="2">
        <f t="shared" ca="1" si="0"/>
        <v>0</v>
      </c>
    </row>
    <row r="44" spans="1:40" x14ac:dyDescent="0.25">
      <c r="A44" s="197"/>
      <c r="B44" s="171"/>
      <c r="C44" s="174"/>
      <c r="D44" s="26">
        <f>INDEX(LM,MATCH(C42,NODES,0),3)</f>
        <v>5</v>
      </c>
      <c r="E44" s="2">
        <f ca="1"/>
        <v>0</v>
      </c>
      <c r="F44" s="2">
        <v>0</v>
      </c>
      <c r="G44" s="2">
        <v>0</v>
      </c>
      <c r="H44" s="2">
        <f ca="1"/>
        <v>0</v>
      </c>
      <c r="I44" s="2">
        <f ca="1"/>
        <v>0</v>
      </c>
      <c r="J44" s="12">
        <v>0</v>
      </c>
      <c r="K44" s="2">
        <v>28000</v>
      </c>
      <c r="L44" s="2">
        <v>56000</v>
      </c>
      <c r="M44" s="2">
        <v>0</v>
      </c>
      <c r="N44" s="2">
        <v>-28000</v>
      </c>
      <c r="O44" s="13">
        <v>28000</v>
      </c>
      <c r="P44" s="12">
        <v>0</v>
      </c>
      <c r="Q44" s="2">
        <v>0</v>
      </c>
      <c r="R44" s="2">
        <v>1</v>
      </c>
      <c r="S44" s="2">
        <v>0</v>
      </c>
      <c r="T44" s="2">
        <v>0</v>
      </c>
      <c r="U44" s="13">
        <v>0</v>
      </c>
      <c r="V44" s="12">
        <v>0</v>
      </c>
      <c r="W44" s="2">
        <v>28000</v>
      </c>
      <c r="X44" s="2">
        <v>56000</v>
      </c>
      <c r="Y44" s="2">
        <v>0</v>
      </c>
      <c r="Z44" s="2">
        <v>-28000</v>
      </c>
      <c r="AA44" s="13">
        <v>28000</v>
      </c>
      <c r="AB44" s="1">
        <v>3</v>
      </c>
      <c r="AC44" s="2">
        <f t="shared" ca="1" si="2"/>
        <v>0</v>
      </c>
      <c r="AD44" s="2">
        <f t="shared" ca="1" si="0"/>
        <v>-28000</v>
      </c>
      <c r="AE44" s="2">
        <f t="shared" ca="1" si="0"/>
        <v>56000</v>
      </c>
      <c r="AF44" s="2">
        <f t="shared" ca="1" si="0"/>
        <v>0</v>
      </c>
      <c r="AG44" s="2">
        <f t="shared" ca="1" si="0"/>
        <v>28000</v>
      </c>
      <c r="AH44" s="2">
        <f t="shared" ca="1" si="0"/>
        <v>0</v>
      </c>
      <c r="AI44" s="2">
        <f t="shared" ca="1" si="0"/>
        <v>0</v>
      </c>
      <c r="AJ44" s="2">
        <f t="shared" ca="1" si="0"/>
        <v>0</v>
      </c>
      <c r="AK44" s="2">
        <f t="shared" ca="1" si="0"/>
        <v>0</v>
      </c>
      <c r="AL44" s="2">
        <f t="shared" ca="1" si="0"/>
        <v>28000</v>
      </c>
      <c r="AM44" s="2">
        <f t="shared" ca="1" si="0"/>
        <v>0</v>
      </c>
      <c r="AN44" s="2">
        <f t="shared" ca="1" si="0"/>
        <v>0</v>
      </c>
    </row>
    <row r="45" spans="1:40" x14ac:dyDescent="0.25">
      <c r="A45" s="197"/>
      <c r="B45" s="171"/>
      <c r="C45" s="174" t="str">
        <f>INDEX(mem_Ne,MATCH(B42,MEMBERS,0))</f>
        <v>N1</v>
      </c>
      <c r="D45" s="26">
        <f>INDEX(LM,MATCH(C45,NODES,0),1)</f>
        <v>1</v>
      </c>
      <c r="E45" s="2">
        <f ca="1"/>
        <v>0</v>
      </c>
      <c r="F45" s="2">
        <v>0</v>
      </c>
      <c r="G45" s="2">
        <v>0</v>
      </c>
      <c r="H45" s="2">
        <f ca="1"/>
        <v>0</v>
      </c>
      <c r="I45" s="2">
        <f ca="1"/>
        <v>0</v>
      </c>
      <c r="J45" s="12">
        <v>-70000000</v>
      </c>
      <c r="K45" s="2">
        <v>0</v>
      </c>
      <c r="L45" s="2">
        <v>0</v>
      </c>
      <c r="M45" s="2">
        <v>70000000</v>
      </c>
      <c r="N45" s="2">
        <v>0</v>
      </c>
      <c r="O45" s="13">
        <v>0</v>
      </c>
      <c r="P45" s="12">
        <v>0</v>
      </c>
      <c r="Q45" s="2">
        <v>0</v>
      </c>
      <c r="R45" s="2">
        <v>0</v>
      </c>
      <c r="S45" s="2">
        <v>1</v>
      </c>
      <c r="T45" s="2">
        <v>0</v>
      </c>
      <c r="U45" s="13">
        <v>0</v>
      </c>
      <c r="V45" s="12">
        <v>-70000000</v>
      </c>
      <c r="W45" s="2">
        <v>0</v>
      </c>
      <c r="X45" s="2">
        <v>0</v>
      </c>
      <c r="Y45" s="2">
        <v>70000000</v>
      </c>
      <c r="Z45" s="2">
        <v>0</v>
      </c>
      <c r="AA45" s="13">
        <v>0</v>
      </c>
      <c r="AB45" s="1">
        <v>4</v>
      </c>
      <c r="AC45" s="2">
        <f t="shared" ca="1" si="2"/>
        <v>0</v>
      </c>
      <c r="AD45" s="2">
        <f t="shared" ca="1" si="0"/>
        <v>0</v>
      </c>
      <c r="AE45" s="2">
        <f t="shared" ca="1" si="0"/>
        <v>0</v>
      </c>
      <c r="AF45" s="2">
        <f t="shared" ca="1" si="0"/>
        <v>0</v>
      </c>
      <c r="AG45" s="2">
        <f t="shared" ca="1" si="0"/>
        <v>0</v>
      </c>
      <c r="AH45" s="2">
        <f t="shared" ca="1" si="0"/>
        <v>0</v>
      </c>
      <c r="AI45" s="2">
        <f t="shared" ca="1" si="0"/>
        <v>0</v>
      </c>
      <c r="AJ45" s="2">
        <f t="shared" ca="1" si="0"/>
        <v>0</v>
      </c>
      <c r="AK45" s="2">
        <f t="shared" ca="1" si="0"/>
        <v>0</v>
      </c>
      <c r="AL45" s="2">
        <f t="shared" ca="1" si="0"/>
        <v>0</v>
      </c>
      <c r="AM45" s="2">
        <f t="shared" ca="1" si="0"/>
        <v>0</v>
      </c>
      <c r="AN45" s="2">
        <f t="shared" ca="1" si="0"/>
        <v>0</v>
      </c>
    </row>
    <row r="46" spans="1:40" x14ac:dyDescent="0.25">
      <c r="A46" s="197"/>
      <c r="B46" s="171"/>
      <c r="C46" s="174"/>
      <c r="D46" s="26">
        <f>INDEX(LM,MATCH(C45,NODES,0),2)</f>
        <v>2</v>
      </c>
      <c r="E46" s="2">
        <f ca="1"/>
        <v>0</v>
      </c>
      <c r="F46" s="2">
        <v>0</v>
      </c>
      <c r="G46" s="2">
        <v>0</v>
      </c>
      <c r="H46" s="2">
        <f ca="1"/>
        <v>0</v>
      </c>
      <c r="I46" s="2">
        <f ca="1"/>
        <v>0</v>
      </c>
      <c r="J46" s="12">
        <v>0</v>
      </c>
      <c r="K46" s="2">
        <v>-18666.666666666668</v>
      </c>
      <c r="L46" s="2">
        <v>-28000</v>
      </c>
      <c r="M46" s="2">
        <v>0</v>
      </c>
      <c r="N46" s="2">
        <v>18666.666666666668</v>
      </c>
      <c r="O46" s="13">
        <v>-28000</v>
      </c>
      <c r="P46" s="12">
        <v>0</v>
      </c>
      <c r="Q46" s="2">
        <v>0</v>
      </c>
      <c r="R46" s="2">
        <v>0</v>
      </c>
      <c r="S46" s="2">
        <v>0</v>
      </c>
      <c r="T46" s="2">
        <v>1</v>
      </c>
      <c r="U46" s="13">
        <v>0</v>
      </c>
      <c r="V46" s="12">
        <v>0</v>
      </c>
      <c r="W46" s="2">
        <v>-18666.666666666668</v>
      </c>
      <c r="X46" s="2">
        <v>-28000</v>
      </c>
      <c r="Y46" s="2">
        <v>0</v>
      </c>
      <c r="Z46" s="2">
        <v>18666.666666666668</v>
      </c>
      <c r="AA46" s="13">
        <v>-28000</v>
      </c>
      <c r="AB46" s="1">
        <v>5</v>
      </c>
      <c r="AC46" s="2">
        <f t="shared" ca="1" si="2"/>
        <v>0</v>
      </c>
      <c r="AD46" s="2">
        <f t="shared" ca="1" si="2"/>
        <v>-28000</v>
      </c>
      <c r="AE46" s="2">
        <f t="shared" ca="1" si="2"/>
        <v>28000</v>
      </c>
      <c r="AF46" s="2">
        <f t="shared" ca="1" si="2"/>
        <v>0</v>
      </c>
      <c r="AG46" s="2">
        <f t="shared" ca="1" si="2"/>
        <v>56000</v>
      </c>
      <c r="AH46" s="2">
        <f t="shared" ca="1" si="2"/>
        <v>0</v>
      </c>
      <c r="AI46" s="2">
        <f t="shared" ca="1" si="2"/>
        <v>0</v>
      </c>
      <c r="AJ46" s="2">
        <f t="shared" ca="1" si="2"/>
        <v>0</v>
      </c>
      <c r="AK46" s="2">
        <f t="shared" ca="1" si="2"/>
        <v>0</v>
      </c>
      <c r="AL46" s="2">
        <f t="shared" ca="1" si="2"/>
        <v>28000</v>
      </c>
      <c r="AM46" s="2">
        <f t="shared" ca="1" si="2"/>
        <v>0</v>
      </c>
      <c r="AN46" s="2">
        <f t="shared" ca="1" si="2"/>
        <v>0</v>
      </c>
    </row>
    <row r="47" spans="1:40" x14ac:dyDescent="0.25">
      <c r="A47" s="197"/>
      <c r="B47" s="171"/>
      <c r="C47" s="174"/>
      <c r="D47" s="26">
        <f>INDEX(LM,MATCH(C45,NODES,0),3)</f>
        <v>3</v>
      </c>
      <c r="E47" s="2">
        <f ca="1"/>
        <v>0</v>
      </c>
      <c r="F47" s="2">
        <v>0</v>
      </c>
      <c r="G47" s="2">
        <v>0</v>
      </c>
      <c r="H47" s="2">
        <f ca="1"/>
        <v>0</v>
      </c>
      <c r="I47" s="2">
        <f ca="1"/>
        <v>0</v>
      </c>
      <c r="J47" s="12">
        <v>0</v>
      </c>
      <c r="K47" s="2">
        <v>28000</v>
      </c>
      <c r="L47" s="2">
        <v>28000</v>
      </c>
      <c r="M47" s="2">
        <v>0</v>
      </c>
      <c r="N47" s="2">
        <v>-28000</v>
      </c>
      <c r="O47" s="13">
        <v>56000</v>
      </c>
      <c r="P47" s="12">
        <v>0</v>
      </c>
      <c r="Q47" s="2">
        <v>0</v>
      </c>
      <c r="R47" s="2">
        <v>0</v>
      </c>
      <c r="S47" s="2">
        <v>0</v>
      </c>
      <c r="T47" s="2">
        <v>0</v>
      </c>
      <c r="U47" s="13">
        <v>1</v>
      </c>
      <c r="V47" s="12">
        <v>0</v>
      </c>
      <c r="W47" s="2">
        <v>28000</v>
      </c>
      <c r="X47" s="2">
        <v>28000</v>
      </c>
      <c r="Y47" s="2">
        <v>0</v>
      </c>
      <c r="Z47" s="2">
        <v>-28000</v>
      </c>
      <c r="AA47" s="13">
        <v>56000</v>
      </c>
      <c r="AB47" s="1">
        <v>6</v>
      </c>
      <c r="AC47" s="2">
        <f t="shared" ca="1" si="2"/>
        <v>0</v>
      </c>
      <c r="AD47" s="2">
        <f t="shared" ca="1" si="2"/>
        <v>0</v>
      </c>
      <c r="AE47" s="2">
        <f t="shared" ca="1" si="2"/>
        <v>0</v>
      </c>
      <c r="AF47" s="2">
        <f t="shared" ca="1" si="2"/>
        <v>0</v>
      </c>
      <c r="AG47" s="2">
        <f t="shared" ca="1" si="2"/>
        <v>0</v>
      </c>
      <c r="AH47" s="2">
        <f t="shared" ca="1" si="2"/>
        <v>0</v>
      </c>
      <c r="AI47" s="2">
        <f t="shared" ca="1" si="2"/>
        <v>0</v>
      </c>
      <c r="AJ47" s="2">
        <f t="shared" ca="1" si="2"/>
        <v>0</v>
      </c>
      <c r="AK47" s="2">
        <f t="shared" ca="1" si="2"/>
        <v>0</v>
      </c>
      <c r="AL47" s="2">
        <f t="shared" ca="1" si="2"/>
        <v>0</v>
      </c>
      <c r="AM47" s="2">
        <f t="shared" ca="1" si="2"/>
        <v>0</v>
      </c>
      <c r="AN47" s="2">
        <f t="shared" ca="1" si="2"/>
        <v>0</v>
      </c>
    </row>
    <row r="48" spans="1:40" hidden="1" x14ac:dyDescent="0.25">
      <c r="A48" s="197"/>
      <c r="B48" s="171"/>
      <c r="C48" s="3"/>
      <c r="D48" s="3"/>
      <c r="E48" s="3"/>
      <c r="F48" s="3"/>
      <c r="G48" s="3"/>
      <c r="H48" s="3"/>
      <c r="I48" s="3"/>
      <c r="J48" s="3"/>
      <c r="K48" s="3"/>
      <c r="L48" s="3"/>
      <c r="M48" s="3"/>
      <c r="N48" s="3"/>
      <c r="O48" s="3"/>
      <c r="P48" s="3"/>
      <c r="Q48" s="3"/>
      <c r="R48" s="3"/>
      <c r="S48" s="3"/>
      <c r="T48" s="3"/>
      <c r="U48" s="3"/>
      <c r="V48" s="3"/>
      <c r="W48" s="3"/>
      <c r="X48" s="3"/>
      <c r="Y48" s="3"/>
      <c r="Z48" s="3"/>
      <c r="AA48" s="3"/>
      <c r="AB48" s="1">
        <v>7</v>
      </c>
      <c r="AC48" s="2">
        <f t="shared" ca="1" si="2"/>
        <v>0</v>
      </c>
      <c r="AD48" s="2">
        <f t="shared" ca="1" si="2"/>
        <v>0</v>
      </c>
      <c r="AE48" s="2">
        <f t="shared" ca="1" si="2"/>
        <v>0</v>
      </c>
      <c r="AF48" s="2">
        <f t="shared" ca="1" si="2"/>
        <v>0</v>
      </c>
      <c r="AG48" s="2">
        <f t="shared" ca="1" si="2"/>
        <v>0</v>
      </c>
      <c r="AH48" s="2">
        <f t="shared" ca="1" si="2"/>
        <v>0</v>
      </c>
      <c r="AI48" s="2">
        <f t="shared" ca="1" si="2"/>
        <v>0</v>
      </c>
      <c r="AJ48" s="2">
        <f t="shared" ca="1" si="2"/>
        <v>0</v>
      </c>
      <c r="AK48" s="2">
        <f t="shared" ca="1" si="2"/>
        <v>0</v>
      </c>
      <c r="AL48" s="2">
        <f t="shared" ca="1" si="2"/>
        <v>0</v>
      </c>
      <c r="AM48" s="2">
        <f t="shared" ca="1" si="2"/>
        <v>0</v>
      </c>
      <c r="AN48" s="2">
        <f t="shared" ca="1" si="2"/>
        <v>0</v>
      </c>
    </row>
    <row r="49" spans="1:40" hidden="1" x14ac:dyDescent="0.25">
      <c r="A49" s="197"/>
      <c r="B49" s="171"/>
      <c r="C49" s="3"/>
      <c r="D49" s="3"/>
      <c r="E49" s="3"/>
      <c r="F49" s="3"/>
      <c r="G49" s="3"/>
      <c r="H49" s="3"/>
      <c r="I49" s="3"/>
      <c r="J49" s="3"/>
      <c r="K49" s="3"/>
      <c r="L49" s="3"/>
      <c r="M49" s="3"/>
      <c r="N49" s="3"/>
      <c r="O49" s="3"/>
      <c r="P49" s="3"/>
      <c r="Q49" s="3"/>
      <c r="R49" s="3"/>
      <c r="S49" s="3"/>
      <c r="T49" s="3"/>
      <c r="U49" s="3"/>
      <c r="V49" s="3"/>
      <c r="W49" s="3"/>
      <c r="X49" s="3"/>
      <c r="Y49" s="3"/>
      <c r="Z49" s="3"/>
      <c r="AA49" s="3"/>
      <c r="AB49" s="1">
        <v>8</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hidden="1" x14ac:dyDescent="0.25">
      <c r="A50" s="197"/>
      <c r="B50" s="171"/>
      <c r="C50" s="3"/>
      <c r="D50" s="3"/>
      <c r="E50" s="3"/>
      <c r="F50" s="3"/>
      <c r="G50" s="3"/>
      <c r="H50" s="3"/>
      <c r="I50" s="3"/>
      <c r="J50" s="3"/>
      <c r="K50" s="3"/>
      <c r="L50" s="3"/>
      <c r="M50" s="3"/>
      <c r="N50" s="3"/>
      <c r="O50" s="3"/>
      <c r="P50" s="3"/>
      <c r="Q50" s="3"/>
      <c r="R50" s="3"/>
      <c r="S50" s="3"/>
      <c r="T50" s="3"/>
      <c r="U50" s="3"/>
      <c r="V50" s="3"/>
      <c r="W50" s="3"/>
      <c r="X50" s="3"/>
      <c r="Y50" s="3"/>
      <c r="Z50" s="3"/>
      <c r="AA50" s="3"/>
      <c r="AB50" s="1">
        <v>9</v>
      </c>
      <c r="AC50" s="2">
        <f t="shared" ca="1" si="2"/>
        <v>-70000000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70000000</v>
      </c>
      <c r="AL50" s="2">
        <f t="shared" ca="1" si="2"/>
        <v>0</v>
      </c>
      <c r="AM50" s="2">
        <f t="shared" ca="1" si="2"/>
        <v>0</v>
      </c>
      <c r="AN50" s="2">
        <f t="shared" ca="1" si="2"/>
        <v>0</v>
      </c>
    </row>
    <row r="51" spans="1:40" hidden="1" x14ac:dyDescent="0.25">
      <c r="A51" s="197"/>
      <c r="B51" s="171"/>
      <c r="C51" s="3"/>
      <c r="D51" s="3"/>
      <c r="E51" s="3"/>
      <c r="F51" s="3"/>
      <c r="G51" s="3"/>
      <c r="H51" s="3"/>
      <c r="I51" s="3"/>
      <c r="J51" s="3"/>
      <c r="K51" s="3"/>
      <c r="L51" s="3"/>
      <c r="M51" s="3"/>
      <c r="N51" s="3"/>
      <c r="O51" s="3"/>
      <c r="P51" s="3"/>
      <c r="Q51" s="3"/>
      <c r="R51" s="3"/>
      <c r="S51" s="3"/>
      <c r="T51" s="3"/>
      <c r="U51" s="3"/>
      <c r="V51" s="3"/>
      <c r="W51" s="3"/>
      <c r="X51" s="3"/>
      <c r="Y51" s="3"/>
      <c r="Z51" s="3"/>
      <c r="AA51" s="3"/>
      <c r="AB51" s="1">
        <v>10</v>
      </c>
      <c r="AC51" s="2">
        <f t="shared" ca="1" si="2"/>
        <v>0</v>
      </c>
      <c r="AD51" s="2">
        <f t="shared" ca="1" si="2"/>
        <v>-18666.666666666668</v>
      </c>
      <c r="AE51" s="2">
        <f t="shared" ca="1" si="2"/>
        <v>28000</v>
      </c>
      <c r="AF51" s="2">
        <f t="shared" ca="1" si="2"/>
        <v>0</v>
      </c>
      <c r="AG51" s="2">
        <f t="shared" ca="1" si="2"/>
        <v>28000</v>
      </c>
      <c r="AH51" s="2">
        <f t="shared" ca="1" si="2"/>
        <v>0</v>
      </c>
      <c r="AI51" s="2">
        <f t="shared" ca="1" si="2"/>
        <v>0</v>
      </c>
      <c r="AJ51" s="2">
        <f t="shared" ca="1" si="2"/>
        <v>0</v>
      </c>
      <c r="AK51" s="2">
        <f t="shared" ca="1" si="2"/>
        <v>0</v>
      </c>
      <c r="AL51" s="2">
        <f t="shared" ca="1" si="2"/>
        <v>18666.666666666668</v>
      </c>
      <c r="AM51" s="2">
        <f t="shared" ca="1" si="2"/>
        <v>0</v>
      </c>
      <c r="AN51" s="2">
        <f t="shared" ca="1" si="2"/>
        <v>0</v>
      </c>
    </row>
    <row r="52" spans="1:40" hidden="1" x14ac:dyDescent="0.25">
      <c r="A52" s="197"/>
      <c r="B52" s="171"/>
      <c r="C52" s="3"/>
      <c r="D52" s="3"/>
      <c r="E52" s="3"/>
      <c r="F52" s="3"/>
      <c r="G52" s="3"/>
      <c r="H52" s="3"/>
      <c r="I52" s="3"/>
      <c r="J52" s="3"/>
      <c r="K52" s="3"/>
      <c r="L52" s="3"/>
      <c r="M52" s="3"/>
      <c r="N52" s="3"/>
      <c r="O52" s="3"/>
      <c r="P52" s="3"/>
      <c r="Q52" s="3"/>
      <c r="R52" s="3"/>
      <c r="S52" s="3"/>
      <c r="T52" s="3"/>
      <c r="U52" s="3"/>
      <c r="V52" s="3"/>
      <c r="W52" s="3"/>
      <c r="X52" s="3"/>
      <c r="Y52" s="3"/>
      <c r="Z52" s="3"/>
      <c r="AA52" s="3"/>
      <c r="AB52" s="1">
        <v>11</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hidden="1" x14ac:dyDescent="0.25">
      <c r="A53" s="197"/>
      <c r="B53" s="172"/>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29">
        <v>12</v>
      </c>
      <c r="AC53" s="30">
        <f t="shared" ca="1" si="2"/>
        <v>0</v>
      </c>
      <c r="AD53" s="30">
        <f t="shared" ca="1" si="2"/>
        <v>0</v>
      </c>
      <c r="AE53" s="30">
        <f t="shared" ca="1" si="2"/>
        <v>0</v>
      </c>
      <c r="AF53" s="30">
        <f t="shared" ca="1" si="2"/>
        <v>0</v>
      </c>
      <c r="AG53" s="30">
        <f t="shared" ca="1" si="2"/>
        <v>0</v>
      </c>
      <c r="AH53" s="30">
        <f t="shared" ca="1" si="2"/>
        <v>0</v>
      </c>
      <c r="AI53" s="30">
        <f t="shared" ca="1" si="2"/>
        <v>0</v>
      </c>
      <c r="AJ53" s="30">
        <f t="shared" ca="1" si="2"/>
        <v>0</v>
      </c>
      <c r="AK53" s="30">
        <f t="shared" ca="1" si="2"/>
        <v>0</v>
      </c>
      <c r="AL53" s="30">
        <f t="shared" ca="1" si="2"/>
        <v>0</v>
      </c>
      <c r="AM53" s="30">
        <f t="shared" ca="1" si="2"/>
        <v>0</v>
      </c>
      <c r="AN53" s="30">
        <f t="shared" ca="1" si="2"/>
        <v>0</v>
      </c>
    </row>
    <row r="54" spans="1:40" x14ac:dyDescent="0.25">
      <c r="A54" s="197"/>
      <c r="B54" s="170" t="s">
        <v>62</v>
      </c>
      <c r="C54" s="173" t="str">
        <f>INDEX(mem_Nb,MATCH(B54,MEMBERS,0))</f>
        <v>N4</v>
      </c>
      <c r="D54" s="25">
        <f>INDEX(LM,MATCH(C54,NODES,0),1)</f>
        <v>11</v>
      </c>
      <c r="E54" s="4" t="e">
        <f t="array" aca="1" ref="E54:E59" ca="1">d_m(D54:D59,P54:U59,Du,Dk)</f>
        <v>#VALUE!</v>
      </c>
      <c r="F54" s="4" t="e">
        <f t="array" ref="F54:F59">qf_m(B54)</f>
        <v>#VALUE!</v>
      </c>
      <c r="G54" s="4" t="e">
        <f t="array" ref="G54:G59">MMULT(TRANSPOSE(P54:U59),F54:F59)</f>
        <v>#VALUE!</v>
      </c>
      <c r="H54" s="4" t="e">
        <f t="array" ref="H54:H59">MMULT(J54:O59,E54:E59)+F54:F59</f>
        <v>#VALUE!</v>
      </c>
      <c r="I54" s="4" t="e">
        <f t="array" ref="I54:I59">MMULT(TRANSPOSE(P54:U59),H54:H59)</f>
        <v>#VALUE!</v>
      </c>
      <c r="J54" s="14" t="e">
        <f t="array" ref="J54:O59">kp_m(B54)</f>
        <v>#VALUE!</v>
      </c>
      <c r="K54" s="4" t="e">
        <v>#VALUE!</v>
      </c>
      <c r="L54" s="4" t="e">
        <v>#VALUE!</v>
      </c>
      <c r="M54" s="4" t="e">
        <v>#VALUE!</v>
      </c>
      <c r="N54" s="4" t="e">
        <v>#VALUE!</v>
      </c>
      <c r="O54" s="15" t="e">
        <v>#VALUE!</v>
      </c>
      <c r="P54" s="14" t="e">
        <f t="array" ref="P54:U59">T_m(B54)</f>
        <v>#VALUE!</v>
      </c>
      <c r="Q54" s="4" t="e">
        <v>#VALUE!</v>
      </c>
      <c r="R54" s="4" t="e">
        <v>#VALUE!</v>
      </c>
      <c r="S54" s="4" t="e">
        <v>#VALUE!</v>
      </c>
      <c r="T54" s="4" t="e">
        <v>#VALUE!</v>
      </c>
      <c r="U54" s="15" t="e">
        <v>#VALUE!</v>
      </c>
      <c r="V54" s="14" t="e">
        <f t="array" ref="V54:AA59">k_m(P54:U59,J54:O59)</f>
        <v>#VALUE!</v>
      </c>
      <c r="W54" s="4" t="e">
        <v>#VALUE!</v>
      </c>
      <c r="X54" s="4" t="e">
        <v>#VALUE!</v>
      </c>
      <c r="Y54" s="4" t="e">
        <v>#VALUE!</v>
      </c>
      <c r="Z54" s="4" t="e">
        <v>#VALUE!</v>
      </c>
      <c r="AA54" s="15" t="e">
        <v>#VALUE!</v>
      </c>
      <c r="AB54" s="5">
        <v>1</v>
      </c>
      <c r="AC54" s="4" t="e">
        <f ca="1">IF(ISNA(OR(MATCH(AC$29,OFFSET($D54,1-$AB54,0,6),0),MATCH($AB54,OFFSET($D54,1-$AB54,0,6),0))),0,INDEX(OFFSET($D54,1-$AB54,18,6,6),MATCH(AC$29,OFFSET($D54,1-$AB54,0,6),0),MATCH($AB54,OFFSET($D54,1-$AB54,0,6),0)))</f>
        <v>#VALUE!</v>
      </c>
      <c r="AD54" s="4" t="e">
        <f t="shared" ca="1" si="2"/>
        <v>#VALUE!</v>
      </c>
      <c r="AE54" s="4" t="e">
        <f t="shared" ca="1" si="2"/>
        <v>#VALUE!</v>
      </c>
      <c r="AF54" s="4">
        <f t="shared" ca="1" si="2"/>
        <v>0</v>
      </c>
      <c r="AG54" s="4">
        <f t="shared" ca="1" si="2"/>
        <v>0</v>
      </c>
      <c r="AH54" s="4" t="e">
        <f t="shared" ca="1" si="2"/>
        <v>#VALUE!</v>
      </c>
      <c r="AI54" s="4">
        <f t="shared" ca="1" si="2"/>
        <v>0</v>
      </c>
      <c r="AJ54" s="4">
        <f t="shared" ca="1" si="2"/>
        <v>0</v>
      </c>
      <c r="AK54" s="4">
        <f t="shared" ca="1" si="2"/>
        <v>0</v>
      </c>
      <c r="AL54" s="4">
        <f t="shared" ca="1" si="2"/>
        <v>0</v>
      </c>
      <c r="AM54" s="4" t="e">
        <f t="shared" ca="1" si="2"/>
        <v>#VALUE!</v>
      </c>
      <c r="AN54" s="4" t="e">
        <f t="shared" ca="1" si="2"/>
        <v>#VALUE!</v>
      </c>
    </row>
    <row r="55" spans="1:40" x14ac:dyDescent="0.25">
      <c r="A55" s="197"/>
      <c r="B55" s="171"/>
      <c r="C55" s="174"/>
      <c r="D55" s="26">
        <f>INDEX(LM,MATCH(C54,NODES,0),2)</f>
        <v>12</v>
      </c>
      <c r="E55" s="2" t="e">
        <f ca="1"/>
        <v>#VALUE!</v>
      </c>
      <c r="F55" s="2" t="e">
        <v>#VALUE!</v>
      </c>
      <c r="G55" s="2" t="e">
        <v>#VALUE!</v>
      </c>
      <c r="H55" s="2" t="e">
        <v>#VALUE!</v>
      </c>
      <c r="I55" s="2" t="e">
        <v>#VALUE!</v>
      </c>
      <c r="J55" s="12" t="e">
        <v>#VALUE!</v>
      </c>
      <c r="K55" s="2" t="e">
        <v>#VALUE!</v>
      </c>
      <c r="L55" s="2" t="e">
        <v>#VALUE!</v>
      </c>
      <c r="M55" s="2" t="e">
        <v>#VALUE!</v>
      </c>
      <c r="N55" s="2" t="e">
        <v>#VALUE!</v>
      </c>
      <c r="O55" s="13" t="e">
        <v>#VALUE!</v>
      </c>
      <c r="P55" s="12" t="e">
        <v>#VALUE!</v>
      </c>
      <c r="Q55" s="2" t="e">
        <v>#VALUE!</v>
      </c>
      <c r="R55" s="2" t="e">
        <v>#VALUE!</v>
      </c>
      <c r="S55" s="2" t="e">
        <v>#VALUE!</v>
      </c>
      <c r="T55" s="2" t="e">
        <v>#VALUE!</v>
      </c>
      <c r="U55" s="13" t="e">
        <v>#VALUE!</v>
      </c>
      <c r="V55" s="12" t="e">
        <v>#VALUE!</v>
      </c>
      <c r="W55" s="2" t="e">
        <v>#VALUE!</v>
      </c>
      <c r="X55" s="2" t="e">
        <v>#VALUE!</v>
      </c>
      <c r="Y55" s="2" t="e">
        <v>#VALUE!</v>
      </c>
      <c r="Z55" s="2" t="e">
        <v>#VALUE!</v>
      </c>
      <c r="AA55" s="13" t="e">
        <v>#VALUE!</v>
      </c>
      <c r="AB55" s="1">
        <v>2</v>
      </c>
      <c r="AC55" s="2" t="e">
        <f t="shared" ref="AC55:AN65" ca="1" si="3">IF(ISNA(OR(MATCH(AC$29,OFFSET($D55,1-$AB55,0,6),0),MATCH($AB55,OFFSET($D55,1-$AB55,0,6),0))),0,INDEX(OFFSET($D55,1-$AB55,18,6,6),MATCH(AC$29,OFFSET($D55,1-$AB55,0,6),0),MATCH($AB55,OFFSET($D55,1-$AB55,0,6),0)))</f>
        <v>#VALUE!</v>
      </c>
      <c r="AD55" s="2" t="e">
        <f t="shared" ca="1" si="2"/>
        <v>#VALUE!</v>
      </c>
      <c r="AE55" s="2" t="e">
        <f t="shared" ca="1" si="2"/>
        <v>#VALUE!</v>
      </c>
      <c r="AF55" s="2">
        <f t="shared" ca="1" si="2"/>
        <v>0</v>
      </c>
      <c r="AG55" s="2">
        <f t="shared" ca="1" si="2"/>
        <v>0</v>
      </c>
      <c r="AH55" s="2" t="e">
        <f t="shared" ca="1" si="2"/>
        <v>#VALUE!</v>
      </c>
      <c r="AI55" s="2">
        <f t="shared" ca="1" si="2"/>
        <v>0</v>
      </c>
      <c r="AJ55" s="2">
        <f t="shared" ca="1" si="2"/>
        <v>0</v>
      </c>
      <c r="AK55" s="2">
        <f t="shared" ca="1" si="2"/>
        <v>0</v>
      </c>
      <c r="AL55" s="2">
        <f t="shared" ca="1" si="2"/>
        <v>0</v>
      </c>
      <c r="AM55" s="2" t="e">
        <f t="shared" ca="1" si="2"/>
        <v>#VALUE!</v>
      </c>
      <c r="AN55" s="2" t="e">
        <f t="shared" ca="1" si="2"/>
        <v>#VALUE!</v>
      </c>
    </row>
    <row r="56" spans="1:40" x14ac:dyDescent="0.25">
      <c r="A56" s="197"/>
      <c r="B56" s="171"/>
      <c r="C56" s="174"/>
      <c r="D56" s="26">
        <f>INDEX(LM,MATCH(C54,NODES,0),3)</f>
        <v>6</v>
      </c>
      <c r="E56" s="2" t="e">
        <f ca="1"/>
        <v>#VALUE!</v>
      </c>
      <c r="F56" s="2" t="e">
        <v>#VALUE!</v>
      </c>
      <c r="G56" s="2" t="e">
        <v>#VALUE!</v>
      </c>
      <c r="H56" s="2" t="e">
        <v>#VALUE!</v>
      </c>
      <c r="I56" s="2" t="e">
        <v>#VALUE!</v>
      </c>
      <c r="J56" s="12" t="e">
        <v>#VALUE!</v>
      </c>
      <c r="K56" s="2" t="e">
        <v>#VALUE!</v>
      </c>
      <c r="L56" s="2" t="e">
        <v>#VALUE!</v>
      </c>
      <c r="M56" s="2" t="e">
        <v>#VALUE!</v>
      </c>
      <c r="N56" s="2" t="e">
        <v>#VALUE!</v>
      </c>
      <c r="O56" s="13" t="e">
        <v>#VALUE!</v>
      </c>
      <c r="P56" s="12" t="e">
        <v>#VALUE!</v>
      </c>
      <c r="Q56" s="2" t="e">
        <v>#VALUE!</v>
      </c>
      <c r="R56" s="2" t="e">
        <v>#VALUE!</v>
      </c>
      <c r="S56" s="2" t="e">
        <v>#VALUE!</v>
      </c>
      <c r="T56" s="2" t="e">
        <v>#VALUE!</v>
      </c>
      <c r="U56" s="13" t="e">
        <v>#VALUE!</v>
      </c>
      <c r="V56" s="12" t="e">
        <v>#VALUE!</v>
      </c>
      <c r="W56" s="2" t="e">
        <v>#VALUE!</v>
      </c>
      <c r="X56" s="2" t="e">
        <v>#VALUE!</v>
      </c>
      <c r="Y56" s="2" t="e">
        <v>#VALUE!</v>
      </c>
      <c r="Z56" s="2" t="e">
        <v>#VALUE!</v>
      </c>
      <c r="AA56" s="13" t="e">
        <v>#VALUE!</v>
      </c>
      <c r="AB56" s="1">
        <v>3</v>
      </c>
      <c r="AC56" s="2" t="e">
        <f t="shared" ca="1" si="3"/>
        <v>#VALUE!</v>
      </c>
      <c r="AD56" s="2" t="e">
        <f t="shared" ca="1" si="2"/>
        <v>#VALUE!</v>
      </c>
      <c r="AE56" s="2" t="e">
        <f t="shared" ca="1" si="2"/>
        <v>#VALUE!</v>
      </c>
      <c r="AF56" s="2">
        <f t="shared" ca="1" si="2"/>
        <v>0</v>
      </c>
      <c r="AG56" s="2">
        <f t="shared" ca="1" si="2"/>
        <v>0</v>
      </c>
      <c r="AH56" s="2" t="e">
        <f t="shared" ca="1" si="2"/>
        <v>#VALUE!</v>
      </c>
      <c r="AI56" s="2">
        <f t="shared" ca="1" si="2"/>
        <v>0</v>
      </c>
      <c r="AJ56" s="2">
        <f t="shared" ca="1" si="2"/>
        <v>0</v>
      </c>
      <c r="AK56" s="2">
        <f t="shared" ca="1" si="2"/>
        <v>0</v>
      </c>
      <c r="AL56" s="2">
        <f t="shared" ca="1" si="2"/>
        <v>0</v>
      </c>
      <c r="AM56" s="2" t="e">
        <f t="shared" ca="1" si="2"/>
        <v>#VALUE!</v>
      </c>
      <c r="AN56" s="2" t="e">
        <f t="shared" ca="1" si="2"/>
        <v>#VALUE!</v>
      </c>
    </row>
    <row r="57" spans="1:40" x14ac:dyDescent="0.25">
      <c r="A57" s="197"/>
      <c r="B57" s="171"/>
      <c r="C57" s="174" t="str">
        <f>INDEX(mem_Ne,MATCH(B54,MEMBERS,0))</f>
        <v>N1</v>
      </c>
      <c r="D57" s="26">
        <f>INDEX(LM,MATCH(C57,NODES,0),1)</f>
        <v>1</v>
      </c>
      <c r="E57" s="2" t="e">
        <f ca="1"/>
        <v>#VALUE!</v>
      </c>
      <c r="F57" s="2" t="e">
        <v>#VALUE!</v>
      </c>
      <c r="G57" s="2" t="e">
        <v>#VALUE!</v>
      </c>
      <c r="H57" s="2" t="e">
        <v>#VALUE!</v>
      </c>
      <c r="I57" s="2" t="e">
        <v>#VALUE!</v>
      </c>
      <c r="J57" s="12" t="e">
        <v>#VALUE!</v>
      </c>
      <c r="K57" s="2" t="e">
        <v>#VALUE!</v>
      </c>
      <c r="L57" s="2" t="e">
        <v>#VALUE!</v>
      </c>
      <c r="M57" s="2" t="e">
        <v>#VALUE!</v>
      </c>
      <c r="N57" s="2" t="e">
        <v>#VALUE!</v>
      </c>
      <c r="O57" s="13" t="e">
        <v>#VALUE!</v>
      </c>
      <c r="P57" s="12" t="e">
        <v>#VALUE!</v>
      </c>
      <c r="Q57" s="2" t="e">
        <v>#VALUE!</v>
      </c>
      <c r="R57" s="2" t="e">
        <v>#VALUE!</v>
      </c>
      <c r="S57" s="2" t="e">
        <v>#VALUE!</v>
      </c>
      <c r="T57" s="2" t="e">
        <v>#VALUE!</v>
      </c>
      <c r="U57" s="13" t="e">
        <v>#VALUE!</v>
      </c>
      <c r="V57" s="12" t="e">
        <v>#VALUE!</v>
      </c>
      <c r="W57" s="2" t="e">
        <v>#VALUE!</v>
      </c>
      <c r="X57" s="2" t="e">
        <v>#VALUE!</v>
      </c>
      <c r="Y57" s="2" t="e">
        <v>#VALUE!</v>
      </c>
      <c r="Z57" s="2" t="e">
        <v>#VALUE!</v>
      </c>
      <c r="AA57" s="13" t="e">
        <v>#VALUE!</v>
      </c>
      <c r="AB57" s="1">
        <v>4</v>
      </c>
      <c r="AC57" s="2">
        <f t="shared" ca="1" si="3"/>
        <v>0</v>
      </c>
      <c r="AD57" s="2">
        <f t="shared" ca="1" si="2"/>
        <v>0</v>
      </c>
      <c r="AE57" s="2">
        <f t="shared" ca="1" si="2"/>
        <v>0</v>
      </c>
      <c r="AF57" s="2">
        <f t="shared" ca="1" si="2"/>
        <v>0</v>
      </c>
      <c r="AG57" s="2">
        <f t="shared" ca="1" si="2"/>
        <v>0</v>
      </c>
      <c r="AH57" s="2">
        <f t="shared" ca="1" si="2"/>
        <v>0</v>
      </c>
      <c r="AI57" s="2">
        <f t="shared" ca="1" si="2"/>
        <v>0</v>
      </c>
      <c r="AJ57" s="2">
        <f t="shared" ca="1" si="2"/>
        <v>0</v>
      </c>
      <c r="AK57" s="2">
        <f t="shared" ca="1" si="2"/>
        <v>0</v>
      </c>
      <c r="AL57" s="2">
        <f t="shared" ca="1" si="2"/>
        <v>0</v>
      </c>
      <c r="AM57" s="2">
        <f t="shared" ca="1" si="2"/>
        <v>0</v>
      </c>
      <c r="AN57" s="2">
        <f t="shared" ca="1" si="2"/>
        <v>0</v>
      </c>
    </row>
    <row r="58" spans="1:40" x14ac:dyDescent="0.25">
      <c r="A58" s="197"/>
      <c r="B58" s="171"/>
      <c r="C58" s="174"/>
      <c r="D58" s="26">
        <f>INDEX(LM,MATCH(C57,NODES,0),2)</f>
        <v>2</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5</v>
      </c>
      <c r="AC58" s="2">
        <f t="shared" ca="1" si="3"/>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7"/>
      <c r="B59" s="171"/>
      <c r="C59" s="174"/>
      <c r="D59" s="26">
        <f>INDEX(LM,MATCH(C57,NODES,0),3)</f>
        <v>3</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6</v>
      </c>
      <c r="AC59" s="2" t="e">
        <f t="shared" ca="1" si="3"/>
        <v>#VALUE!</v>
      </c>
      <c r="AD59" s="2" t="e">
        <f t="shared" ca="1" si="3"/>
        <v>#VALUE!</v>
      </c>
      <c r="AE59" s="2" t="e">
        <f t="shared" ca="1" si="3"/>
        <v>#VALUE!</v>
      </c>
      <c r="AF59" s="2">
        <f t="shared" ca="1" si="3"/>
        <v>0</v>
      </c>
      <c r="AG59" s="2">
        <f t="shared" ca="1" si="3"/>
        <v>0</v>
      </c>
      <c r="AH59" s="2" t="e">
        <f t="shared" ca="1" si="3"/>
        <v>#VALUE!</v>
      </c>
      <c r="AI59" s="2">
        <f t="shared" ca="1" si="3"/>
        <v>0</v>
      </c>
      <c r="AJ59" s="2">
        <f t="shared" ca="1" si="3"/>
        <v>0</v>
      </c>
      <c r="AK59" s="2">
        <f t="shared" ca="1" si="3"/>
        <v>0</v>
      </c>
      <c r="AL59" s="2">
        <f t="shared" ca="1" si="3"/>
        <v>0</v>
      </c>
      <c r="AM59" s="2" t="e">
        <f t="shared" ca="1" si="3"/>
        <v>#VALUE!</v>
      </c>
      <c r="AN59" s="2" t="e">
        <f t="shared" ca="1" si="3"/>
        <v>#VALUE!</v>
      </c>
    </row>
    <row r="60" spans="1:40" hidden="1" x14ac:dyDescent="0.25">
      <c r="A60" s="197"/>
      <c r="B60" s="171"/>
      <c r="C60" s="3"/>
      <c r="D60" s="3"/>
      <c r="E60" s="3"/>
      <c r="F60" s="3"/>
      <c r="G60" s="3"/>
      <c r="H60" s="3"/>
      <c r="I60" s="3"/>
      <c r="J60" s="3"/>
      <c r="K60" s="3"/>
      <c r="L60" s="3"/>
      <c r="M60" s="3"/>
      <c r="N60" s="3"/>
      <c r="O60" s="3"/>
      <c r="P60" s="3"/>
      <c r="Q60" s="3"/>
      <c r="R60" s="3"/>
      <c r="S60" s="3"/>
      <c r="T60" s="3"/>
      <c r="U60" s="3"/>
      <c r="V60" s="3"/>
      <c r="W60" s="3"/>
      <c r="X60" s="3"/>
      <c r="Y60" s="3"/>
      <c r="Z60" s="3"/>
      <c r="AA60" s="3"/>
      <c r="AB60" s="1">
        <v>7</v>
      </c>
      <c r="AC60" s="2">
        <f t="shared" ca="1" si="3"/>
        <v>0</v>
      </c>
      <c r="AD60" s="2">
        <f t="shared" ca="1" si="3"/>
        <v>0</v>
      </c>
      <c r="AE60" s="2">
        <f t="shared" ca="1" si="3"/>
        <v>0</v>
      </c>
      <c r="AF60" s="2">
        <f t="shared" ca="1" si="3"/>
        <v>0</v>
      </c>
      <c r="AG60" s="2">
        <f t="shared" ca="1" si="3"/>
        <v>0</v>
      </c>
      <c r="AH60" s="2">
        <f t="shared" ca="1" si="3"/>
        <v>0</v>
      </c>
      <c r="AI60" s="2">
        <f t="shared" ca="1" si="3"/>
        <v>0</v>
      </c>
      <c r="AJ60" s="2">
        <f t="shared" ca="1" si="3"/>
        <v>0</v>
      </c>
      <c r="AK60" s="2">
        <f t="shared" ca="1" si="3"/>
        <v>0</v>
      </c>
      <c r="AL60" s="2">
        <f t="shared" ca="1" si="3"/>
        <v>0</v>
      </c>
      <c r="AM60" s="2">
        <f t="shared" ca="1" si="3"/>
        <v>0</v>
      </c>
      <c r="AN60" s="2">
        <f t="shared" ca="1" si="3"/>
        <v>0</v>
      </c>
    </row>
    <row r="61" spans="1:40" hidden="1" x14ac:dyDescent="0.25">
      <c r="A61" s="197"/>
      <c r="B61" s="171"/>
      <c r="C61" s="3"/>
      <c r="D61" s="3"/>
      <c r="E61" s="3"/>
      <c r="F61" s="3"/>
      <c r="G61" s="3"/>
      <c r="H61" s="3"/>
      <c r="I61" s="3"/>
      <c r="J61" s="3"/>
      <c r="K61" s="3"/>
      <c r="L61" s="3"/>
      <c r="M61" s="3"/>
      <c r="N61" s="3"/>
      <c r="O61" s="3"/>
      <c r="P61" s="3"/>
      <c r="Q61" s="3"/>
      <c r="R61" s="3"/>
      <c r="S61" s="3"/>
      <c r="T61" s="3"/>
      <c r="U61" s="3"/>
      <c r="V61" s="3"/>
      <c r="W61" s="3"/>
      <c r="X61" s="3"/>
      <c r="Y61" s="3"/>
      <c r="Z61" s="3"/>
      <c r="AA61" s="3"/>
      <c r="AB61" s="1">
        <v>8</v>
      </c>
      <c r="AC61" s="2">
        <f t="shared" ca="1" si="3"/>
        <v>0</v>
      </c>
      <c r="AD61" s="2">
        <f t="shared" ca="1" si="3"/>
        <v>0</v>
      </c>
      <c r="AE61" s="2">
        <f t="shared" ca="1" si="3"/>
        <v>0</v>
      </c>
      <c r="AF61" s="2">
        <f t="shared" ca="1" si="3"/>
        <v>0</v>
      </c>
      <c r="AG61" s="2">
        <f t="shared" ca="1" si="3"/>
        <v>0</v>
      </c>
      <c r="AH61" s="2">
        <f t="shared" ca="1" si="3"/>
        <v>0</v>
      </c>
      <c r="AI61" s="2">
        <f t="shared" ca="1" si="3"/>
        <v>0</v>
      </c>
      <c r="AJ61" s="2">
        <f t="shared" ca="1" si="3"/>
        <v>0</v>
      </c>
      <c r="AK61" s="2">
        <f t="shared" ca="1" si="3"/>
        <v>0</v>
      </c>
      <c r="AL61" s="2">
        <f t="shared" ca="1" si="3"/>
        <v>0</v>
      </c>
      <c r="AM61" s="2">
        <f t="shared" ca="1" si="3"/>
        <v>0</v>
      </c>
      <c r="AN61" s="2">
        <f t="shared" ca="1" si="3"/>
        <v>0</v>
      </c>
    </row>
    <row r="62" spans="1:40" hidden="1" x14ac:dyDescent="0.25">
      <c r="A62" s="197"/>
      <c r="B62" s="171"/>
      <c r="C62" s="3"/>
      <c r="D62" s="3"/>
      <c r="E62" s="3"/>
      <c r="F62" s="3"/>
      <c r="G62" s="3"/>
      <c r="H62" s="3"/>
      <c r="I62" s="3"/>
      <c r="J62" s="3"/>
      <c r="K62" s="3"/>
      <c r="L62" s="3"/>
      <c r="M62" s="3"/>
      <c r="N62" s="3"/>
      <c r="O62" s="3"/>
      <c r="P62" s="3"/>
      <c r="Q62" s="3"/>
      <c r="R62" s="3"/>
      <c r="S62" s="3"/>
      <c r="T62" s="3"/>
      <c r="U62" s="3"/>
      <c r="V62" s="3"/>
      <c r="W62" s="3"/>
      <c r="X62" s="3"/>
      <c r="Y62" s="3"/>
      <c r="Z62" s="3"/>
      <c r="AA62" s="3"/>
      <c r="AB62" s="1">
        <v>9</v>
      </c>
      <c r="AC62" s="2">
        <f t="shared" ca="1" si="3"/>
        <v>0</v>
      </c>
      <c r="AD62" s="2">
        <f t="shared" ca="1" si="3"/>
        <v>0</v>
      </c>
      <c r="AE62" s="2">
        <f t="shared" ca="1" si="3"/>
        <v>0</v>
      </c>
      <c r="AF62" s="2">
        <f t="shared" ca="1" si="3"/>
        <v>0</v>
      </c>
      <c r="AG62" s="2">
        <f t="shared" ca="1" si="3"/>
        <v>0</v>
      </c>
      <c r="AH62" s="2">
        <f t="shared" ca="1" si="3"/>
        <v>0</v>
      </c>
      <c r="AI62" s="2">
        <f t="shared" ca="1" si="3"/>
        <v>0</v>
      </c>
      <c r="AJ62" s="2">
        <f t="shared" ca="1" si="3"/>
        <v>0</v>
      </c>
      <c r="AK62" s="2">
        <f t="shared" ca="1" si="3"/>
        <v>0</v>
      </c>
      <c r="AL62" s="2">
        <f t="shared" ca="1" si="3"/>
        <v>0</v>
      </c>
      <c r="AM62" s="2">
        <f t="shared" ca="1" si="3"/>
        <v>0</v>
      </c>
      <c r="AN62" s="2">
        <f t="shared" ca="1" si="3"/>
        <v>0</v>
      </c>
    </row>
    <row r="63" spans="1:40" hidden="1" x14ac:dyDescent="0.25">
      <c r="A63" s="197"/>
      <c r="B63" s="171"/>
      <c r="C63" s="3"/>
      <c r="D63" s="3"/>
      <c r="E63" s="3"/>
      <c r="F63" s="3"/>
      <c r="G63" s="3"/>
      <c r="H63" s="3"/>
      <c r="I63" s="3"/>
      <c r="J63" s="3"/>
      <c r="K63" s="3"/>
      <c r="L63" s="3"/>
      <c r="M63" s="3"/>
      <c r="N63" s="3"/>
      <c r="O63" s="3"/>
      <c r="P63" s="3"/>
      <c r="Q63" s="3"/>
      <c r="R63" s="3"/>
      <c r="S63" s="3"/>
      <c r="T63" s="3"/>
      <c r="U63" s="3"/>
      <c r="V63" s="3"/>
      <c r="W63" s="3"/>
      <c r="X63" s="3"/>
      <c r="Y63" s="3"/>
      <c r="Z63" s="3"/>
      <c r="AA63" s="3"/>
      <c r="AB63" s="1">
        <v>10</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hidden="1" x14ac:dyDescent="0.25">
      <c r="A64" s="197"/>
      <c r="B64" s="171"/>
      <c r="C64" s="3"/>
      <c r="D64" s="3"/>
      <c r="E64" s="3"/>
      <c r="F64" s="3"/>
      <c r="G64" s="3"/>
      <c r="H64" s="3"/>
      <c r="I64" s="3"/>
      <c r="J64" s="3"/>
      <c r="K64" s="3"/>
      <c r="L64" s="3"/>
      <c r="M64" s="3"/>
      <c r="N64" s="3"/>
      <c r="O64" s="3"/>
      <c r="P64" s="3"/>
      <c r="Q64" s="3"/>
      <c r="R64" s="3"/>
      <c r="S64" s="3"/>
      <c r="T64" s="3"/>
      <c r="U64" s="3"/>
      <c r="V64" s="3"/>
      <c r="W64" s="3"/>
      <c r="X64" s="3"/>
      <c r="Y64" s="3"/>
      <c r="Z64" s="3"/>
      <c r="AA64" s="3"/>
      <c r="AB64" s="1">
        <v>11</v>
      </c>
      <c r="AC64" s="2" t="e">
        <f t="shared" ca="1" si="3"/>
        <v>#VALUE!</v>
      </c>
      <c r="AD64" s="2" t="e">
        <f t="shared" ca="1" si="3"/>
        <v>#VALUE!</v>
      </c>
      <c r="AE64" s="2" t="e">
        <f t="shared" ca="1" si="3"/>
        <v>#VALUE!</v>
      </c>
      <c r="AF64" s="2">
        <f t="shared" ca="1" si="3"/>
        <v>0</v>
      </c>
      <c r="AG64" s="2">
        <f t="shared" ca="1" si="3"/>
        <v>0</v>
      </c>
      <c r="AH64" s="2" t="e">
        <f t="shared" ca="1" si="3"/>
        <v>#VALUE!</v>
      </c>
      <c r="AI64" s="2">
        <f t="shared" ca="1" si="3"/>
        <v>0</v>
      </c>
      <c r="AJ64" s="2">
        <f t="shared" ca="1" si="3"/>
        <v>0</v>
      </c>
      <c r="AK64" s="2">
        <f t="shared" ca="1" si="3"/>
        <v>0</v>
      </c>
      <c r="AL64" s="2">
        <f t="shared" ca="1" si="3"/>
        <v>0</v>
      </c>
      <c r="AM64" s="2" t="e">
        <f t="shared" ca="1" si="3"/>
        <v>#VALUE!</v>
      </c>
      <c r="AN64" s="2" t="e">
        <f t="shared" ca="1" si="3"/>
        <v>#VALUE!</v>
      </c>
    </row>
    <row r="65" spans="1:40" hidden="1" x14ac:dyDescent="0.25">
      <c r="A65" s="197"/>
      <c r="B65" s="172"/>
      <c r="C65" s="31"/>
      <c r="D65" s="31"/>
      <c r="E65" s="31"/>
      <c r="F65" s="31"/>
      <c r="G65" s="31"/>
      <c r="H65" s="31"/>
      <c r="I65" s="31"/>
      <c r="J65" s="31"/>
      <c r="K65" s="31"/>
      <c r="L65" s="31"/>
      <c r="M65" s="31"/>
      <c r="N65" s="31"/>
      <c r="O65" s="31"/>
      <c r="P65" s="31"/>
      <c r="Q65" s="31"/>
      <c r="R65" s="31"/>
      <c r="S65" s="31"/>
      <c r="T65" s="31"/>
      <c r="U65" s="31"/>
      <c r="V65" s="31"/>
      <c r="W65" s="31"/>
      <c r="X65" s="31"/>
      <c r="Y65" s="31"/>
      <c r="Z65" s="31"/>
      <c r="AA65" s="31"/>
      <c r="AB65" s="29">
        <v>12</v>
      </c>
      <c r="AC65" s="30" t="e">
        <f t="shared" ca="1" si="3"/>
        <v>#VALUE!</v>
      </c>
      <c r="AD65" s="30" t="e">
        <f t="shared" ca="1" si="3"/>
        <v>#VALUE!</v>
      </c>
      <c r="AE65" s="30" t="e">
        <f t="shared" ca="1" si="3"/>
        <v>#VALUE!</v>
      </c>
      <c r="AF65" s="30">
        <f t="shared" ca="1" si="3"/>
        <v>0</v>
      </c>
      <c r="AG65" s="30">
        <f t="shared" ca="1" si="3"/>
        <v>0</v>
      </c>
      <c r="AH65" s="30" t="e">
        <f t="shared" ca="1" si="3"/>
        <v>#VALUE!</v>
      </c>
      <c r="AI65" s="30">
        <f t="shared" ca="1" si="3"/>
        <v>0</v>
      </c>
      <c r="AJ65" s="30">
        <f t="shared" ca="1" si="3"/>
        <v>0</v>
      </c>
      <c r="AK65" s="30">
        <f t="shared" ca="1" si="3"/>
        <v>0</v>
      </c>
      <c r="AL65" s="30">
        <f t="shared" ca="1" si="3"/>
        <v>0</v>
      </c>
      <c r="AM65" s="30" t="e">
        <f t="shared" ca="1" si="3"/>
        <v>#VALUE!</v>
      </c>
      <c r="AN65" s="30" t="e">
        <f t="shared" ca="1" si="3"/>
        <v>#VALUE!</v>
      </c>
    </row>
    <row r="66" spans="1:40" ht="18" x14ac:dyDescent="0.25">
      <c r="A66" s="197"/>
      <c r="B66" s="40" t="s">
        <v>48</v>
      </c>
      <c r="C66" s="52" t="s">
        <v>52</v>
      </c>
      <c r="D66" s="52" t="s">
        <v>55</v>
      </c>
      <c r="E66" s="52" t="s">
        <v>53</v>
      </c>
      <c r="F66" s="52" t="s">
        <v>54</v>
      </c>
      <c r="G66" s="52" t="s">
        <v>56</v>
      </c>
      <c r="H66" s="3"/>
      <c r="I66" s="196" t="s">
        <v>70</v>
      </c>
      <c r="J66" s="196"/>
      <c r="K66" s="196"/>
      <c r="L66" s="196"/>
      <c r="M66" s="196"/>
      <c r="N66" s="196"/>
      <c r="O66" s="196"/>
      <c r="P66" s="3"/>
      <c r="Q66" s="3"/>
      <c r="R66" s="3"/>
      <c r="S66" s="3"/>
      <c r="T66" s="3"/>
      <c r="U66" s="3"/>
      <c r="V66" s="3"/>
      <c r="W66" s="3"/>
      <c r="X66" s="3"/>
      <c r="Y66" s="3"/>
      <c r="Z66" s="3"/>
      <c r="AA66" s="3"/>
      <c r="AB66" s="196" t="s">
        <v>51</v>
      </c>
      <c r="AC66" s="196"/>
      <c r="AD66" s="196"/>
      <c r="AE66" s="196"/>
      <c r="AF66" s="196"/>
      <c r="AG66" s="196"/>
      <c r="AH66" s="196"/>
      <c r="AI66" s="196"/>
      <c r="AJ66" s="196"/>
      <c r="AK66" s="196"/>
      <c r="AL66" s="196"/>
      <c r="AM66" s="196"/>
      <c r="AN66" s="196"/>
    </row>
    <row r="67" spans="1:40" ht="18" x14ac:dyDescent="0.25">
      <c r="A67" s="197"/>
      <c r="B67" s="3"/>
      <c r="C67" s="3"/>
      <c r="D67" s="3"/>
      <c r="E67" s="3"/>
      <c r="F67" s="3"/>
      <c r="G67" s="3"/>
      <c r="H67" s="3"/>
      <c r="I67" s="40" t="s">
        <v>18</v>
      </c>
      <c r="J67" s="40" t="s">
        <v>60</v>
      </c>
      <c r="K67" s="40" t="s">
        <v>58</v>
      </c>
      <c r="L67" s="40" t="s">
        <v>59</v>
      </c>
      <c r="M67" s="40" t="s">
        <v>64</v>
      </c>
      <c r="N67" s="40" t="s">
        <v>65</v>
      </c>
      <c r="O67" s="40" t="s">
        <v>66</v>
      </c>
      <c r="P67" s="3"/>
      <c r="Q67" s="3"/>
      <c r="R67" s="3"/>
      <c r="S67" s="3"/>
      <c r="T67" s="3"/>
      <c r="U67" s="3"/>
      <c r="V67" s="3"/>
      <c r="W67" s="3"/>
      <c r="X67" s="3"/>
      <c r="Y67" s="3"/>
      <c r="Z67" s="3"/>
      <c r="AA67" s="3"/>
      <c r="AB67" s="40" t="s">
        <v>48</v>
      </c>
      <c r="AC67" s="1">
        <v>1</v>
      </c>
      <c r="AD67" s="1">
        <v>2</v>
      </c>
      <c r="AE67" s="1">
        <v>3</v>
      </c>
      <c r="AF67" s="1">
        <v>4</v>
      </c>
      <c r="AG67" s="1">
        <v>5</v>
      </c>
      <c r="AH67" s="1">
        <v>6</v>
      </c>
      <c r="AI67" s="1">
        <v>7</v>
      </c>
      <c r="AJ67" s="1">
        <v>8</v>
      </c>
      <c r="AK67" s="1">
        <v>9</v>
      </c>
      <c r="AL67" s="1">
        <v>10</v>
      </c>
      <c r="AM67" s="1">
        <v>11</v>
      </c>
      <c r="AN67" s="1">
        <v>12</v>
      </c>
    </row>
    <row r="68" spans="1:40" x14ac:dyDescent="0.25">
      <c r="A68" s="197"/>
      <c r="B68" s="1">
        <v>1</v>
      </c>
      <c r="C68" s="2" t="str">
        <f t="shared" ref="C68:C79" si="4">IFERROR(INDEX_MATCH_2D($B68,LM,LOADS_KNOWN)-SUMIF(mem_DOF,$B68,Qf),"TBD")</f>
        <v>TBD</v>
      </c>
      <c r="D68" s="3"/>
      <c r="E68" s="26" t="str">
        <f t="shared" ref="E68:E79" si="5">INDEX_MATCH_2D($B68,LM,DISPLACEMENTS_KNOWN)</f>
        <v>TBD</v>
      </c>
      <c r="F68" s="2" t="e">
        <f t="array" aca="1" ref="F68:F73" ca="1">MMULT(MINVERSE(K_11),(Qk-MMULT(K_12,Dk)))</f>
        <v>#VALUE!</v>
      </c>
      <c r="G68" s="3"/>
      <c r="H68" s="3"/>
      <c r="I68" s="1" t="s">
        <v>17</v>
      </c>
      <c r="J68" s="26">
        <f ca="1">_xlfn.IFNA(INDEX(Rxn,MATCH(INDEX((u_X,u_Y,r_Z),MATCH($I68,NODES,0),,COLUMN()-9),OFFSET(Rxn,0,-5),0)),0)</f>
        <v>0</v>
      </c>
      <c r="K68" s="26">
        <f ca="1">_xlfn.IFNA(INDEX(Rxn,MATCH(INDEX((u_X,u_Y,r_Z),MATCH($I68,NODES,0),,COLUMN()-9),OFFSET(Rxn,0,-5),0)),0)</f>
        <v>0</v>
      </c>
      <c r="L68" s="26">
        <f ca="1">_xlfn.IFNA(INDEX(Rxn,MATCH(INDEX((u_X,u_Y,r_Z),MATCH($I68,NODES,0),,COLUMN()-9),OFFSET(Rxn,0,-5),0)),0)</f>
        <v>0</v>
      </c>
      <c r="M68" s="26" t="e">
        <f ca="1">_xlfn.IFNA(INDEX(Dk,MATCH(INDEX((u_X,u_Y,r_Z),MATCH($I68,NODES,0),,COLUMN()-12),OFFSET(Dk,0,-3),0)),INDEX(Du,MATCH(INDEX((u_X,u_Y,r_Z),MATCH($I68,NODES,0),,COLUMN()-12),OFFSET(Du,0,-4),0)))</f>
        <v>#VALUE!</v>
      </c>
      <c r="N68" s="26" t="e">
        <f ca="1">_xlfn.IFNA(INDEX(Dk,MATCH(INDEX((u_X,u_Y,r_Z),MATCH($I68,NODES,0),,COLUMN()-12),OFFSET(Dk,0,-3),0)),INDEX(Du,MATCH(INDEX((u_X,u_Y,r_Z),MATCH($I68,NODES,0),,COLUMN()-12),OFFSET(Du,0,-4),0)))</f>
        <v>#VALUE!</v>
      </c>
      <c r="O68" s="26" t="e">
        <f ca="1">_xlfn.IFNA(INDEX(Dk,MATCH(INDEX((u_X,u_Y,r_Z),MATCH($I68,NODES,0),,COLUMN()-12),OFFSET(Dk,0,-3),0)),INDEX(Du,MATCH(INDEX((u_X,u_Y,r_Z),MATCH($I68,NODES,0),,COLUMN()-12),OFFSET(Du,0,-4),0)))</f>
        <v>#VALUE!</v>
      </c>
      <c r="P68" s="3"/>
      <c r="Q68" s="3"/>
      <c r="R68" s="3"/>
      <c r="S68" s="3"/>
      <c r="T68" s="3"/>
      <c r="U68" s="3"/>
      <c r="V68" s="3"/>
      <c r="W68" s="3"/>
      <c r="X68" s="3"/>
      <c r="Y68" s="3"/>
      <c r="Z68" s="3"/>
      <c r="AA68" s="3"/>
      <c r="AB68" s="1">
        <v>1</v>
      </c>
      <c r="AC68" s="2" t="e">
        <f t="shared" ref="AC68:AN79" ca="1" si="6">SUMIF($AB$30:$AB$65,$AB68,AC$30:AC$65)</f>
        <v>#VALUE!</v>
      </c>
      <c r="AD68" s="2" t="e">
        <f t="shared" ca="1" si="6"/>
        <v>#VALUE!</v>
      </c>
      <c r="AE68" s="2" t="e">
        <f t="shared" ca="1" si="6"/>
        <v>#VALUE!</v>
      </c>
      <c r="AF68" s="2">
        <f t="shared" ca="1" si="6"/>
        <v>0</v>
      </c>
      <c r="AG68" s="2">
        <f t="shared" ca="1" si="6"/>
        <v>0</v>
      </c>
      <c r="AH68" s="7" t="e">
        <f t="shared" ca="1" si="6"/>
        <v>#VALUE!</v>
      </c>
      <c r="AI68" s="8">
        <f t="shared" ca="1" si="6"/>
        <v>-70000000</v>
      </c>
      <c r="AJ68" s="2">
        <f t="shared" ca="1" si="6"/>
        <v>0</v>
      </c>
      <c r="AK68" s="2">
        <f t="shared" ca="1" si="6"/>
        <v>-70000000</v>
      </c>
      <c r="AL68" s="2">
        <f t="shared" ca="1" si="6"/>
        <v>0</v>
      </c>
      <c r="AM68" s="2" t="e">
        <f t="shared" ca="1" si="6"/>
        <v>#VALUE!</v>
      </c>
      <c r="AN68" s="2" t="e">
        <f t="shared" ca="1" si="6"/>
        <v>#VALUE!</v>
      </c>
    </row>
    <row r="69" spans="1:40" x14ac:dyDescent="0.25">
      <c r="A69" s="197"/>
      <c r="B69" s="1">
        <v>2</v>
      </c>
      <c r="C69" s="2" t="str">
        <f t="shared" si="4"/>
        <v>TBD</v>
      </c>
      <c r="D69" s="3"/>
      <c r="E69" s="26" t="str">
        <f t="shared" si="5"/>
        <v>TBD</v>
      </c>
      <c r="F69" s="2" t="e">
        <f ca="1"/>
        <v>#VALUE!</v>
      </c>
      <c r="G69" s="3"/>
      <c r="H69" s="3"/>
      <c r="I69" s="1" t="s">
        <v>19</v>
      </c>
      <c r="J69" s="26" t="e">
        <f ca="1">_xlfn.IFNA(INDEX(Rxn,MATCH(INDEX((u_X,u_Y,r_Z),MATCH($I69,NODES,0),,COLUMN()-9),OFFSET(Rxn,0,-5),0)),0)</f>
        <v>#VALUE!</v>
      </c>
      <c r="K69" s="26" t="e">
        <f ca="1">_xlfn.IFNA(INDEX(Rxn,MATCH(INDEX((u_X,u_Y,r_Z),MATCH($I69,NODES,0),,COLUMN()-9),OFFSET(Rxn,0,-5),0)),0)</f>
        <v>#VALUE!</v>
      </c>
      <c r="L69" s="26">
        <f ca="1">_xlfn.IFNA(INDEX(Rxn,MATCH(INDEX((u_X,u_Y,r_Z),MATCH($I69,NODES,0),,COLUMN()-9),OFFSET(Rxn,0,-5),0)),0)</f>
        <v>0</v>
      </c>
      <c r="M69" s="26">
        <f ca="1">_xlfn.IFNA(INDEX(Dk,MATCH(INDEX((u_X,u_Y,r_Z),MATCH($I69,NODES,0),,COLUMN()-12),OFFSET(Dk,0,-3),0)),INDEX(Du,MATCH(INDEX((u_X,u_Y,r_Z),MATCH($I69,NODES,0),,COLUMN()-12),OFFSET(Du,0,-4),0)))</f>
        <v>0</v>
      </c>
      <c r="N69" s="26">
        <f ca="1">_xlfn.IFNA(INDEX(Dk,MATCH(INDEX((u_X,u_Y,r_Z),MATCH($I69,NODES,0),,COLUMN()-12),OFFSET(Dk,0,-3),0)),INDEX(Du,MATCH(INDEX((u_X,u_Y,r_Z),MATCH($I69,NODES,0),,COLUMN()-12),OFFSET(Du,0,-4),0)))</f>
        <v>0</v>
      </c>
      <c r="O69" s="26" t="e">
        <f ca="1">_xlfn.IFNA(INDEX(Dk,MATCH(INDEX((u_X,u_Y,r_Z),MATCH($I69,NODES,0),,COLUMN()-12),OFFSET(Dk,0,-3),0)),INDEX(Du,MATCH(INDEX((u_X,u_Y,r_Z),MATCH($I69,NODES,0),,COLUMN()-12),OFFSET(Du,0,-4),0)))</f>
        <v>#VALUE!</v>
      </c>
      <c r="P69" s="3"/>
      <c r="Q69" s="3"/>
      <c r="R69" s="3"/>
      <c r="S69" s="3"/>
      <c r="T69" s="3"/>
      <c r="U69" s="3"/>
      <c r="V69" s="3"/>
      <c r="W69" s="3"/>
      <c r="X69" s="3"/>
      <c r="Y69" s="3"/>
      <c r="Z69" s="3"/>
      <c r="AA69" s="3"/>
      <c r="AB69" s="1">
        <v>2</v>
      </c>
      <c r="AC69" s="2" t="e">
        <f t="shared" ca="1" si="6"/>
        <v>#VALUE!</v>
      </c>
      <c r="AD69" s="2" t="e">
        <f t="shared" ca="1" si="6"/>
        <v>#VALUE!</v>
      </c>
      <c r="AE69" s="2" t="e">
        <f t="shared" ca="1" si="6"/>
        <v>#VALUE!</v>
      </c>
      <c r="AF69" s="2">
        <f t="shared" ca="1" si="6"/>
        <v>-28000</v>
      </c>
      <c r="AG69" s="2">
        <f t="shared" ca="1" si="6"/>
        <v>-28000</v>
      </c>
      <c r="AH69" s="7" t="e">
        <f t="shared" ca="1" si="6"/>
        <v>#VALUE!</v>
      </c>
      <c r="AI69" s="8">
        <f t="shared" ca="1" si="6"/>
        <v>0</v>
      </c>
      <c r="AJ69" s="2">
        <f t="shared" ca="1" si="6"/>
        <v>-18666.666666666668</v>
      </c>
      <c r="AK69" s="2">
        <f t="shared" ca="1" si="6"/>
        <v>0</v>
      </c>
      <c r="AL69" s="2">
        <f t="shared" ca="1" si="6"/>
        <v>-18666.666666666668</v>
      </c>
      <c r="AM69" s="2" t="e">
        <f t="shared" ca="1" si="6"/>
        <v>#VALUE!</v>
      </c>
      <c r="AN69" s="2" t="e">
        <f t="shared" ca="1" si="6"/>
        <v>#VALUE!</v>
      </c>
    </row>
    <row r="70" spans="1:40" x14ac:dyDescent="0.25">
      <c r="A70" s="197"/>
      <c r="B70" s="1">
        <v>3</v>
      </c>
      <c r="C70" s="2" t="str">
        <f t="shared" si="4"/>
        <v>TBD</v>
      </c>
      <c r="D70" s="3"/>
      <c r="E70" s="26" t="str">
        <f t="shared" si="5"/>
        <v>TBD</v>
      </c>
      <c r="F70" s="2" t="e">
        <f ca="1"/>
        <v>#VALUE!</v>
      </c>
      <c r="G70" s="3"/>
      <c r="H70" s="3"/>
      <c r="I70" s="1" t="s">
        <v>29</v>
      </c>
      <c r="J70" s="26" t="e">
        <f ca="1">_xlfn.IFNA(INDEX(Rxn,MATCH(INDEX((u_X,u_Y,r_Z),MATCH($I70,NODES,0),,COLUMN()-9),OFFSET(Rxn,0,-5),0)),0)</f>
        <v>#VALUE!</v>
      </c>
      <c r="K70" s="26" t="e">
        <f ca="1">_xlfn.IFNA(INDEX(Rxn,MATCH(INDEX((u_X,u_Y,r_Z),MATCH($I70,NODES,0),,COLUMN()-9),OFFSET(Rxn,0,-5),0)),0)</f>
        <v>#VALUE!</v>
      </c>
      <c r="L70" s="26">
        <f ca="1">_xlfn.IFNA(INDEX(Rxn,MATCH(INDEX((u_X,u_Y,r_Z),MATCH($I70,NODES,0),,COLUMN()-9),OFFSET(Rxn,0,-5),0)),0)</f>
        <v>0</v>
      </c>
      <c r="M70" s="26">
        <f ca="1">_xlfn.IFNA(INDEX(Dk,MATCH(INDEX((u_X,u_Y,r_Z),MATCH($I70,NODES,0),,COLUMN()-12),OFFSET(Dk,0,-3),0)),INDEX(Du,MATCH(INDEX((u_X,u_Y,r_Z),MATCH($I70,NODES,0),,COLUMN()-12),OFFSET(Du,0,-4),0)))</f>
        <v>0</v>
      </c>
      <c r="N70" s="26">
        <f ca="1">_xlfn.IFNA(INDEX(Dk,MATCH(INDEX((u_X,u_Y,r_Z),MATCH($I70,NODES,0),,COLUMN()-12),OFFSET(Dk,0,-3),0)),INDEX(Du,MATCH(INDEX((u_X,u_Y,r_Z),MATCH($I70,NODES,0),,COLUMN()-12),OFFSET(Du,0,-4),0)))</f>
        <v>0</v>
      </c>
      <c r="O70" s="26" t="e">
        <f ca="1">_xlfn.IFNA(INDEX(Dk,MATCH(INDEX((u_X,u_Y,r_Z),MATCH($I70,NODES,0),,COLUMN()-12),OFFSET(Dk,0,-3),0)),INDEX(Du,MATCH(INDEX((u_X,u_Y,r_Z),MATCH($I70,NODES,0),,COLUMN()-12),OFFSET(Du,0,-4),0)))</f>
        <v>#VALUE!</v>
      </c>
      <c r="P70" s="3"/>
      <c r="Q70" s="3"/>
      <c r="R70" s="3"/>
      <c r="S70" s="3"/>
      <c r="T70" s="3"/>
      <c r="U70" s="3"/>
      <c r="V70" s="3"/>
      <c r="W70" s="3"/>
      <c r="X70" s="3"/>
      <c r="Y70" s="3"/>
      <c r="Z70" s="3"/>
      <c r="AA70" s="3"/>
      <c r="AB70" s="1">
        <v>3</v>
      </c>
      <c r="AC70" s="2" t="e">
        <f t="shared" ca="1" si="6"/>
        <v>#VALUE!</v>
      </c>
      <c r="AD70" s="2" t="e">
        <f t="shared" ca="1" si="6"/>
        <v>#VALUE!</v>
      </c>
      <c r="AE70" s="2" t="e">
        <f t="shared" ca="1" si="6"/>
        <v>#VALUE!</v>
      </c>
      <c r="AF70" s="2">
        <f t="shared" ca="1" si="6"/>
        <v>28000</v>
      </c>
      <c r="AG70" s="2">
        <f t="shared" ca="1" si="6"/>
        <v>28000</v>
      </c>
      <c r="AH70" s="7" t="e">
        <f t="shared" ca="1" si="6"/>
        <v>#VALUE!</v>
      </c>
      <c r="AI70" s="8">
        <f t="shared" ca="1" si="6"/>
        <v>0</v>
      </c>
      <c r="AJ70" s="2">
        <f t="shared" ca="1" si="6"/>
        <v>28000</v>
      </c>
      <c r="AK70" s="2">
        <f t="shared" ca="1" si="6"/>
        <v>0</v>
      </c>
      <c r="AL70" s="2">
        <f t="shared" ca="1" si="6"/>
        <v>28000</v>
      </c>
      <c r="AM70" s="2" t="e">
        <f t="shared" ca="1" si="6"/>
        <v>#VALUE!</v>
      </c>
      <c r="AN70" s="2" t="e">
        <f t="shared" ca="1" si="6"/>
        <v>#VALUE!</v>
      </c>
    </row>
    <row r="71" spans="1:40" x14ac:dyDescent="0.25">
      <c r="A71" s="197"/>
      <c r="B71" s="1">
        <v>4</v>
      </c>
      <c r="C71" s="2">
        <f t="shared" si="4"/>
        <v>0</v>
      </c>
      <c r="D71" s="3"/>
      <c r="E71" s="26" t="str">
        <f t="shared" si="5"/>
        <v>TBD</v>
      </c>
      <c r="F71" s="2" t="e">
        <f ca="1"/>
        <v>#VALUE!</v>
      </c>
      <c r="G71" s="3"/>
      <c r="H71" s="3"/>
      <c r="I71" s="1" t="s">
        <v>61</v>
      </c>
      <c r="J71" s="26" t="e">
        <f ca="1">_xlfn.IFNA(INDEX(Rxn,MATCH(INDEX((u_X,u_Y,r_Z),MATCH($I71,NODES,0),,COLUMN()-9),OFFSET(Rxn,0,-5),0)),0)</f>
        <v>#VALUE!</v>
      </c>
      <c r="K71" s="26" t="e">
        <f ca="1">_xlfn.IFNA(INDEX(Rxn,MATCH(INDEX((u_X,u_Y,r_Z),MATCH($I71,NODES,0),,COLUMN()-9),OFFSET(Rxn,0,-5),0)),0)</f>
        <v>#VALUE!</v>
      </c>
      <c r="L71" s="26">
        <f ca="1">_xlfn.IFNA(INDEX(Rxn,MATCH(INDEX((u_X,u_Y,r_Z),MATCH($I71,NODES,0),,COLUMN()-9),OFFSET(Rxn,0,-5),0)),0)</f>
        <v>0</v>
      </c>
      <c r="M71" s="26">
        <f ca="1">_xlfn.IFNA(INDEX(Dk,MATCH(INDEX((u_X,u_Y,r_Z),MATCH($I71,NODES,0),,COLUMN()-12),OFFSET(Dk,0,-3),0)),INDEX(Du,MATCH(INDEX((u_X,u_Y,r_Z),MATCH($I71,NODES,0),,COLUMN()-12),OFFSET(Du,0,-4),0)))</f>
        <v>0</v>
      </c>
      <c r="N71" s="26">
        <f ca="1">_xlfn.IFNA(INDEX(Dk,MATCH(INDEX((u_X,u_Y,r_Z),MATCH($I71,NODES,0),,COLUMN()-12),OFFSET(Dk,0,-3),0)),INDEX(Du,MATCH(INDEX((u_X,u_Y,r_Z),MATCH($I71,NODES,0),,COLUMN()-12),OFFSET(Du,0,-4),0)))</f>
        <v>-0.5</v>
      </c>
      <c r="O71" s="26" t="e">
        <f ca="1">_xlfn.IFNA(INDEX(Dk,MATCH(INDEX((u_X,u_Y,r_Z),MATCH($I71,NODES,0),,COLUMN()-12),OFFSET(Dk,0,-3),0)),INDEX(Du,MATCH(INDEX((u_X,u_Y,r_Z),MATCH($I71,NODES,0),,COLUMN()-12),OFFSET(Du,0,-4),0)))</f>
        <v>#VALUE!</v>
      </c>
      <c r="P71" s="3"/>
      <c r="Q71" s="3"/>
      <c r="R71" s="3"/>
      <c r="S71" s="3"/>
      <c r="T71" s="3"/>
      <c r="U71" s="3"/>
      <c r="V71" s="3"/>
      <c r="W71" s="3"/>
      <c r="X71" s="3"/>
      <c r="Y71" s="3"/>
      <c r="Z71" s="3"/>
      <c r="AA71" s="3"/>
      <c r="AB71" s="1">
        <v>4</v>
      </c>
      <c r="AC71" s="2">
        <f t="shared" ca="1" si="6"/>
        <v>0</v>
      </c>
      <c r="AD71" s="2">
        <f t="shared" ca="1" si="6"/>
        <v>-28000</v>
      </c>
      <c r="AE71" s="2">
        <f t="shared" ca="1" si="6"/>
        <v>28000</v>
      </c>
      <c r="AF71" s="2">
        <f t="shared" ca="1" si="6"/>
        <v>56000</v>
      </c>
      <c r="AG71" s="2">
        <f t="shared" ca="1" si="6"/>
        <v>0</v>
      </c>
      <c r="AH71" s="7">
        <f t="shared" ca="1" si="6"/>
        <v>0</v>
      </c>
      <c r="AI71" s="8">
        <f t="shared" ca="1" si="6"/>
        <v>0</v>
      </c>
      <c r="AJ71" s="2">
        <f t="shared" ca="1" si="6"/>
        <v>28000</v>
      </c>
      <c r="AK71" s="2">
        <f t="shared" ca="1" si="6"/>
        <v>0</v>
      </c>
      <c r="AL71" s="2">
        <f t="shared" ca="1" si="6"/>
        <v>0</v>
      </c>
      <c r="AM71" s="2">
        <f t="shared" ca="1" si="6"/>
        <v>0</v>
      </c>
      <c r="AN71" s="2">
        <f t="shared" ca="1" si="6"/>
        <v>0</v>
      </c>
    </row>
    <row r="72" spans="1:40" x14ac:dyDescent="0.25">
      <c r="A72" s="197"/>
      <c r="B72" s="1">
        <v>5</v>
      </c>
      <c r="C72" s="2">
        <f t="shared" si="4"/>
        <v>0</v>
      </c>
      <c r="D72" s="3"/>
      <c r="E72" s="26" t="str">
        <f t="shared" si="5"/>
        <v>TBD</v>
      </c>
      <c r="F72" s="2" t="e">
        <f ca="1"/>
        <v>#VALUE!</v>
      </c>
      <c r="G72" s="3"/>
      <c r="H72" s="3"/>
      <c r="I72" s="3"/>
      <c r="J72" s="3"/>
      <c r="K72" s="3"/>
      <c r="L72" s="3"/>
      <c r="M72" s="3"/>
      <c r="N72" s="3"/>
      <c r="O72" s="3"/>
      <c r="P72" s="3"/>
      <c r="Q72" s="3"/>
      <c r="R72" s="3"/>
      <c r="S72" s="3"/>
      <c r="T72" s="3"/>
      <c r="U72" s="3"/>
      <c r="V72" s="3"/>
      <c r="W72" s="3"/>
      <c r="X72" s="3"/>
      <c r="Y72" s="3"/>
      <c r="Z72" s="3"/>
      <c r="AA72" s="3"/>
      <c r="AB72" s="1">
        <v>5</v>
      </c>
      <c r="AC72" s="2">
        <f t="shared" ca="1" si="6"/>
        <v>0</v>
      </c>
      <c r="AD72" s="2">
        <f t="shared" ca="1" si="6"/>
        <v>-28000</v>
      </c>
      <c r="AE72" s="2">
        <f t="shared" ca="1" si="6"/>
        <v>28000</v>
      </c>
      <c r="AF72" s="2">
        <f t="shared" ca="1" si="6"/>
        <v>0</v>
      </c>
      <c r="AG72" s="2">
        <f t="shared" ca="1" si="6"/>
        <v>56000</v>
      </c>
      <c r="AH72" s="7">
        <f t="shared" ca="1" si="6"/>
        <v>0</v>
      </c>
      <c r="AI72" s="8">
        <f t="shared" ca="1" si="6"/>
        <v>0</v>
      </c>
      <c r="AJ72" s="2">
        <f t="shared" ca="1" si="6"/>
        <v>0</v>
      </c>
      <c r="AK72" s="2">
        <f t="shared" ca="1" si="6"/>
        <v>0</v>
      </c>
      <c r="AL72" s="2">
        <f t="shared" ca="1" si="6"/>
        <v>28000</v>
      </c>
      <c r="AM72" s="2">
        <f t="shared" ca="1" si="6"/>
        <v>0</v>
      </c>
      <c r="AN72" s="2">
        <f t="shared" ca="1" si="6"/>
        <v>0</v>
      </c>
    </row>
    <row r="73" spans="1:40" x14ac:dyDescent="0.25">
      <c r="A73" s="197"/>
      <c r="B73" s="1">
        <v>6</v>
      </c>
      <c r="C73" s="2" t="str">
        <f t="shared" si="4"/>
        <v>TBD</v>
      </c>
      <c r="D73" s="3"/>
      <c r="E73" s="26" t="str">
        <f t="shared" si="5"/>
        <v>TBD</v>
      </c>
      <c r="F73" s="2" t="e">
        <f ca="1"/>
        <v>#VALUE!</v>
      </c>
      <c r="G73" s="3"/>
      <c r="H73" s="3"/>
      <c r="I73" s="3"/>
      <c r="J73" s="3"/>
      <c r="K73" s="3"/>
      <c r="L73" s="3"/>
      <c r="M73" s="3"/>
      <c r="N73" s="3"/>
      <c r="O73" s="3"/>
      <c r="P73" s="3"/>
      <c r="Q73" s="3"/>
      <c r="R73" s="3"/>
      <c r="S73" s="3"/>
      <c r="T73" s="3"/>
      <c r="U73" s="3"/>
      <c r="V73" s="3"/>
      <c r="W73" s="3"/>
      <c r="X73" s="3"/>
      <c r="Y73" s="3"/>
      <c r="Z73" s="3"/>
      <c r="AA73" s="3"/>
      <c r="AB73" s="1">
        <v>6</v>
      </c>
      <c r="AC73" s="6" t="e">
        <f t="shared" ca="1" si="6"/>
        <v>#VALUE!</v>
      </c>
      <c r="AD73" s="6" t="e">
        <f t="shared" ca="1" si="6"/>
        <v>#VALUE!</v>
      </c>
      <c r="AE73" s="6" t="e">
        <f t="shared" ca="1" si="6"/>
        <v>#VALUE!</v>
      </c>
      <c r="AF73" s="6">
        <f t="shared" ca="1" si="6"/>
        <v>0</v>
      </c>
      <c r="AG73" s="6">
        <f t="shared" ca="1" si="6"/>
        <v>0</v>
      </c>
      <c r="AH73" s="9" t="e">
        <f t="shared" ca="1" si="6"/>
        <v>#VALUE!</v>
      </c>
      <c r="AI73" s="10">
        <f t="shared" ca="1" si="6"/>
        <v>0</v>
      </c>
      <c r="AJ73" s="6">
        <f t="shared" ca="1" si="6"/>
        <v>0</v>
      </c>
      <c r="AK73" s="6">
        <f t="shared" ca="1" si="6"/>
        <v>0</v>
      </c>
      <c r="AL73" s="6">
        <f t="shared" ca="1" si="6"/>
        <v>0</v>
      </c>
      <c r="AM73" s="6" t="e">
        <f t="shared" ca="1" si="6"/>
        <v>#VALUE!</v>
      </c>
      <c r="AN73" s="6" t="e">
        <f t="shared" ca="1" si="6"/>
        <v>#VALUE!</v>
      </c>
    </row>
    <row r="74" spans="1:40" x14ac:dyDescent="0.25">
      <c r="A74" s="197"/>
      <c r="B74" s="1">
        <v>7</v>
      </c>
      <c r="C74" s="26" t="str">
        <f t="shared" si="4"/>
        <v>TBD</v>
      </c>
      <c r="D74" s="2" t="e">
        <f t="array" aca="1" ref="D74:D79" ca="1">MMULT(K_21,Du)+MMULT(K_22,Dk)</f>
        <v>#VALUE!</v>
      </c>
      <c r="E74" s="2">
        <f t="shared" si="5"/>
        <v>0</v>
      </c>
      <c r="F74" s="3"/>
      <c r="G74" s="2" t="e">
        <f t="array" aca="1" ref="G74:G79" ca="1">Qu+SUMIF(mem_DOF,$B$74:$B$79,Qf)</f>
        <v>#VALUE!</v>
      </c>
      <c r="H74" s="3"/>
      <c r="I74" s="3"/>
      <c r="J74" s="3"/>
      <c r="K74" s="3"/>
      <c r="L74" s="3"/>
      <c r="M74" s="3"/>
      <c r="N74" s="3"/>
      <c r="O74" s="3"/>
      <c r="P74" s="3"/>
      <c r="Q74" s="3"/>
      <c r="R74" s="3"/>
      <c r="S74" s="3"/>
      <c r="T74" s="3"/>
      <c r="U74" s="3"/>
      <c r="V74" s="3"/>
      <c r="W74" s="3"/>
      <c r="X74" s="3"/>
      <c r="Y74" s="3"/>
      <c r="Z74" s="3"/>
      <c r="AA74" s="3"/>
      <c r="AB74" s="1">
        <v>7</v>
      </c>
      <c r="AC74" s="20">
        <f t="shared" ca="1" si="6"/>
        <v>-70000000</v>
      </c>
      <c r="AD74" s="20">
        <f t="shared" ca="1" si="6"/>
        <v>0</v>
      </c>
      <c r="AE74" s="20">
        <f t="shared" ca="1" si="6"/>
        <v>0</v>
      </c>
      <c r="AF74" s="20">
        <f t="shared" ca="1" si="6"/>
        <v>0</v>
      </c>
      <c r="AG74" s="20">
        <f t="shared" ca="1" si="6"/>
        <v>0</v>
      </c>
      <c r="AH74" s="21">
        <f t="shared" ca="1" si="6"/>
        <v>0</v>
      </c>
      <c r="AI74" s="22">
        <f t="shared" ca="1" si="6"/>
        <v>70000000</v>
      </c>
      <c r="AJ74" s="20">
        <f t="shared" ca="1" si="6"/>
        <v>0</v>
      </c>
      <c r="AK74" s="20">
        <f t="shared" ca="1" si="6"/>
        <v>0</v>
      </c>
      <c r="AL74" s="20">
        <f t="shared" ca="1" si="6"/>
        <v>0</v>
      </c>
      <c r="AM74" s="20">
        <f t="shared" ca="1" si="6"/>
        <v>0</v>
      </c>
      <c r="AN74" s="20">
        <f t="shared" ca="1" si="6"/>
        <v>0</v>
      </c>
    </row>
    <row r="75" spans="1:40" x14ac:dyDescent="0.25">
      <c r="A75" s="197"/>
      <c r="B75" s="1">
        <v>8</v>
      </c>
      <c r="C75" s="26" t="str">
        <f t="shared" si="4"/>
        <v>TBD</v>
      </c>
      <c r="D75" s="2" t="e">
        <f ca="1"/>
        <v>#VALUE!</v>
      </c>
      <c r="E75" s="2">
        <f t="shared" si="5"/>
        <v>0</v>
      </c>
      <c r="F75" s="3"/>
      <c r="G75" s="2" t="e">
        <f ca="1"/>
        <v>#VALUE!</v>
      </c>
      <c r="H75" s="3"/>
      <c r="I75" s="3"/>
      <c r="J75" s="3"/>
      <c r="K75" s="3"/>
      <c r="L75" s="3"/>
      <c r="M75" s="3"/>
      <c r="N75" s="3"/>
      <c r="O75" s="3"/>
      <c r="P75" s="3"/>
      <c r="Q75" s="3"/>
      <c r="R75" s="3"/>
      <c r="S75" s="3"/>
      <c r="T75" s="3"/>
      <c r="U75" s="3"/>
      <c r="V75" s="3"/>
      <c r="W75" s="3"/>
      <c r="X75" s="3"/>
      <c r="Y75" s="3"/>
      <c r="Z75" s="3"/>
      <c r="AA75" s="3"/>
      <c r="AB75" s="1">
        <v>8</v>
      </c>
      <c r="AC75" s="2">
        <f t="shared" ca="1" si="6"/>
        <v>0</v>
      </c>
      <c r="AD75" s="2">
        <f t="shared" ca="1" si="6"/>
        <v>-18666.666666666668</v>
      </c>
      <c r="AE75" s="2">
        <f t="shared" ca="1" si="6"/>
        <v>28000</v>
      </c>
      <c r="AF75" s="2">
        <f t="shared" ca="1" si="6"/>
        <v>28000</v>
      </c>
      <c r="AG75" s="2">
        <f t="shared" ca="1" si="6"/>
        <v>0</v>
      </c>
      <c r="AH75" s="7">
        <f t="shared" ca="1" si="6"/>
        <v>0</v>
      </c>
      <c r="AI75" s="8">
        <f t="shared" ca="1" si="6"/>
        <v>0</v>
      </c>
      <c r="AJ75" s="2">
        <f t="shared" ca="1" si="6"/>
        <v>18666.666666666668</v>
      </c>
      <c r="AK75" s="2">
        <f t="shared" ca="1" si="6"/>
        <v>0</v>
      </c>
      <c r="AL75" s="2">
        <f t="shared" ca="1" si="6"/>
        <v>0</v>
      </c>
      <c r="AM75" s="2">
        <f t="shared" ca="1" si="6"/>
        <v>0</v>
      </c>
      <c r="AN75" s="2">
        <f t="shared" ca="1" si="6"/>
        <v>0</v>
      </c>
    </row>
    <row r="76" spans="1:40" x14ac:dyDescent="0.25">
      <c r="A76" s="197"/>
      <c r="B76" s="1">
        <v>9</v>
      </c>
      <c r="C76" s="26" t="str">
        <f t="shared" si="4"/>
        <v>TBD</v>
      </c>
      <c r="D76" s="2" t="e">
        <f ca="1"/>
        <v>#VALUE!</v>
      </c>
      <c r="E76" s="2">
        <f t="shared" si="5"/>
        <v>0</v>
      </c>
      <c r="F76" s="3"/>
      <c r="G76" s="2" t="e">
        <f ca="1"/>
        <v>#VALUE!</v>
      </c>
      <c r="H76" s="3"/>
      <c r="I76" s="3"/>
      <c r="J76" s="3"/>
      <c r="K76" s="3"/>
      <c r="L76" s="3"/>
      <c r="M76" s="3"/>
      <c r="N76" s="3"/>
      <c r="O76" s="3"/>
      <c r="P76" s="3"/>
      <c r="Q76" s="3"/>
      <c r="R76" s="3"/>
      <c r="S76" s="3"/>
      <c r="T76" s="3"/>
      <c r="U76" s="3"/>
      <c r="V76" s="3"/>
      <c r="W76" s="3"/>
      <c r="X76" s="3"/>
      <c r="Y76" s="3"/>
      <c r="Z76" s="3"/>
      <c r="AA76" s="3"/>
      <c r="AB76" s="1">
        <v>9</v>
      </c>
      <c r="AC76" s="2">
        <f t="shared" ca="1" si="6"/>
        <v>-70000000</v>
      </c>
      <c r="AD76" s="2">
        <f t="shared" ca="1" si="6"/>
        <v>0</v>
      </c>
      <c r="AE76" s="2">
        <f t="shared" ca="1" si="6"/>
        <v>0</v>
      </c>
      <c r="AF76" s="2">
        <f t="shared" ca="1" si="6"/>
        <v>0</v>
      </c>
      <c r="AG76" s="2">
        <f t="shared" ca="1" si="6"/>
        <v>0</v>
      </c>
      <c r="AH76" s="7">
        <f t="shared" ca="1" si="6"/>
        <v>0</v>
      </c>
      <c r="AI76" s="8">
        <f t="shared" ca="1" si="6"/>
        <v>0</v>
      </c>
      <c r="AJ76" s="2">
        <f t="shared" ca="1" si="6"/>
        <v>0</v>
      </c>
      <c r="AK76" s="2">
        <f t="shared" ca="1" si="6"/>
        <v>70000000</v>
      </c>
      <c r="AL76" s="2">
        <f t="shared" ca="1" si="6"/>
        <v>0</v>
      </c>
      <c r="AM76" s="2">
        <f t="shared" ca="1" si="6"/>
        <v>0</v>
      </c>
      <c r="AN76" s="2">
        <f t="shared" ca="1" si="6"/>
        <v>0</v>
      </c>
    </row>
    <row r="77" spans="1:40" x14ac:dyDescent="0.25">
      <c r="A77" s="197"/>
      <c r="B77" s="1">
        <v>10</v>
      </c>
      <c r="C77" s="26" t="str">
        <f t="shared" si="4"/>
        <v>TBD</v>
      </c>
      <c r="D77" s="2" t="e">
        <f ca="1"/>
        <v>#VALUE!</v>
      </c>
      <c r="E77" s="2">
        <f t="shared" si="5"/>
        <v>0</v>
      </c>
      <c r="F77" s="3"/>
      <c r="G77" s="2" t="e">
        <f ca="1"/>
        <v>#VALUE!</v>
      </c>
      <c r="H77" s="3"/>
      <c r="I77" s="3"/>
      <c r="J77" s="3"/>
      <c r="K77" s="3"/>
      <c r="L77" s="3"/>
      <c r="M77" s="3"/>
      <c r="N77" s="3"/>
      <c r="O77" s="3"/>
      <c r="P77" s="3"/>
      <c r="Q77" s="3"/>
      <c r="R77" s="3"/>
      <c r="S77" s="3"/>
      <c r="T77" s="3"/>
      <c r="U77" s="3"/>
      <c r="V77" s="3"/>
      <c r="W77" s="3"/>
      <c r="X77" s="3"/>
      <c r="Y77" s="3"/>
      <c r="Z77" s="3"/>
      <c r="AA77" s="3"/>
      <c r="AB77" s="1">
        <v>10</v>
      </c>
      <c r="AC77" s="2">
        <f t="shared" ca="1" si="6"/>
        <v>0</v>
      </c>
      <c r="AD77" s="2">
        <f t="shared" ca="1" si="6"/>
        <v>-18666.666666666668</v>
      </c>
      <c r="AE77" s="2">
        <f t="shared" ca="1" si="6"/>
        <v>28000</v>
      </c>
      <c r="AF77" s="2">
        <f t="shared" ca="1" si="6"/>
        <v>0</v>
      </c>
      <c r="AG77" s="2">
        <f t="shared" ca="1" si="6"/>
        <v>28000</v>
      </c>
      <c r="AH77" s="7">
        <f t="shared" ca="1" si="6"/>
        <v>0</v>
      </c>
      <c r="AI77" s="8">
        <f t="shared" ca="1" si="6"/>
        <v>0</v>
      </c>
      <c r="AJ77" s="2">
        <f t="shared" ca="1" si="6"/>
        <v>0</v>
      </c>
      <c r="AK77" s="2">
        <f t="shared" ca="1" si="6"/>
        <v>0</v>
      </c>
      <c r="AL77" s="2">
        <f t="shared" ca="1" si="6"/>
        <v>18666.666666666668</v>
      </c>
      <c r="AM77" s="2">
        <f t="shared" ca="1" si="6"/>
        <v>0</v>
      </c>
      <c r="AN77" s="2">
        <f t="shared" ca="1" si="6"/>
        <v>0</v>
      </c>
    </row>
    <row r="78" spans="1:40" x14ac:dyDescent="0.25">
      <c r="A78" s="197"/>
      <c r="B78" s="1">
        <v>11</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11</v>
      </c>
      <c r="AC78" s="2" t="e">
        <f t="shared" ca="1" si="6"/>
        <v>#VALUE!</v>
      </c>
      <c r="AD78" s="2" t="e">
        <f t="shared" ca="1" si="6"/>
        <v>#VALUE!</v>
      </c>
      <c r="AE78" s="2" t="e">
        <f t="shared" ca="1" si="6"/>
        <v>#VALUE!</v>
      </c>
      <c r="AF78" s="2">
        <f t="shared" ca="1" si="6"/>
        <v>0</v>
      </c>
      <c r="AG78" s="2">
        <f t="shared" ca="1" si="6"/>
        <v>0</v>
      </c>
      <c r="AH78" s="7" t="e">
        <f t="shared" ca="1" si="6"/>
        <v>#VALUE!</v>
      </c>
      <c r="AI78" s="8">
        <f t="shared" ca="1" si="6"/>
        <v>0</v>
      </c>
      <c r="AJ78" s="2">
        <f t="shared" ca="1" si="6"/>
        <v>0</v>
      </c>
      <c r="AK78" s="2">
        <f t="shared" ca="1" si="6"/>
        <v>0</v>
      </c>
      <c r="AL78" s="2">
        <f t="shared" ca="1" si="6"/>
        <v>0</v>
      </c>
      <c r="AM78" s="2" t="e">
        <f t="shared" ca="1" si="6"/>
        <v>#VALUE!</v>
      </c>
      <c r="AN78" s="2" t="e">
        <f t="shared" ca="1" si="6"/>
        <v>#VALUE!</v>
      </c>
    </row>
    <row r="79" spans="1:40" x14ac:dyDescent="0.25">
      <c r="A79" s="198"/>
      <c r="B79" s="53">
        <v>12</v>
      </c>
      <c r="C79" s="54" t="str">
        <f t="shared" si="4"/>
        <v>TBD</v>
      </c>
      <c r="D79" s="55" t="e">
        <f ca="1"/>
        <v>#VALUE!</v>
      </c>
      <c r="E79" s="55">
        <f t="shared" si="5"/>
        <v>-0.5</v>
      </c>
      <c r="F79" s="56"/>
      <c r="G79" s="55" t="e">
        <f ca="1"/>
        <v>#VALUE!</v>
      </c>
      <c r="H79" s="56"/>
      <c r="I79" s="56"/>
      <c r="J79" s="56"/>
      <c r="K79" s="56"/>
      <c r="L79" s="56"/>
      <c r="M79" s="56"/>
      <c r="N79" s="56"/>
      <c r="O79" s="56"/>
      <c r="P79" s="56"/>
      <c r="Q79" s="56"/>
      <c r="R79" s="56"/>
      <c r="S79" s="56"/>
      <c r="T79" s="56"/>
      <c r="U79" s="56"/>
      <c r="V79" s="56"/>
      <c r="W79" s="56"/>
      <c r="X79" s="56"/>
      <c r="Y79" s="56"/>
      <c r="Z79" s="56"/>
      <c r="AA79" s="56"/>
      <c r="AB79" s="53">
        <v>12</v>
      </c>
      <c r="AC79" s="55" t="e">
        <f t="shared" ca="1" si="6"/>
        <v>#VALUE!</v>
      </c>
      <c r="AD79" s="55" t="e">
        <f t="shared" ca="1" si="6"/>
        <v>#VALUE!</v>
      </c>
      <c r="AE79" s="55" t="e">
        <f t="shared" ca="1" si="6"/>
        <v>#VALUE!</v>
      </c>
      <c r="AF79" s="55">
        <f t="shared" ca="1" si="6"/>
        <v>0</v>
      </c>
      <c r="AG79" s="55">
        <f t="shared" ca="1" si="6"/>
        <v>0</v>
      </c>
      <c r="AH79" s="57" t="e">
        <f t="shared" ca="1" si="6"/>
        <v>#VALUE!</v>
      </c>
      <c r="AI79" s="58">
        <f t="shared" ca="1" si="6"/>
        <v>0</v>
      </c>
      <c r="AJ79" s="55">
        <f t="shared" ca="1" si="6"/>
        <v>0</v>
      </c>
      <c r="AK79" s="55">
        <f t="shared" ca="1" si="6"/>
        <v>0</v>
      </c>
      <c r="AL79" s="55">
        <f t="shared" ca="1" si="6"/>
        <v>0</v>
      </c>
      <c r="AM79" s="55" t="e">
        <f t="shared" ca="1" si="6"/>
        <v>#VALUE!</v>
      </c>
      <c r="AN79" s="55" t="e">
        <f t="shared" ca="1" si="6"/>
        <v>#VALUE!</v>
      </c>
    </row>
    <row r="80" spans="1:40" x14ac:dyDescent="0.25">
      <c r="A80" s="199" t="s">
        <v>79</v>
      </c>
    </row>
    <row r="81" spans="1:18" x14ac:dyDescent="0.25">
      <c r="A81" s="197"/>
    </row>
    <row r="82" spans="1:18" x14ac:dyDescent="0.25">
      <c r="A82" s="197"/>
    </row>
    <row r="83" spans="1:18" x14ac:dyDescent="0.25">
      <c r="A83" s="197"/>
    </row>
    <row r="84" spans="1:18" x14ac:dyDescent="0.25">
      <c r="A84" s="197"/>
    </row>
    <row r="85" spans="1:18" x14ac:dyDescent="0.25">
      <c r="A85" s="197"/>
    </row>
    <row r="86" spans="1:18" x14ac:dyDescent="0.25">
      <c r="A86" s="197"/>
    </row>
    <row r="87" spans="1:18" x14ac:dyDescent="0.25">
      <c r="A87" s="197"/>
    </row>
    <row r="88" spans="1:18" x14ac:dyDescent="0.25">
      <c r="A88" s="197"/>
    </row>
    <row r="89" spans="1:18" x14ac:dyDescent="0.25">
      <c r="A89" s="197"/>
    </row>
    <row r="90" spans="1:18" x14ac:dyDescent="0.25">
      <c r="A90" s="197"/>
    </row>
    <row r="91" spans="1:18" x14ac:dyDescent="0.25">
      <c r="A91" s="197"/>
      <c r="B91" s="27" t="s">
        <v>80</v>
      </c>
      <c r="C91" s="27">
        <v>0</v>
      </c>
      <c r="E91" s="27" t="s">
        <v>81</v>
      </c>
      <c r="F91" s="28">
        <f>-81736.0166*GESTEP(C91)+81736.0166*GESTEP(C91,240)</f>
        <v>-81736.016600000003</v>
      </c>
      <c r="H91" s="27" t="s">
        <v>80</v>
      </c>
      <c r="I91" s="27">
        <v>0</v>
      </c>
      <c r="K91" s="27" t="s">
        <v>81</v>
      </c>
      <c r="L91" s="28">
        <f>130778.1055*GESTEP(I91)-130778.1055*GESTEP(I91,240)</f>
        <v>130778.10550000001</v>
      </c>
      <c r="N91" s="27" t="s">
        <v>80</v>
      </c>
      <c r="O91" s="27">
        <v>0</v>
      </c>
      <c r="Q91" s="27" t="s">
        <v>81</v>
      </c>
      <c r="R91" s="28">
        <f>304930.65*GESTEP(O91)-304930.65*GESTEP(O91,240)</f>
        <v>304930.65000000002</v>
      </c>
    </row>
    <row r="92" spans="1:18" x14ac:dyDescent="0.25">
      <c r="A92" s="197"/>
    </row>
    <row r="93" spans="1:18" x14ac:dyDescent="0.25">
      <c r="A93" s="197"/>
    </row>
    <row r="94" spans="1:18" x14ac:dyDescent="0.25">
      <c r="A94" s="197"/>
    </row>
    <row r="95" spans="1:18" x14ac:dyDescent="0.25">
      <c r="A95" s="197"/>
    </row>
    <row r="96" spans="1:18" x14ac:dyDescent="0.25">
      <c r="A96" s="197"/>
    </row>
    <row r="97" spans="1:18" x14ac:dyDescent="0.25">
      <c r="A97" s="197"/>
    </row>
    <row r="98" spans="1:18" x14ac:dyDescent="0.25">
      <c r="A98" s="197"/>
    </row>
    <row r="99" spans="1:18" x14ac:dyDescent="0.25">
      <c r="A99" s="197"/>
    </row>
    <row r="100" spans="1:18" x14ac:dyDescent="0.25">
      <c r="A100" s="197"/>
    </row>
    <row r="101" spans="1:18" x14ac:dyDescent="0.25">
      <c r="A101" s="197"/>
    </row>
    <row r="102" spans="1:18" x14ac:dyDescent="0.25">
      <c r="A102" s="197"/>
    </row>
    <row r="103" spans="1:18" x14ac:dyDescent="0.25">
      <c r="A103" s="197"/>
      <c r="B103" s="27" t="s">
        <v>80</v>
      </c>
      <c r="C103" s="27">
        <v>0</v>
      </c>
      <c r="E103" s="27" t="s">
        <v>82</v>
      </c>
      <c r="F103" s="28">
        <f>-0.3991*GESTEP(C103)+0.3991*GESTEP(C103,240)</f>
        <v>-0.39910000000000001</v>
      </c>
      <c r="H103" s="27" t="s">
        <v>80</v>
      </c>
      <c r="I103" s="27">
        <v>0</v>
      </c>
      <c r="K103" s="27" t="s">
        <v>82</v>
      </c>
      <c r="L103" s="28">
        <f>0</f>
        <v>0</v>
      </c>
      <c r="N103" s="27" t="s">
        <v>80</v>
      </c>
      <c r="O103" s="27">
        <v>0</v>
      </c>
      <c r="Q103" s="27" t="s">
        <v>82</v>
      </c>
      <c r="R103" s="28">
        <f>-7.153*GESTEP(O103)+7.153*GESTEP(O103,240)</f>
        <v>-7.1529999999999996</v>
      </c>
    </row>
    <row r="104" spans="1:18" x14ac:dyDescent="0.25">
      <c r="A104" s="197"/>
    </row>
    <row r="105" spans="1:18" x14ac:dyDescent="0.25">
      <c r="A105" s="197"/>
    </row>
    <row r="106" spans="1:18" x14ac:dyDescent="0.25">
      <c r="A106" s="197"/>
    </row>
    <row r="107" spans="1:18" x14ac:dyDescent="0.25">
      <c r="A107" s="197"/>
    </row>
    <row r="108" spans="1:18" x14ac:dyDescent="0.25">
      <c r="A108" s="197"/>
    </row>
    <row r="109" spans="1:18" x14ac:dyDescent="0.25">
      <c r="A109" s="197"/>
    </row>
    <row r="110" spans="1:18" x14ac:dyDescent="0.25">
      <c r="A110" s="197"/>
    </row>
    <row r="111" spans="1:18" x14ac:dyDescent="0.25">
      <c r="A111" s="197"/>
    </row>
    <row r="112" spans="1:18" x14ac:dyDescent="0.25">
      <c r="A112" s="197"/>
    </row>
    <row r="113" spans="1:18" x14ac:dyDescent="0.25">
      <c r="A113" s="197"/>
    </row>
    <row r="114" spans="1:18" x14ac:dyDescent="0.25">
      <c r="A114" s="197"/>
    </row>
    <row r="115" spans="1:18" x14ac:dyDescent="0.25">
      <c r="A115" s="197"/>
      <c r="B115" s="27" t="s">
        <v>80</v>
      </c>
      <c r="C115" s="27">
        <v>0</v>
      </c>
      <c r="E115" s="27" t="s">
        <v>83</v>
      </c>
      <c r="F115" s="28">
        <f>-0.3991*GESTEP(C115)*C115+0.3991*GESTEP(C115,240)*(C115-240)+95.7844*GESTEP(C115,240)</f>
        <v>0</v>
      </c>
      <c r="H115" s="27" t="s">
        <v>80</v>
      </c>
      <c r="I115" s="27">
        <v>0</v>
      </c>
      <c r="K115" s="27" t="s">
        <v>83</v>
      </c>
      <c r="L115" s="28">
        <f>0</f>
        <v>0</v>
      </c>
      <c r="N115" s="27" t="s">
        <v>80</v>
      </c>
      <c r="O115" s="27">
        <v>0</v>
      </c>
      <c r="Q115" s="27" t="s">
        <v>83</v>
      </c>
      <c r="R115" s="28">
        <f>-7.153*GESTEP(O115)*O115+906.25*GESTEP(O115)+7.153*GESTEP(O115,240)*(O115-240)+810.4656*GESTEP(O115,240)</f>
        <v>906.25</v>
      </c>
    </row>
    <row r="116" spans="1:18" x14ac:dyDescent="0.25">
      <c r="A116" s="197"/>
    </row>
    <row r="117" spans="1:18" x14ac:dyDescent="0.25">
      <c r="A117" s="197"/>
    </row>
    <row r="118" spans="1:18" x14ac:dyDescent="0.25">
      <c r="A118" s="197"/>
    </row>
    <row r="119" spans="1:18" x14ac:dyDescent="0.25">
      <c r="A119" s="197"/>
    </row>
    <row r="120" spans="1:18" x14ac:dyDescent="0.25">
      <c r="A120" s="197"/>
    </row>
    <row r="121" spans="1:18" x14ac:dyDescent="0.25">
      <c r="A121" s="197"/>
    </row>
    <row r="122" spans="1:18" x14ac:dyDescent="0.25">
      <c r="A122" s="197"/>
    </row>
    <row r="123" spans="1:18" x14ac:dyDescent="0.25">
      <c r="A123" s="197"/>
    </row>
    <row r="124" spans="1:18" x14ac:dyDescent="0.25">
      <c r="A124" s="197"/>
    </row>
    <row r="125" spans="1:18" x14ac:dyDescent="0.25">
      <c r="A125" s="197"/>
    </row>
    <row r="126" spans="1:18" x14ac:dyDescent="0.25">
      <c r="A126" s="197"/>
    </row>
    <row r="127" spans="1:18" x14ac:dyDescent="0.25">
      <c r="A127" s="197"/>
      <c r="B127" s="27" t="s">
        <v>80</v>
      </c>
      <c r="C127" s="27">
        <v>0</v>
      </c>
      <c r="E127" s="27" t="s">
        <v>84</v>
      </c>
      <c r="F127" s="28">
        <f>-0.3991/2*GESTEP(C127)*C127^2+0.3991/2*GESTEP(C127,240)*(C127-240)^2+95.7844*GESTEP(C127,240)*(C127-240)-0.00133976189257085</f>
        <v>-1.33976189257085E-3</v>
      </c>
      <c r="H127" s="27" t="s">
        <v>80</v>
      </c>
      <c r="I127" s="27">
        <v>0</v>
      </c>
      <c r="K127" s="27" t="s">
        <v>84</v>
      </c>
      <c r="L127" s="28">
        <f>-0.00173611111111111</f>
        <v>-1.7361111111111099E-3</v>
      </c>
      <c r="N127" s="27" t="s">
        <v>80</v>
      </c>
      <c r="O127" s="27">
        <v>0</v>
      </c>
      <c r="Q127" s="27" t="s">
        <v>84</v>
      </c>
      <c r="R127" s="28">
        <f>-7.153/2*GESTEP(O127)*O127^2+906.25*GESTEP(O127)*O127+7.153/2*GESTEP(O127,240)*(O127-240)^2+810.4656*GESTEP(O127,240)*(O127-240)-0.00213246032965138</f>
        <v>-2.1324603296513801E-3</v>
      </c>
    </row>
    <row r="128" spans="1:18" x14ac:dyDescent="0.25">
      <c r="A128" s="197"/>
    </row>
    <row r="129" spans="1:18" x14ac:dyDescent="0.25">
      <c r="A129" s="197"/>
    </row>
    <row r="130" spans="1:18" x14ac:dyDescent="0.25">
      <c r="A130" s="197"/>
    </row>
    <row r="131" spans="1:18" x14ac:dyDescent="0.25">
      <c r="A131" s="197"/>
    </row>
    <row r="132" spans="1:18" x14ac:dyDescent="0.25">
      <c r="A132" s="197"/>
    </row>
    <row r="133" spans="1:18" x14ac:dyDescent="0.25">
      <c r="A133" s="197"/>
    </row>
    <row r="134" spans="1:18" x14ac:dyDescent="0.25">
      <c r="A134" s="197"/>
    </row>
    <row r="135" spans="1:18" x14ac:dyDescent="0.25">
      <c r="A135" s="197"/>
    </row>
    <row r="136" spans="1:18" x14ac:dyDescent="0.25">
      <c r="A136" s="197"/>
    </row>
    <row r="137" spans="1:18" x14ac:dyDescent="0.25">
      <c r="A137" s="197"/>
    </row>
    <row r="138" spans="1:18" x14ac:dyDescent="0.25">
      <c r="A138" s="197"/>
    </row>
    <row r="139" spans="1:18" x14ac:dyDescent="0.25">
      <c r="A139" s="197"/>
      <c r="B139" s="27" t="s">
        <v>80</v>
      </c>
      <c r="C139" s="27">
        <v>0</v>
      </c>
      <c r="E139" s="27" t="s">
        <v>84</v>
      </c>
      <c r="F139" s="28">
        <f>-0.3991/6*GESTEP(C139)*C139^3+0.3991/6*GESTEP(C139,240)*(C139-240)^3+95.7844/2*GESTEP(C139,240)*(C139-240)^2-0.00133976189257085*C139</f>
        <v>0</v>
      </c>
      <c r="H139" s="27" t="s">
        <v>80</v>
      </c>
      <c r="I139" s="27">
        <v>0</v>
      </c>
      <c r="K139" s="27" t="s">
        <v>84</v>
      </c>
      <c r="L139" s="28">
        <f>-0.00173611111111111*I139</f>
        <v>0</v>
      </c>
      <c r="N139" s="27" t="s">
        <v>80</v>
      </c>
      <c r="O139" s="27">
        <v>0</v>
      </c>
      <c r="Q139" s="27" t="s">
        <v>84</v>
      </c>
      <c r="R139" s="28">
        <f>-7.153/6*GESTEP(O139)*O139^3+906.25/2*GESTEP(O139)*O139^2+7.153/6*GESTEP(O139,240)*(O139-240)^3+810.4656/2*GESTEP(O139,240)*(O139-240)^2-0.00213246032965138*O139</f>
        <v>0</v>
      </c>
    </row>
  </sheetData>
  <mergeCells count="29">
    <mergeCell ref="A80:A139"/>
    <mergeCell ref="B54:B65"/>
    <mergeCell ref="C54:C56"/>
    <mergeCell ref="C57:C59"/>
    <mergeCell ref="I66:O66"/>
    <mergeCell ref="AB66:AN66"/>
    <mergeCell ref="A29:A79"/>
    <mergeCell ref="B30:B41"/>
    <mergeCell ref="C30:C32"/>
    <mergeCell ref="C33:C35"/>
    <mergeCell ref="B42:B53"/>
    <mergeCell ref="C42:C44"/>
    <mergeCell ref="C45:C47"/>
    <mergeCell ref="P28:U28"/>
    <mergeCell ref="V28:AA28"/>
    <mergeCell ref="AB28:AN28"/>
    <mergeCell ref="B11:I11"/>
    <mergeCell ref="L11:O11"/>
    <mergeCell ref="L12:O12"/>
    <mergeCell ref="B18:K18"/>
    <mergeCell ref="B23:O23"/>
    <mergeCell ref="J28:O28"/>
    <mergeCell ref="B2:P2"/>
    <mergeCell ref="B3:B4"/>
    <mergeCell ref="C3:D3"/>
    <mergeCell ref="E3:G3"/>
    <mergeCell ref="H3:J3"/>
    <mergeCell ref="K3:M3"/>
    <mergeCell ref="N3:P3"/>
  </mergeCells>
  <conditionalFormatting sqref="E30:E35">
    <cfRule type="expression" dxfId="21" priority="1">
      <formula>AND(E30&lt;1,E30&gt;-1,E30&lt;&gt;0)</formula>
    </cfRule>
  </conditionalFormatting>
  <conditionalFormatting sqref="E42:E47">
    <cfRule type="expression" dxfId="20" priority="2">
      <formula>AND(E42&lt;1,E42&gt;-1,E42&lt;&gt;0)</formula>
    </cfRule>
  </conditionalFormatting>
  <conditionalFormatting sqref="E54:E59">
    <cfRule type="expression" dxfId="19" priority="3">
      <formula>AND(E54&lt;1,E54&gt;-1,E54&lt;&gt;0)</formula>
    </cfRule>
  </conditionalFormatting>
  <conditionalFormatting sqref="E68:E79">
    <cfRule type="expression" dxfId="18" priority="4">
      <formula>AND(E68&lt;1,E68&gt;-1,E68&lt;&gt;0)</formula>
    </cfRule>
  </conditionalFormatting>
  <conditionalFormatting sqref="F68:F73">
    <cfRule type="expression" dxfId="17" priority="5">
      <formula>AND(F68&lt;1,F68&gt;-1,F68&lt;&gt;0)</formula>
    </cfRule>
  </conditionalFormatting>
  <conditionalFormatting sqref="M68:O71">
    <cfRule type="expression" dxfId="16" priority="6">
      <formula>AND(M68&lt;1,M68&gt;-1,M68&lt;&gt;0)</formula>
    </cfRule>
  </conditionalFormatting>
  <dataValidations count="6">
    <dataValidation type="list" allowBlank="1" showInputMessage="1" showErrorMessage="1" sqref="D25">
      <formula1>"X,Y,x,y"</formula1>
    </dataValidation>
    <dataValidation type="list" allowBlank="1" showInputMessage="1" showErrorMessage="1" sqref="C25">
      <formula1>"M,P,UDL,LDL"</formula1>
    </dataValidation>
    <dataValidation type="list" allowBlank="1" showInputMessage="1" showErrorMessage="1" sqref="B25">
      <formula1>MEMBERS</formula1>
    </dataValidation>
    <dataValidation type="list" allowBlank="1" showInputMessage="1" showErrorMessage="1" sqref="E13:E15">
      <formula1>"0,1,2,3"</formula1>
    </dataValidation>
    <dataValidation type="list" allowBlank="1" showInputMessage="1" showErrorMessage="1" sqref="B20 C13:D15">
      <formula1>NODES</formula1>
    </dataValidation>
    <dataValidation type="list" allowBlank="1" showInputMessage="1" showErrorMessage="1" sqref="E5:G8">
      <formula1>"-1,0,1"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2818" r:id="rId4" name="Button 2">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2819" r:id="rId5" name="Button 3">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2820" r:id="rId6" name="Button 4">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2821" r:id="rId7" name="Button 5">
              <controlPr defaultSize="0" print="0" autoFill="0" autoPict="0" macro="[0]!ADD_NODAL_APP">
                <anchor moveWithCells="1" sizeWithCells="1">
                  <from>
                    <xdr:col>0</xdr:col>
                    <xdr:colOff>0</xdr:colOff>
                    <xdr:row>20</xdr:row>
                    <xdr:rowOff>0</xdr:rowOff>
                  </from>
                  <to>
                    <xdr:col>1</xdr:col>
                    <xdr:colOff>0</xdr:colOff>
                    <xdr:row>21</xdr:row>
                    <xdr:rowOff>0</xdr:rowOff>
                  </to>
                </anchor>
              </controlPr>
            </control>
          </mc:Choice>
        </mc:AlternateContent>
        <mc:AlternateContent xmlns:mc="http://schemas.openxmlformats.org/markup-compatibility/2006">
          <mc:Choice Requires="x14">
            <control shapeId="162822" r:id="rId8" name="Button 6">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2823" r:id="rId9" name="Button 7">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2825" r:id="rId10" name="Button 9">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2826" r:id="rId11" name="Button 10">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2827" r:id="rId12" name="Button 11">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mc:AlternateContent xmlns:mc="http://schemas.openxmlformats.org/markup-compatibility/2006">
          <mc:Choice Requires="x14">
            <control shapeId="162871" r:id="rId13" name="Button 55">
              <controlPr defaultSize="0" print="0" autoFill="0" autoPict="0" macro="[0]!FIX_FORMULAS">
                <anchor moveWithCells="1" sizeWithCells="1">
                  <from>
                    <xdr:col>5</xdr:col>
                    <xdr:colOff>0</xdr:colOff>
                    <xdr:row>9</xdr:row>
                    <xdr:rowOff>9525</xdr:rowOff>
                  </from>
                  <to>
                    <xdr:col>7</xdr:col>
                    <xdr:colOff>0</xdr:colOff>
                    <xdr:row>10</xdr:row>
                    <xdr:rowOff>0</xdr:rowOff>
                  </to>
                </anchor>
              </controlPr>
            </control>
          </mc:Choice>
        </mc:AlternateContent>
        <mc:AlternateContent xmlns:mc="http://schemas.openxmlformats.org/markup-compatibility/2006">
          <mc:Choice Requires="x14">
            <control shapeId="162872" r:id="rId14" name="Button 56">
              <controlPr defaultSize="0" print="0" autoFill="0" autoPict="0" macro="[0]!DIAGRAMS">
                <anchor moveWithCells="1" sizeWithCells="1">
                  <from>
                    <xdr:col>3</xdr:col>
                    <xdr:colOff>0</xdr:colOff>
                    <xdr:row>26</xdr:row>
                    <xdr:rowOff>9525</xdr:rowOff>
                  </from>
                  <to>
                    <xdr:col>5</xdr:col>
                    <xdr:colOff>0</xdr:colOff>
                    <xdr:row>27</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9"/>
  </sheetPr>
  <dimension ref="A1:AN142"/>
  <sheetViews>
    <sheetView zoomScale="55" zoomScaleNormal="55" workbookViewId="0">
      <selection activeCell="D30" sqref="D30"/>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7</v>
      </c>
      <c r="I5" s="1">
        <v>8</v>
      </c>
      <c r="J5" s="1">
        <v>9</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0</v>
      </c>
      <c r="P5" s="44">
        <f>IF(CONSTRAINTSr_Z=0,"TBD",IF(ISNA(MATCH(NODES,NODES_LOADED,0)),0,INDEX(NODAL_APPLICATIONS,MATCH(NODES,NODES_LOADED,0),6)))</f>
        <v>0</v>
      </c>
    </row>
    <row r="6" spans="2:16" x14ac:dyDescent="0.25">
      <c r="B6" s="41" t="s">
        <v>19</v>
      </c>
      <c r="C6" s="1">
        <v>8</v>
      </c>
      <c r="D6" s="1">
        <v>0</v>
      </c>
      <c r="E6" s="1">
        <v>0</v>
      </c>
      <c r="F6" s="1">
        <v>1</v>
      </c>
      <c r="G6" s="1">
        <v>0</v>
      </c>
      <c r="H6" s="1">
        <v>1</v>
      </c>
      <c r="I6" s="1">
        <v>10</v>
      </c>
      <c r="J6" s="1">
        <v>2</v>
      </c>
      <c r="K6" s="26">
        <f>IF(CONSTRAINTSu_X=0,IF(ISNA(MATCH(NODES,NODES_LOADED,0)),0,INDEX(NODAL_APPLICATIONS,MATCH(NODES,NODES_LOADED,0),1)),"TBD")</f>
        <v>0</v>
      </c>
      <c r="L6" s="26" t="str">
        <f>IF(CONSTRAINTSu_Y=0,IF(ISNA(MATCH(NODES,NODES_LOADED,0)),0,INDEX(NODAL_APPLICATIONS,MATCH(NODES,NODES_LOADED,0),2)),"TBD")</f>
        <v>TBD</v>
      </c>
      <c r="M6" s="26">
        <f>IF(CONSTRAINTSr_Z=0,IF(ISNA(MATCH(NODES,NODES_LOADED,0)),0,INDEX(NODAL_APPLICATIONS,MATCH(NODES,NODES_LOADED,0),3)),"TBD")</f>
        <v>0</v>
      </c>
      <c r="N6" s="26" t="str">
        <f>IF(CONSTRAINTSu_X=0,"TBD",IF(ISNA(MATCH(NODES,NODES_LOADED,0)),0,INDEX(NODAL_APPLICATIONS,MATCH(NODES,NODES_LOADED,0),4)))</f>
        <v>TBD</v>
      </c>
      <c r="O6" s="26">
        <f>IF(CONSTRAINTSu_Y=0,"TBD",IF(ISNA(MATCH(NODES,NODES_LOADED,0)),0,INDEX(NODAL_APPLICATIONS,MATCH(NODES,NODES_LOADED,0),5)))</f>
        <v>0</v>
      </c>
      <c r="P6" s="44" t="str">
        <f>IF(CONSTRAINTSr_Z=0,"TBD",IF(ISNA(MATCH(NODES,NODES_LOADED,0)),0,INDEX(NODAL_APPLICATIONS,MATCH(NODES,NODES_LOADED,0),6)))</f>
        <v>TBD</v>
      </c>
    </row>
    <row r="7" spans="2:16" x14ac:dyDescent="0.25">
      <c r="B7" s="41" t="s">
        <v>29</v>
      </c>
      <c r="C7" s="1">
        <v>16</v>
      </c>
      <c r="D7" s="1">
        <v>0</v>
      </c>
      <c r="E7" s="1">
        <v>0</v>
      </c>
      <c r="F7" s="1">
        <v>1</v>
      </c>
      <c r="G7" s="1">
        <v>0</v>
      </c>
      <c r="H7" s="1">
        <v>3</v>
      </c>
      <c r="I7" s="1">
        <v>11</v>
      </c>
      <c r="J7" s="1">
        <v>4</v>
      </c>
      <c r="K7" s="26">
        <f>IF(CONSTRAINTSu_X=0,IF(ISNA(MATCH(NODES,NODES_LOADED,0)),0,INDEX(NODAL_APPLICATIONS,MATCH(NODES,NODES_LOADED,0),1)),"TBD")</f>
        <v>0</v>
      </c>
      <c r="L7" s="26" t="str">
        <f>IF(CONSTRAINTSu_Y=0,IF(ISNA(MATCH(NODES,NODES_LOADED,0)),0,INDEX(NODAL_APPLICATIONS,MATCH(NODES,NODES_LOADED,0),2)),"TBD")</f>
        <v>TBD</v>
      </c>
      <c r="M7" s="26">
        <f>IF(CONSTRAINTSr_Z=0,IF(ISNA(MATCH(NODES,NODES_LOADED,0)),0,INDEX(NODAL_APPLICATIONS,MATCH(NODES,NODES_LOADED,0),3)),"TBD")</f>
        <v>0</v>
      </c>
      <c r="N7" s="26" t="str">
        <f>IF(CONSTRAINTSu_X=0,"TBD",IF(ISNA(MATCH(NODES,NODES_LOADED,0)),0,INDEX(NODAL_APPLICATIONS,MATCH(NODES,NODES_LOADED,0),4)))</f>
        <v>TBD</v>
      </c>
      <c r="O7" s="26">
        <f>IF(CONSTRAINTSu_Y=0,"TBD",IF(ISNA(MATCH(NODES,NODES_LOADED,0)),0,INDEX(NODAL_APPLICATIONS,MATCH(NODES,NODES_LOADED,0),5)))</f>
        <v>-4.4999999999999998E-2</v>
      </c>
      <c r="P7" s="44" t="str">
        <f>IF(CONSTRAINTSr_Z=0,"TBD",IF(ISNA(MATCH(NODES,NODES_LOADED,0)),0,INDEX(NODAL_APPLICATIONS,MATCH(NODES,NODES_LOADED,0),6)))</f>
        <v>TBD</v>
      </c>
    </row>
    <row r="8" spans="2:16" x14ac:dyDescent="0.25">
      <c r="B8" s="41" t="s">
        <v>61</v>
      </c>
      <c r="C8" s="1">
        <v>24</v>
      </c>
      <c r="D8" s="1">
        <v>0</v>
      </c>
      <c r="E8" s="1">
        <v>0</v>
      </c>
      <c r="F8" s="1">
        <v>1</v>
      </c>
      <c r="G8" s="1">
        <v>0</v>
      </c>
      <c r="H8" s="1">
        <v>5</v>
      </c>
      <c r="I8" s="1">
        <v>12</v>
      </c>
      <c r="J8" s="1">
        <v>6</v>
      </c>
      <c r="K8" s="26">
        <f>IF(CONSTRAINTSu_X=0,IF(ISNA(MATCH(NODES,NODES_LOADED,0)),0,INDEX(NODAL_APPLICATIONS,MATCH(NODES,NODES_LOADED,0),1)),"TBD")</f>
        <v>0</v>
      </c>
      <c r="L8" s="26" t="str">
        <f>IF(CONSTRAINTSu_Y=0,IF(ISNA(MATCH(NODES,NODES_LOADED,0)),0,INDEX(NODAL_APPLICATIONS,MATCH(NODES,NODES_LOADED,0),2)),"TBD")</f>
        <v>TBD</v>
      </c>
      <c r="M8" s="26">
        <f>IF(CONSTRAINTSr_Z=0,IF(ISNA(MATCH(NODES,NODES_LOADED,0)),0,INDEX(NODAL_APPLICATIONS,MATCH(NODES,NODES_LOADED,0),3)),"TBD")</f>
        <v>0</v>
      </c>
      <c r="N8" s="26" t="str">
        <f>IF(CONSTRAINTSu_X=0,"TBD",IF(ISNA(MATCH(NODES,NODES_LOADED,0)),0,INDEX(NODAL_APPLICATIONS,MATCH(NODES,NODES_LOADED,0),4)))</f>
        <v>TBD</v>
      </c>
      <c r="O8" s="26">
        <f>IF(CONSTRAINTSu_Y=0,"TBD",IF(ISNA(MATCH(NODES,NODES_LOADED,0)),0,INDEX(NODAL_APPLICATIONS,MATCH(NODES,NODES_LOADED,0),5)))</f>
        <v>-1.4999999999999999E-2</v>
      </c>
      <c r="P8" s="44" t="str">
        <f>IF(CONSTRAINTSr_Z=0,"TBD",IF(ISNA(MATCH(NODES,NODES_LOADED,0)),0,INDEX(NODAL_APPLICATIONS,MATCH(NODES,NODES_LOADED,0),6)))</f>
        <v>TBD</v>
      </c>
    </row>
    <row r="9" spans="2:16" ht="15.75" thickBot="1" x14ac:dyDescent="0.3">
      <c r="B9" s="42"/>
      <c r="C9" s="16"/>
      <c r="D9" s="16"/>
      <c r="E9" s="16"/>
      <c r="F9" s="16"/>
      <c r="G9" s="16"/>
      <c r="H9" s="16"/>
      <c r="I9" s="16"/>
      <c r="J9" s="16"/>
      <c r="K9" s="17"/>
      <c r="L9" s="17"/>
      <c r="M9" s="17"/>
      <c r="N9" s="17"/>
      <c r="O9" s="17"/>
      <c r="P9" s="45"/>
    </row>
    <row r="10" spans="2:16" ht="15.75" thickBot="1" x14ac:dyDescent="0.3"/>
    <row r="11" spans="2:16" x14ac:dyDescent="0.25">
      <c r="B11" s="186" t="s">
        <v>22</v>
      </c>
      <c r="C11" s="162"/>
      <c r="D11" s="162"/>
      <c r="E11" s="162"/>
      <c r="F11" s="162"/>
      <c r="G11" s="162"/>
      <c r="H11" s="162"/>
      <c r="I11" s="187"/>
      <c r="L11" t="s">
        <v>143</v>
      </c>
    </row>
    <row r="12" spans="2:16" x14ac:dyDescent="0.25">
      <c r="B12" s="47" t="s">
        <v>15</v>
      </c>
      <c r="C12" s="40" t="s">
        <v>43</v>
      </c>
      <c r="D12" s="40" t="s">
        <v>44</v>
      </c>
      <c r="E12" s="40" t="s">
        <v>14</v>
      </c>
      <c r="F12" s="40" t="s">
        <v>12</v>
      </c>
      <c r="G12" s="40" t="s">
        <v>34</v>
      </c>
      <c r="H12" s="40" t="s">
        <v>21</v>
      </c>
      <c r="I12" s="43" t="s">
        <v>20</v>
      </c>
    </row>
    <row r="13" spans="2:16" x14ac:dyDescent="0.25">
      <c r="B13" s="41" t="s">
        <v>7</v>
      </c>
      <c r="C13" s="1" t="s">
        <v>17</v>
      </c>
      <c r="D13" s="1" t="s">
        <v>19</v>
      </c>
      <c r="E13" s="1">
        <v>0</v>
      </c>
      <c r="F13" s="26">
        <f>L_m(B13,COORD_X,COORD_Y)</f>
        <v>8</v>
      </c>
      <c r="G13" s="46">
        <v>1</v>
      </c>
      <c r="H13" s="46">
        <v>70000000</v>
      </c>
      <c r="I13" s="48">
        <v>1.02E-4</v>
      </c>
    </row>
    <row r="14" spans="2:16" x14ac:dyDescent="0.25">
      <c r="B14" s="41" t="s">
        <v>30</v>
      </c>
      <c r="C14" s="1" t="s">
        <v>19</v>
      </c>
      <c r="D14" s="1" t="s">
        <v>29</v>
      </c>
      <c r="E14" s="1">
        <v>0</v>
      </c>
      <c r="F14" s="26">
        <f>L_m(B14,COORD_X,COORD_Y)</f>
        <v>8</v>
      </c>
      <c r="G14" s="46">
        <v>1</v>
      </c>
      <c r="H14" s="46">
        <v>70000000</v>
      </c>
      <c r="I14" s="48">
        <v>1.02E-4</v>
      </c>
    </row>
    <row r="15" spans="2:16" x14ac:dyDescent="0.25">
      <c r="B15" s="41" t="s">
        <v>62</v>
      </c>
      <c r="C15" s="1" t="s">
        <v>29</v>
      </c>
      <c r="D15" s="1" t="s">
        <v>61</v>
      </c>
      <c r="E15" s="1">
        <v>0</v>
      </c>
      <c r="F15" s="26">
        <f>L_m(B15,COORD_X,COORD_Y)</f>
        <v>0</v>
      </c>
      <c r="G15" s="46">
        <v>1</v>
      </c>
      <c r="H15" s="46">
        <v>70000000</v>
      </c>
      <c r="I15" s="48">
        <v>1.02E-4</v>
      </c>
    </row>
    <row r="16" spans="2:16" ht="15.75" thickBot="1" x14ac:dyDescent="0.3">
      <c r="B16" s="42"/>
      <c r="C16" s="16"/>
      <c r="D16" s="16"/>
      <c r="E16" s="16"/>
      <c r="F16" s="17"/>
      <c r="G16" s="18"/>
      <c r="H16" s="18"/>
      <c r="I16" s="49"/>
    </row>
    <row r="17" spans="1:40" ht="15.75" thickBot="1" x14ac:dyDescent="0.3"/>
    <row r="18" spans="1:40" x14ac:dyDescent="0.25">
      <c r="B18" s="186" t="s">
        <v>76</v>
      </c>
      <c r="C18" s="162"/>
      <c r="D18" s="162"/>
      <c r="E18" s="162"/>
      <c r="F18" s="162"/>
      <c r="G18" s="162"/>
      <c r="H18" s="162"/>
      <c r="I18" s="162"/>
      <c r="J18" s="162"/>
      <c r="K18" s="187"/>
    </row>
    <row r="19" spans="1:40" ht="18" x14ac:dyDescent="0.25">
      <c r="B19" s="47" t="s">
        <v>18</v>
      </c>
      <c r="C19" s="40" t="s">
        <v>35</v>
      </c>
      <c r="D19" s="40" t="s">
        <v>36</v>
      </c>
      <c r="E19" s="40" t="s">
        <v>37</v>
      </c>
      <c r="F19" s="40" t="s">
        <v>64</v>
      </c>
      <c r="G19" s="40" t="s">
        <v>65</v>
      </c>
      <c r="H19" s="40" t="s">
        <v>66</v>
      </c>
      <c r="I19" s="40" t="s">
        <v>75</v>
      </c>
      <c r="J19" s="40" t="s">
        <v>73</v>
      </c>
      <c r="K19" s="43" t="s">
        <v>74</v>
      </c>
    </row>
    <row r="20" spans="1:40" x14ac:dyDescent="0.25">
      <c r="B20" s="41" t="s">
        <v>29</v>
      </c>
      <c r="C20" s="1"/>
      <c r="D20" s="1"/>
      <c r="E20" s="1"/>
      <c r="F20" s="1"/>
      <c r="G20" s="46">
        <v>-4.4999999999999998E-2</v>
      </c>
      <c r="H20" s="1"/>
      <c r="I20" s="1"/>
      <c r="J20" s="1"/>
      <c r="K20" s="50"/>
    </row>
    <row r="21" spans="1:40" x14ac:dyDescent="0.25">
      <c r="B21" s="41" t="s">
        <v>61</v>
      </c>
      <c r="C21" s="1"/>
      <c r="D21" s="1"/>
      <c r="E21" s="1"/>
      <c r="F21" s="1"/>
      <c r="G21" s="46">
        <v>-1.4999999999999999E-2</v>
      </c>
      <c r="H21" s="1"/>
      <c r="I21" s="1"/>
      <c r="J21" s="1"/>
      <c r="K21" s="50"/>
    </row>
    <row r="22" spans="1:40" ht="15.75" thickBot="1" x14ac:dyDescent="0.3">
      <c r="B22" s="42"/>
      <c r="C22" s="16"/>
      <c r="D22" s="16"/>
      <c r="E22" s="16"/>
      <c r="F22" s="16"/>
      <c r="G22" s="16"/>
      <c r="H22" s="16"/>
      <c r="I22" s="16"/>
      <c r="J22" s="16"/>
      <c r="K22" s="51"/>
    </row>
    <row r="23" spans="1:40" ht="15.75" thickBot="1" x14ac:dyDescent="0.3"/>
    <row r="24" spans="1:40" x14ac:dyDescent="0.25">
      <c r="B24" s="186" t="s">
        <v>16</v>
      </c>
      <c r="C24" s="162"/>
      <c r="D24" s="162"/>
      <c r="E24" s="162"/>
      <c r="F24" s="162"/>
      <c r="G24" s="162"/>
      <c r="H24" s="162"/>
      <c r="I24" s="162"/>
      <c r="J24" s="162"/>
      <c r="K24" s="162"/>
      <c r="L24" s="162"/>
      <c r="M24" s="162"/>
      <c r="N24" s="162"/>
      <c r="O24" s="187"/>
    </row>
    <row r="25" spans="1:40" ht="18" x14ac:dyDescent="0.25">
      <c r="B25" s="47" t="s">
        <v>15</v>
      </c>
      <c r="C25" s="40" t="s">
        <v>14</v>
      </c>
      <c r="D25" s="40" t="s">
        <v>45</v>
      </c>
      <c r="E25" s="40" t="s">
        <v>31</v>
      </c>
      <c r="F25" s="40" t="s">
        <v>3</v>
      </c>
      <c r="G25" s="40" t="s">
        <v>13</v>
      </c>
      <c r="H25" s="40" t="s">
        <v>4</v>
      </c>
      <c r="I25" s="40" t="s">
        <v>12</v>
      </c>
      <c r="J25" s="40" t="s">
        <v>32</v>
      </c>
      <c r="K25" s="40" t="s">
        <v>11</v>
      </c>
      <c r="L25" s="40" t="s">
        <v>10</v>
      </c>
      <c r="M25" s="40" t="s">
        <v>33</v>
      </c>
      <c r="N25" s="40" t="s">
        <v>9</v>
      </c>
      <c r="O25" s="43" t="s">
        <v>8</v>
      </c>
    </row>
    <row r="26" spans="1:40" x14ac:dyDescent="0.25">
      <c r="B26" s="41" t="s">
        <v>7</v>
      </c>
      <c r="C26" s="1" t="s">
        <v>78</v>
      </c>
      <c r="D26" s="1" t="s">
        <v>6</v>
      </c>
      <c r="E26" s="1">
        <v>-15</v>
      </c>
      <c r="F26" s="1"/>
      <c r="G26" s="1"/>
      <c r="H26" s="1"/>
      <c r="I26" s="26">
        <f>L_m(B26,COORD_X,COORD_Y)</f>
        <v>8</v>
      </c>
      <c r="J26" s="26">
        <f t="array" ref="J26:O26">FEF_LOCAL(B26:I26)</f>
        <v>0</v>
      </c>
      <c r="K26" s="26">
        <v>60</v>
      </c>
      <c r="L26" s="26">
        <v>80</v>
      </c>
      <c r="M26" s="26">
        <v>0</v>
      </c>
      <c r="N26" s="26">
        <v>60</v>
      </c>
      <c r="O26" s="44">
        <v>-80</v>
      </c>
    </row>
    <row r="27" spans="1:40" x14ac:dyDescent="0.25">
      <c r="B27" s="41" t="s">
        <v>30</v>
      </c>
      <c r="C27" s="1" t="s">
        <v>78</v>
      </c>
      <c r="D27" s="1" t="s">
        <v>6</v>
      </c>
      <c r="E27" s="1">
        <v>-15</v>
      </c>
      <c r="F27" s="1"/>
      <c r="G27" s="1"/>
      <c r="H27" s="1"/>
      <c r="I27" s="26">
        <f>L_m(B27,COORD_X,COORD_Y)</f>
        <v>8</v>
      </c>
      <c r="J27" s="26">
        <f t="array" ref="J27:O27">FEF_LOCAL(B27:I27)</f>
        <v>0</v>
      </c>
      <c r="K27" s="26">
        <v>60</v>
      </c>
      <c r="L27" s="26">
        <v>80</v>
      </c>
      <c r="M27" s="26">
        <v>0</v>
      </c>
      <c r="N27" s="26">
        <v>60</v>
      </c>
      <c r="O27" s="44">
        <v>-80</v>
      </c>
    </row>
    <row r="28" spans="1:40" x14ac:dyDescent="0.25">
      <c r="B28" s="41" t="s">
        <v>62</v>
      </c>
      <c r="C28" s="1" t="s">
        <v>78</v>
      </c>
      <c r="D28" s="1" t="s">
        <v>6</v>
      </c>
      <c r="E28" s="1">
        <v>-15</v>
      </c>
      <c r="F28" s="1"/>
      <c r="G28" s="1"/>
      <c r="H28" s="1"/>
      <c r="I28" s="26">
        <f>L_m(B28,COORD_X,COORD_Y)</f>
        <v>0</v>
      </c>
      <c r="J28" s="26" t="e">
        <f t="array" ref="J28:O28">FEF_LOCAL(B28:I28)</f>
        <v>#VALUE!</v>
      </c>
      <c r="K28" s="26" t="e">
        <v>#VALUE!</v>
      </c>
      <c r="L28" s="26" t="e">
        <v>#VALUE!</v>
      </c>
      <c r="M28" s="26" t="e">
        <v>#VALUE!</v>
      </c>
      <c r="N28" s="26" t="e">
        <v>#VALUE!</v>
      </c>
      <c r="O28" s="44" t="e">
        <v>#VALUE!</v>
      </c>
    </row>
    <row r="29" spans="1:40" ht="15.75" thickBot="1" x14ac:dyDescent="0.3">
      <c r="B29" s="42"/>
      <c r="C29" s="16"/>
      <c r="D29" s="16"/>
      <c r="E29" s="16"/>
      <c r="F29" s="16"/>
      <c r="G29" s="16"/>
      <c r="H29" s="16"/>
      <c r="I29" s="17"/>
      <c r="J29" s="16"/>
      <c r="K29" s="16"/>
      <c r="L29" s="16"/>
      <c r="M29" s="16"/>
      <c r="N29" s="16"/>
      <c r="O29" s="51"/>
    </row>
    <row r="31" spans="1:40" ht="18" x14ac:dyDescent="0.25">
      <c r="B31" s="40" t="s">
        <v>15</v>
      </c>
      <c r="C31" s="40" t="s">
        <v>18</v>
      </c>
      <c r="D31" s="40" t="s">
        <v>48</v>
      </c>
      <c r="E31" s="52" t="s">
        <v>2</v>
      </c>
      <c r="F31" s="52" t="s">
        <v>57</v>
      </c>
      <c r="G31" s="52" t="s">
        <v>63</v>
      </c>
      <c r="H31" s="52" t="s">
        <v>1</v>
      </c>
      <c r="I31" s="52" t="s">
        <v>71</v>
      </c>
      <c r="J31" s="196" t="s">
        <v>72</v>
      </c>
      <c r="K31" s="196"/>
      <c r="L31" s="196"/>
      <c r="M31" s="196"/>
      <c r="N31" s="196"/>
      <c r="O31" s="196"/>
      <c r="P31" s="196" t="s">
        <v>47</v>
      </c>
      <c r="Q31" s="196"/>
      <c r="R31" s="196"/>
      <c r="S31" s="196"/>
      <c r="T31" s="196"/>
      <c r="U31" s="196"/>
      <c r="V31" s="196" t="s">
        <v>49</v>
      </c>
      <c r="W31" s="196"/>
      <c r="X31" s="196"/>
      <c r="Y31" s="196"/>
      <c r="Z31" s="196"/>
      <c r="AA31" s="196"/>
      <c r="AB31" s="196" t="s">
        <v>50</v>
      </c>
      <c r="AC31" s="196"/>
      <c r="AD31" s="196"/>
      <c r="AE31" s="196"/>
      <c r="AF31" s="196"/>
      <c r="AG31" s="196"/>
      <c r="AH31" s="196"/>
      <c r="AI31" s="196"/>
      <c r="AJ31" s="196"/>
      <c r="AK31" s="196"/>
      <c r="AL31" s="196"/>
      <c r="AM31" s="196"/>
      <c r="AN31" s="196"/>
    </row>
    <row r="32" spans="1:40" x14ac:dyDescent="0.25">
      <c r="A32" s="197" t="s">
        <v>46</v>
      </c>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40" t="s">
        <v>48</v>
      </c>
      <c r="AC32" s="5">
        <v>1</v>
      </c>
      <c r="AD32" s="5">
        <v>2</v>
      </c>
      <c r="AE32" s="5">
        <v>3</v>
      </c>
      <c r="AF32" s="5">
        <v>4</v>
      </c>
      <c r="AG32" s="5">
        <v>5</v>
      </c>
      <c r="AH32" s="5">
        <v>6</v>
      </c>
      <c r="AI32" s="5">
        <v>7</v>
      </c>
      <c r="AJ32" s="5">
        <v>8</v>
      </c>
      <c r="AK32" s="5">
        <v>9</v>
      </c>
      <c r="AL32" s="5">
        <v>10</v>
      </c>
      <c r="AM32" s="5">
        <v>11</v>
      </c>
      <c r="AN32" s="5">
        <v>12</v>
      </c>
    </row>
    <row r="33" spans="1:40" x14ac:dyDescent="0.25">
      <c r="A33" s="197"/>
      <c r="B33" s="171" t="s">
        <v>7</v>
      </c>
      <c r="C33" s="174" t="str">
        <f>INDEX(mem_Nb,MATCH(B33,MEMBERS,0))</f>
        <v>N1</v>
      </c>
      <c r="D33" s="26">
        <f>INDEX(LM,MATCH(C33,NODES,0),1)</f>
        <v>7</v>
      </c>
      <c r="E33" s="2">
        <f t="array" aca="1" ref="E33:E38" ca="1">d_m(D33:D38,P33:U38,Du,Dk)</f>
        <v>0</v>
      </c>
      <c r="F33" s="2">
        <f t="array" ref="F33:F38">qf_m(B33)</f>
        <v>0</v>
      </c>
      <c r="G33" s="2">
        <f t="array" ref="G33:G38">MMULT(TRANSPOSE(P33:U38),F33:F38)</f>
        <v>0</v>
      </c>
      <c r="H33" s="2">
        <f t="array" aca="1" ref="H33:H38" ca="1">MMULT(J33:O38,E33:E38)+F33:F38</f>
        <v>0</v>
      </c>
      <c r="I33" s="2">
        <f t="array" aca="1" ref="I33:I38" ca="1">MMULT(TRANSPOSE(P33:U38),H33:H38)</f>
        <v>0</v>
      </c>
      <c r="J33" s="12">
        <f t="array" ref="J33:O38">kp_m(B33)</f>
        <v>70000000</v>
      </c>
      <c r="K33" s="2">
        <v>0</v>
      </c>
      <c r="L33" s="2">
        <v>0</v>
      </c>
      <c r="M33" s="2">
        <v>-70000000</v>
      </c>
      <c r="N33" s="2">
        <v>0</v>
      </c>
      <c r="O33" s="13">
        <v>0</v>
      </c>
      <c r="P33" s="12">
        <f t="array" ref="P33:U38">T_m(B33)</f>
        <v>1</v>
      </c>
      <c r="Q33" s="2">
        <v>0</v>
      </c>
      <c r="R33" s="2">
        <v>0</v>
      </c>
      <c r="S33" s="2">
        <v>0</v>
      </c>
      <c r="T33" s="2">
        <v>0</v>
      </c>
      <c r="U33" s="13">
        <v>0</v>
      </c>
      <c r="V33" s="12">
        <f t="array" ref="V33:AA38">k_m(P33:U38,J33:O38)</f>
        <v>70000000</v>
      </c>
      <c r="W33" s="2">
        <v>0</v>
      </c>
      <c r="X33" s="2">
        <v>0</v>
      </c>
      <c r="Y33" s="2">
        <v>-70000000</v>
      </c>
      <c r="Z33" s="2">
        <v>0</v>
      </c>
      <c r="AA33" s="13">
        <v>0</v>
      </c>
      <c r="AB33" s="1">
        <v>1</v>
      </c>
      <c r="AC33" s="2">
        <f ca="1">IF(ISNA(OR(MATCH(AC$32,OFFSET($D33,1-$AB33,0,6),0),MATCH($AB33,OFFSET($D33,1-$AB33,0,6),0))),0,INDEX(OFFSET($D33,1-$AB33,18,6,6),MATCH(AC$32,OFFSET($D33,1-$AB33,0,6),0),MATCH($AB33,OFFSET($D33,1-$AB33,0,6),0)))</f>
        <v>70000000</v>
      </c>
      <c r="AD33" s="2">
        <f t="shared" ref="AD33:AN48" ca="1" si="0">IF(ISNA(OR(MATCH(AD$32,OFFSET($D33,1-$AB33,0,6),0),MATCH($AB33,OFFSET($D33,1-$AB33,0,6),0))),0,INDEX(OFFSET($D33,1-$AB33,18,6,6),MATCH(AD$32,OFFSET($D33,1-$AB33,0,6),0),MATCH($AB33,OFFSET($D33,1-$AB33,0,6),0)))</f>
        <v>0</v>
      </c>
      <c r="AE33" s="2">
        <f t="shared" ca="1" si="0"/>
        <v>0</v>
      </c>
      <c r="AF33" s="2">
        <f t="shared" ca="1" si="0"/>
        <v>0</v>
      </c>
      <c r="AG33" s="2">
        <f t="shared" ca="1" si="0"/>
        <v>0</v>
      </c>
      <c r="AH33" s="2">
        <f t="shared" ca="1" si="0"/>
        <v>0</v>
      </c>
      <c r="AI33" s="2">
        <f t="shared" ca="1" si="0"/>
        <v>-70000000</v>
      </c>
      <c r="AJ33" s="2">
        <f t="shared" ca="1" si="0"/>
        <v>0</v>
      </c>
      <c r="AK33" s="2">
        <f t="shared" ca="1" si="0"/>
        <v>0</v>
      </c>
      <c r="AL33" s="2">
        <f t="shared" ca="1" si="0"/>
        <v>0</v>
      </c>
      <c r="AM33" s="2">
        <f t="shared" ca="1" si="0"/>
        <v>0</v>
      </c>
      <c r="AN33" s="2">
        <f t="shared" ca="1" si="0"/>
        <v>0</v>
      </c>
    </row>
    <row r="34" spans="1:40" x14ac:dyDescent="0.25">
      <c r="A34" s="197"/>
      <c r="B34" s="171"/>
      <c r="C34" s="174"/>
      <c r="D34" s="26">
        <f>INDEX(LM,MATCH(C33,NODES,0),2)</f>
        <v>8</v>
      </c>
      <c r="E34" s="2">
        <f ca="1"/>
        <v>0</v>
      </c>
      <c r="F34" s="2">
        <v>0</v>
      </c>
      <c r="G34" s="2">
        <v>0</v>
      </c>
      <c r="H34" s="2">
        <f ca="1"/>
        <v>0</v>
      </c>
      <c r="I34" s="2">
        <f ca="1"/>
        <v>0</v>
      </c>
      <c r="J34" s="12">
        <v>0</v>
      </c>
      <c r="K34" s="2">
        <v>18666.666666666668</v>
      </c>
      <c r="L34" s="2">
        <v>28000</v>
      </c>
      <c r="M34" s="2">
        <v>0</v>
      </c>
      <c r="N34" s="2">
        <v>-18666.666666666668</v>
      </c>
      <c r="O34" s="13">
        <v>28000</v>
      </c>
      <c r="P34" s="12">
        <v>0</v>
      </c>
      <c r="Q34" s="2">
        <v>1</v>
      </c>
      <c r="R34" s="2">
        <v>0</v>
      </c>
      <c r="S34" s="2">
        <v>0</v>
      </c>
      <c r="T34" s="2">
        <v>0</v>
      </c>
      <c r="U34" s="13">
        <v>0</v>
      </c>
      <c r="V34" s="12">
        <v>0</v>
      </c>
      <c r="W34" s="2">
        <v>18666.666666666668</v>
      </c>
      <c r="X34" s="2">
        <v>28000</v>
      </c>
      <c r="Y34" s="2">
        <v>0</v>
      </c>
      <c r="Z34" s="2">
        <v>-18666.666666666668</v>
      </c>
      <c r="AA34" s="13">
        <v>28000</v>
      </c>
      <c r="AB34" s="1">
        <v>2</v>
      </c>
      <c r="AC34" s="2">
        <f t="shared" ref="AC34:AC44" ca="1" si="1">IF(ISNA(OR(MATCH(AC$32,OFFSET($D34,1-$AB34,0,6),0),MATCH($AB34,OFFSET($D34,1-$AB34,0,6),0))),0,INDEX(OFFSET($D34,1-$AB34,18,6,6),MATCH(AC$32,OFFSET($D34,1-$AB34,0,6),0),MATCH($AB34,OFFSET($D34,1-$AB34,0,6),0)))</f>
        <v>0</v>
      </c>
      <c r="AD34" s="2">
        <f t="shared" ca="1" si="0"/>
        <v>56000</v>
      </c>
      <c r="AE34" s="2">
        <f t="shared" ca="1" si="0"/>
        <v>0</v>
      </c>
      <c r="AF34" s="2">
        <f t="shared" ca="1" si="0"/>
        <v>0</v>
      </c>
      <c r="AG34" s="2">
        <f t="shared" ca="1" si="0"/>
        <v>0</v>
      </c>
      <c r="AH34" s="2">
        <f t="shared" ca="1" si="0"/>
        <v>0</v>
      </c>
      <c r="AI34" s="2">
        <f t="shared" ca="1" si="0"/>
        <v>0</v>
      </c>
      <c r="AJ34" s="2">
        <f t="shared" ca="1" si="0"/>
        <v>28000</v>
      </c>
      <c r="AK34" s="2">
        <f t="shared" ca="1" si="0"/>
        <v>28000</v>
      </c>
      <c r="AL34" s="2">
        <f t="shared" ca="1" si="0"/>
        <v>-28000</v>
      </c>
      <c r="AM34" s="2">
        <f t="shared" ca="1" si="0"/>
        <v>0</v>
      </c>
      <c r="AN34" s="2">
        <f t="shared" ca="1" si="0"/>
        <v>0</v>
      </c>
    </row>
    <row r="35" spans="1:40" x14ac:dyDescent="0.25">
      <c r="A35" s="197"/>
      <c r="B35" s="171"/>
      <c r="C35" s="174"/>
      <c r="D35" s="26">
        <f>INDEX(LM,MATCH(C33,NODES,0),3)</f>
        <v>9</v>
      </c>
      <c r="E35" s="2">
        <f ca="1"/>
        <v>0</v>
      </c>
      <c r="F35" s="2">
        <v>0</v>
      </c>
      <c r="G35" s="2">
        <v>0</v>
      </c>
      <c r="H35" s="2">
        <f ca="1"/>
        <v>0</v>
      </c>
      <c r="I35" s="2">
        <f ca="1"/>
        <v>0</v>
      </c>
      <c r="J35" s="12">
        <v>0</v>
      </c>
      <c r="K35" s="2">
        <v>28000</v>
      </c>
      <c r="L35" s="2">
        <v>56000</v>
      </c>
      <c r="M35" s="2">
        <v>0</v>
      </c>
      <c r="N35" s="2">
        <v>-28000</v>
      </c>
      <c r="O35" s="13">
        <v>28000</v>
      </c>
      <c r="P35" s="12">
        <v>0</v>
      </c>
      <c r="Q35" s="2">
        <v>0</v>
      </c>
      <c r="R35" s="2">
        <v>1</v>
      </c>
      <c r="S35" s="2">
        <v>0</v>
      </c>
      <c r="T35" s="2">
        <v>0</v>
      </c>
      <c r="U35" s="13">
        <v>0</v>
      </c>
      <c r="V35" s="12">
        <v>0</v>
      </c>
      <c r="W35" s="2">
        <v>28000</v>
      </c>
      <c r="X35" s="2">
        <v>56000</v>
      </c>
      <c r="Y35" s="2">
        <v>0</v>
      </c>
      <c r="Z35" s="2">
        <v>-28000</v>
      </c>
      <c r="AA35" s="13">
        <v>28000</v>
      </c>
      <c r="AB35" s="1">
        <v>3</v>
      </c>
      <c r="AC35" s="2">
        <f t="shared" ca="1" si="1"/>
        <v>0</v>
      </c>
      <c r="AD35" s="2">
        <f t="shared" ca="1" si="0"/>
        <v>0</v>
      </c>
      <c r="AE35" s="2">
        <f t="shared" ca="1" si="0"/>
        <v>0</v>
      </c>
      <c r="AF35" s="2">
        <f t="shared" ca="1" si="0"/>
        <v>0</v>
      </c>
      <c r="AG35" s="2">
        <f t="shared" ca="1" si="0"/>
        <v>0</v>
      </c>
      <c r="AH35" s="2">
        <f t="shared" ca="1" si="0"/>
        <v>0</v>
      </c>
      <c r="AI35" s="2">
        <f t="shared" ca="1" si="0"/>
        <v>0</v>
      </c>
      <c r="AJ35" s="2">
        <f t="shared" ca="1" si="0"/>
        <v>0</v>
      </c>
      <c r="AK35" s="2">
        <f t="shared" ca="1" si="0"/>
        <v>0</v>
      </c>
      <c r="AL35" s="2">
        <f t="shared" ca="1" si="0"/>
        <v>0</v>
      </c>
      <c r="AM35" s="2">
        <f t="shared" ca="1" si="0"/>
        <v>0</v>
      </c>
      <c r="AN35" s="2">
        <f t="shared" ca="1" si="0"/>
        <v>0</v>
      </c>
    </row>
    <row r="36" spans="1:40" x14ac:dyDescent="0.25">
      <c r="A36" s="197"/>
      <c r="B36" s="171"/>
      <c r="C36" s="174" t="str">
        <f>INDEX(mem_Ne,MATCH(B33,MEMBERS,0))</f>
        <v>N2</v>
      </c>
      <c r="D36" s="26">
        <f>INDEX(LM,MATCH(C36,NODES,0),1)</f>
        <v>1</v>
      </c>
      <c r="E36" s="2">
        <f ca="1"/>
        <v>0</v>
      </c>
      <c r="F36" s="2">
        <v>0</v>
      </c>
      <c r="G36" s="2">
        <v>0</v>
      </c>
      <c r="H36" s="2">
        <f ca="1"/>
        <v>0</v>
      </c>
      <c r="I36" s="2">
        <f ca="1"/>
        <v>0</v>
      </c>
      <c r="J36" s="12">
        <v>-70000000</v>
      </c>
      <c r="K36" s="2">
        <v>0</v>
      </c>
      <c r="L36" s="2">
        <v>0</v>
      </c>
      <c r="M36" s="2">
        <v>70000000</v>
      </c>
      <c r="N36" s="2">
        <v>0</v>
      </c>
      <c r="O36" s="13">
        <v>0</v>
      </c>
      <c r="P36" s="12">
        <v>0</v>
      </c>
      <c r="Q36" s="2">
        <v>0</v>
      </c>
      <c r="R36" s="2">
        <v>0</v>
      </c>
      <c r="S36" s="2">
        <v>1</v>
      </c>
      <c r="T36" s="2">
        <v>0</v>
      </c>
      <c r="U36" s="13">
        <v>0</v>
      </c>
      <c r="V36" s="12">
        <v>-70000000</v>
      </c>
      <c r="W36" s="2">
        <v>0</v>
      </c>
      <c r="X36" s="2">
        <v>0</v>
      </c>
      <c r="Y36" s="2">
        <v>70000000</v>
      </c>
      <c r="Z36" s="2">
        <v>0</v>
      </c>
      <c r="AA36" s="13">
        <v>0</v>
      </c>
      <c r="AB36" s="1">
        <v>4</v>
      </c>
      <c r="AC36" s="2">
        <f t="shared" ca="1" si="1"/>
        <v>0</v>
      </c>
      <c r="AD36" s="2">
        <f t="shared" ca="1" si="0"/>
        <v>0</v>
      </c>
      <c r="AE36" s="2">
        <f t="shared" ca="1" si="0"/>
        <v>0</v>
      </c>
      <c r="AF36" s="2">
        <f t="shared" ca="1" si="0"/>
        <v>0</v>
      </c>
      <c r="AG36" s="2">
        <f t="shared" ca="1" si="0"/>
        <v>0</v>
      </c>
      <c r="AH36" s="2">
        <f t="shared" ca="1" si="0"/>
        <v>0</v>
      </c>
      <c r="AI36" s="2">
        <f t="shared" ca="1" si="0"/>
        <v>0</v>
      </c>
      <c r="AJ36" s="2">
        <f t="shared" ca="1" si="0"/>
        <v>0</v>
      </c>
      <c r="AK36" s="2">
        <f t="shared" ca="1" si="0"/>
        <v>0</v>
      </c>
      <c r="AL36" s="2">
        <f t="shared" ca="1" si="0"/>
        <v>0</v>
      </c>
      <c r="AM36" s="2">
        <f t="shared" ca="1" si="0"/>
        <v>0</v>
      </c>
      <c r="AN36" s="2">
        <f t="shared" ca="1" si="0"/>
        <v>0</v>
      </c>
    </row>
    <row r="37" spans="1:40" x14ac:dyDescent="0.25">
      <c r="A37" s="197"/>
      <c r="B37" s="171"/>
      <c r="C37" s="174"/>
      <c r="D37" s="26">
        <f>INDEX(LM,MATCH(C36,NODES,0),2)</f>
        <v>10</v>
      </c>
      <c r="E37" s="2">
        <f ca="1"/>
        <v>0</v>
      </c>
      <c r="F37" s="2">
        <v>0</v>
      </c>
      <c r="G37" s="2">
        <v>0</v>
      </c>
      <c r="H37" s="2">
        <f ca="1"/>
        <v>0</v>
      </c>
      <c r="I37" s="2">
        <f ca="1"/>
        <v>0</v>
      </c>
      <c r="J37" s="12">
        <v>0</v>
      </c>
      <c r="K37" s="2">
        <v>-18666.666666666668</v>
      </c>
      <c r="L37" s="2">
        <v>-28000</v>
      </c>
      <c r="M37" s="2">
        <v>0</v>
      </c>
      <c r="N37" s="2">
        <v>18666.666666666668</v>
      </c>
      <c r="O37" s="13">
        <v>-28000</v>
      </c>
      <c r="P37" s="12">
        <v>0</v>
      </c>
      <c r="Q37" s="2">
        <v>0</v>
      </c>
      <c r="R37" s="2">
        <v>0</v>
      </c>
      <c r="S37" s="2">
        <v>0</v>
      </c>
      <c r="T37" s="2">
        <v>1</v>
      </c>
      <c r="U37" s="13">
        <v>0</v>
      </c>
      <c r="V37" s="12">
        <v>0</v>
      </c>
      <c r="W37" s="2">
        <v>-18666.666666666668</v>
      </c>
      <c r="X37" s="2">
        <v>-28000</v>
      </c>
      <c r="Y37" s="2">
        <v>0</v>
      </c>
      <c r="Z37" s="2">
        <v>18666.666666666668</v>
      </c>
      <c r="AA37" s="13">
        <v>-28000</v>
      </c>
      <c r="AB37" s="1">
        <v>5</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c r="AL37" s="2">
        <f t="shared" ca="1" si="0"/>
        <v>0</v>
      </c>
      <c r="AM37" s="2">
        <f t="shared" ca="1" si="0"/>
        <v>0</v>
      </c>
      <c r="AN37" s="2">
        <f t="shared" ca="1" si="0"/>
        <v>0</v>
      </c>
    </row>
    <row r="38" spans="1:40" x14ac:dyDescent="0.25">
      <c r="A38" s="197"/>
      <c r="B38" s="171"/>
      <c r="C38" s="174"/>
      <c r="D38" s="26">
        <f>INDEX(LM,MATCH(C36,NODES,0),3)</f>
        <v>2</v>
      </c>
      <c r="E38" s="2">
        <f ca="1"/>
        <v>0</v>
      </c>
      <c r="F38" s="2">
        <v>0</v>
      </c>
      <c r="G38" s="2">
        <v>0</v>
      </c>
      <c r="H38" s="2">
        <f ca="1"/>
        <v>0</v>
      </c>
      <c r="I38" s="2">
        <f ca="1"/>
        <v>0</v>
      </c>
      <c r="J38" s="12">
        <v>0</v>
      </c>
      <c r="K38" s="2">
        <v>28000</v>
      </c>
      <c r="L38" s="2">
        <v>28000</v>
      </c>
      <c r="M38" s="2">
        <v>0</v>
      </c>
      <c r="N38" s="2">
        <v>-28000</v>
      </c>
      <c r="O38" s="13">
        <v>56000</v>
      </c>
      <c r="P38" s="12">
        <v>0</v>
      </c>
      <c r="Q38" s="2">
        <v>0</v>
      </c>
      <c r="R38" s="2">
        <v>0</v>
      </c>
      <c r="S38" s="2">
        <v>0</v>
      </c>
      <c r="T38" s="2">
        <v>0</v>
      </c>
      <c r="U38" s="13">
        <v>1</v>
      </c>
      <c r="V38" s="12">
        <v>0</v>
      </c>
      <c r="W38" s="2">
        <v>28000</v>
      </c>
      <c r="X38" s="2">
        <v>28000</v>
      </c>
      <c r="Y38" s="2">
        <v>0</v>
      </c>
      <c r="Z38" s="2">
        <v>-28000</v>
      </c>
      <c r="AA38" s="13">
        <v>56000</v>
      </c>
      <c r="AB38" s="1">
        <v>6</v>
      </c>
      <c r="AC38" s="2">
        <f t="shared" ca="1" si="1"/>
        <v>0</v>
      </c>
      <c r="AD38" s="2">
        <f t="shared" ca="1" si="0"/>
        <v>0</v>
      </c>
      <c r="AE38" s="2">
        <f t="shared" ca="1" si="0"/>
        <v>0</v>
      </c>
      <c r="AF38" s="2">
        <f t="shared" ca="1" si="0"/>
        <v>0</v>
      </c>
      <c r="AG38" s="2">
        <f t="shared" ca="1" si="0"/>
        <v>0</v>
      </c>
      <c r="AH38" s="2">
        <f t="shared" ca="1" si="0"/>
        <v>0</v>
      </c>
      <c r="AI38" s="2">
        <f t="shared" ca="1" si="0"/>
        <v>0</v>
      </c>
      <c r="AJ38" s="2">
        <f t="shared" ca="1" si="0"/>
        <v>0</v>
      </c>
      <c r="AK38" s="2">
        <f t="shared" ca="1" si="0"/>
        <v>0</v>
      </c>
      <c r="AL38" s="2">
        <f t="shared" ca="1" si="0"/>
        <v>0</v>
      </c>
      <c r="AM38" s="2">
        <f t="shared" ca="1" si="0"/>
        <v>0</v>
      </c>
      <c r="AN38" s="2">
        <f t="shared" ca="1" si="0"/>
        <v>0</v>
      </c>
    </row>
    <row r="39" spans="1:40" x14ac:dyDescent="0.25">
      <c r="A39" s="197"/>
      <c r="B39" s="171"/>
      <c r="C39" s="3"/>
      <c r="D39" s="3"/>
      <c r="E39" s="3"/>
      <c r="F39" s="3"/>
      <c r="G39" s="3"/>
      <c r="H39" s="3"/>
      <c r="I39" s="3"/>
      <c r="J39" s="3"/>
      <c r="K39" s="3"/>
      <c r="L39" s="3"/>
      <c r="M39" s="3"/>
      <c r="N39" s="3"/>
      <c r="O39" s="3"/>
      <c r="P39" s="3"/>
      <c r="Q39" s="3"/>
      <c r="R39" s="3"/>
      <c r="S39" s="3"/>
      <c r="T39" s="3"/>
      <c r="U39" s="3"/>
      <c r="V39" s="3"/>
      <c r="W39" s="3"/>
      <c r="X39" s="3"/>
      <c r="Y39" s="3"/>
      <c r="Z39" s="3"/>
      <c r="AA39" s="3"/>
      <c r="AB39" s="1">
        <v>7</v>
      </c>
      <c r="AC39" s="2">
        <f t="shared" ca="1" si="1"/>
        <v>-70000000</v>
      </c>
      <c r="AD39" s="2">
        <f t="shared" ca="1" si="0"/>
        <v>0</v>
      </c>
      <c r="AE39" s="2">
        <f t="shared" ca="1" si="0"/>
        <v>0</v>
      </c>
      <c r="AF39" s="2">
        <f t="shared" ca="1" si="0"/>
        <v>0</v>
      </c>
      <c r="AG39" s="2">
        <f t="shared" ca="1" si="0"/>
        <v>0</v>
      </c>
      <c r="AH39" s="2">
        <f t="shared" ca="1" si="0"/>
        <v>0</v>
      </c>
      <c r="AI39" s="2">
        <f t="shared" ca="1" si="0"/>
        <v>70000000</v>
      </c>
      <c r="AJ39" s="2">
        <f t="shared" ca="1" si="0"/>
        <v>0</v>
      </c>
      <c r="AK39" s="2">
        <f t="shared" ca="1" si="0"/>
        <v>0</v>
      </c>
      <c r="AL39" s="2">
        <f t="shared" ca="1" si="0"/>
        <v>0</v>
      </c>
      <c r="AM39" s="2">
        <f t="shared" ca="1" si="0"/>
        <v>0</v>
      </c>
      <c r="AN39" s="2">
        <f t="shared" ca="1" si="0"/>
        <v>0</v>
      </c>
    </row>
    <row r="40" spans="1:40" x14ac:dyDescent="0.25">
      <c r="A40" s="197"/>
      <c r="B40" s="171"/>
      <c r="C40" s="3"/>
      <c r="D40" s="3"/>
      <c r="E40" s="3"/>
      <c r="F40" s="3"/>
      <c r="G40" s="3"/>
      <c r="H40" s="3"/>
      <c r="I40" s="3"/>
      <c r="J40" s="3"/>
      <c r="K40" s="3"/>
      <c r="L40" s="3"/>
      <c r="M40" s="3"/>
      <c r="N40" s="3"/>
      <c r="O40" s="3"/>
      <c r="P40" s="3"/>
      <c r="Q40" s="3"/>
      <c r="R40" s="3"/>
      <c r="S40" s="3"/>
      <c r="T40" s="3"/>
      <c r="U40" s="3"/>
      <c r="V40" s="3"/>
      <c r="W40" s="3"/>
      <c r="X40" s="3"/>
      <c r="Y40" s="3"/>
      <c r="Z40" s="3"/>
      <c r="AA40" s="3"/>
      <c r="AB40" s="1">
        <v>8</v>
      </c>
      <c r="AC40" s="2">
        <f t="shared" ca="1" si="1"/>
        <v>0</v>
      </c>
      <c r="AD40" s="2">
        <f t="shared" ca="1" si="0"/>
        <v>28000</v>
      </c>
      <c r="AE40" s="2">
        <f t="shared" ca="1" si="0"/>
        <v>0</v>
      </c>
      <c r="AF40" s="2">
        <f t="shared" ca="1" si="0"/>
        <v>0</v>
      </c>
      <c r="AG40" s="2">
        <f t="shared" ca="1" si="0"/>
        <v>0</v>
      </c>
      <c r="AH40" s="2">
        <f t="shared" ca="1" si="0"/>
        <v>0</v>
      </c>
      <c r="AI40" s="2">
        <f t="shared" ca="1" si="0"/>
        <v>0</v>
      </c>
      <c r="AJ40" s="2">
        <f t="shared" ca="1" si="0"/>
        <v>18666.666666666668</v>
      </c>
      <c r="AK40" s="2">
        <f t="shared" ca="1" si="0"/>
        <v>28000</v>
      </c>
      <c r="AL40" s="2">
        <f t="shared" ca="1" si="0"/>
        <v>-18666.666666666668</v>
      </c>
      <c r="AM40" s="2">
        <f t="shared" ca="1" si="0"/>
        <v>0</v>
      </c>
      <c r="AN40" s="2">
        <f t="shared" ca="1" si="0"/>
        <v>0</v>
      </c>
    </row>
    <row r="41" spans="1:40" x14ac:dyDescent="0.25">
      <c r="A41" s="197"/>
      <c r="B41" s="171"/>
      <c r="C41" s="3"/>
      <c r="D41" s="3"/>
      <c r="E41" s="3"/>
      <c r="F41" s="3"/>
      <c r="G41" s="3"/>
      <c r="H41" s="3"/>
      <c r="I41" s="3"/>
      <c r="J41" s="3"/>
      <c r="K41" s="3"/>
      <c r="L41" s="3"/>
      <c r="M41" s="3"/>
      <c r="N41" s="3"/>
      <c r="O41" s="3"/>
      <c r="P41" s="3"/>
      <c r="Q41" s="3"/>
      <c r="R41" s="3"/>
      <c r="S41" s="3"/>
      <c r="T41" s="3"/>
      <c r="U41" s="3"/>
      <c r="V41" s="3"/>
      <c r="W41" s="3"/>
      <c r="X41" s="3"/>
      <c r="Y41" s="3"/>
      <c r="Z41" s="3"/>
      <c r="AA41" s="3"/>
      <c r="AB41" s="1">
        <v>9</v>
      </c>
      <c r="AC41" s="2">
        <f t="shared" ca="1" si="1"/>
        <v>0</v>
      </c>
      <c r="AD41" s="2">
        <f t="shared" ca="1" si="0"/>
        <v>28000</v>
      </c>
      <c r="AE41" s="2">
        <f t="shared" ca="1" si="0"/>
        <v>0</v>
      </c>
      <c r="AF41" s="2">
        <f t="shared" ca="1" si="0"/>
        <v>0</v>
      </c>
      <c r="AG41" s="2">
        <f t="shared" ca="1" si="0"/>
        <v>0</v>
      </c>
      <c r="AH41" s="2">
        <f t="shared" ca="1" si="0"/>
        <v>0</v>
      </c>
      <c r="AI41" s="2">
        <f t="shared" ca="1" si="0"/>
        <v>0</v>
      </c>
      <c r="AJ41" s="2">
        <f t="shared" ca="1" si="0"/>
        <v>28000</v>
      </c>
      <c r="AK41" s="2">
        <f t="shared" ca="1" si="0"/>
        <v>56000</v>
      </c>
      <c r="AL41" s="2">
        <f t="shared" ca="1" si="0"/>
        <v>-28000</v>
      </c>
      <c r="AM41" s="2">
        <f t="shared" ca="1" si="0"/>
        <v>0</v>
      </c>
      <c r="AN41" s="2">
        <f t="shared" ca="1" si="0"/>
        <v>0</v>
      </c>
    </row>
    <row r="42" spans="1:40" x14ac:dyDescent="0.25">
      <c r="A42" s="197"/>
      <c r="B42" s="171"/>
      <c r="C42" s="3"/>
      <c r="D42" s="3"/>
      <c r="E42" s="3"/>
      <c r="F42" s="3"/>
      <c r="G42" s="3"/>
      <c r="H42" s="3"/>
      <c r="I42" s="3"/>
      <c r="J42" s="3"/>
      <c r="K42" s="3"/>
      <c r="L42" s="3"/>
      <c r="M42" s="3"/>
      <c r="N42" s="3"/>
      <c r="O42" s="3"/>
      <c r="P42" s="3"/>
      <c r="Q42" s="3"/>
      <c r="R42" s="3"/>
      <c r="S42" s="3"/>
      <c r="T42" s="3"/>
      <c r="U42" s="3"/>
      <c r="V42" s="3"/>
      <c r="W42" s="3"/>
      <c r="X42" s="3"/>
      <c r="Y42" s="3"/>
      <c r="Z42" s="3"/>
      <c r="AA42" s="3"/>
      <c r="AB42" s="1">
        <v>10</v>
      </c>
      <c r="AC42" s="2">
        <f t="shared" ca="1" si="1"/>
        <v>0</v>
      </c>
      <c r="AD42" s="2">
        <f t="shared" ca="1" si="0"/>
        <v>-28000</v>
      </c>
      <c r="AE42" s="2">
        <f t="shared" ca="1" si="0"/>
        <v>0</v>
      </c>
      <c r="AF42" s="2">
        <f t="shared" ca="1" si="0"/>
        <v>0</v>
      </c>
      <c r="AG42" s="2">
        <f t="shared" ca="1" si="0"/>
        <v>0</v>
      </c>
      <c r="AH42" s="2">
        <f t="shared" ca="1" si="0"/>
        <v>0</v>
      </c>
      <c r="AI42" s="2">
        <f t="shared" ca="1" si="0"/>
        <v>0</v>
      </c>
      <c r="AJ42" s="2">
        <f t="shared" ca="1" si="0"/>
        <v>-18666.666666666668</v>
      </c>
      <c r="AK42" s="2">
        <f t="shared" ca="1" si="0"/>
        <v>-28000</v>
      </c>
      <c r="AL42" s="2">
        <f t="shared" ca="1" si="0"/>
        <v>18666.666666666668</v>
      </c>
      <c r="AM42" s="2">
        <f t="shared" ca="1" si="0"/>
        <v>0</v>
      </c>
      <c r="AN42" s="2">
        <f t="shared" ca="1" si="0"/>
        <v>0</v>
      </c>
    </row>
    <row r="43" spans="1:40" x14ac:dyDescent="0.25">
      <c r="A43" s="197"/>
      <c r="B43" s="171"/>
      <c r="C43" s="3"/>
      <c r="D43" s="3"/>
      <c r="E43" s="3"/>
      <c r="F43" s="3"/>
      <c r="G43" s="3"/>
      <c r="H43" s="3"/>
      <c r="I43" s="3"/>
      <c r="J43" s="3"/>
      <c r="K43" s="3"/>
      <c r="L43" s="3"/>
      <c r="M43" s="3"/>
      <c r="N43" s="3"/>
      <c r="O43" s="3"/>
      <c r="P43" s="3"/>
      <c r="Q43" s="3"/>
      <c r="R43" s="3"/>
      <c r="S43" s="3"/>
      <c r="T43" s="3"/>
      <c r="U43" s="3"/>
      <c r="V43" s="3"/>
      <c r="W43" s="3"/>
      <c r="X43" s="3"/>
      <c r="Y43" s="3"/>
      <c r="Z43" s="3"/>
      <c r="AA43" s="3"/>
      <c r="AB43" s="1">
        <v>11</v>
      </c>
      <c r="AC43" s="2">
        <f t="shared" ca="1" si="1"/>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c r="AL43" s="2">
        <f t="shared" ca="1" si="0"/>
        <v>0</v>
      </c>
      <c r="AM43" s="2">
        <f t="shared" ca="1" si="0"/>
        <v>0</v>
      </c>
      <c r="AN43" s="2">
        <f t="shared" ca="1" si="0"/>
        <v>0</v>
      </c>
    </row>
    <row r="44" spans="1:40" x14ac:dyDescent="0.25">
      <c r="A44" s="197"/>
      <c r="B44" s="172"/>
      <c r="C44" s="31"/>
      <c r="D44" s="31"/>
      <c r="E44" s="31"/>
      <c r="F44" s="31"/>
      <c r="G44" s="31"/>
      <c r="H44" s="31"/>
      <c r="I44" s="31"/>
      <c r="J44" s="31"/>
      <c r="K44" s="31"/>
      <c r="L44" s="31"/>
      <c r="M44" s="31"/>
      <c r="N44" s="31"/>
      <c r="O44" s="31"/>
      <c r="P44" s="31"/>
      <c r="Q44" s="31"/>
      <c r="R44" s="31"/>
      <c r="S44" s="31"/>
      <c r="T44" s="31"/>
      <c r="U44" s="31"/>
      <c r="V44" s="31"/>
      <c r="W44" s="31"/>
      <c r="X44" s="31"/>
      <c r="Y44" s="31"/>
      <c r="Z44" s="31"/>
      <c r="AA44" s="31"/>
      <c r="AB44" s="29">
        <v>12</v>
      </c>
      <c r="AC44" s="30">
        <f t="shared" ca="1" si="1"/>
        <v>0</v>
      </c>
      <c r="AD44" s="30">
        <f t="shared" ca="1" si="0"/>
        <v>0</v>
      </c>
      <c r="AE44" s="30">
        <f t="shared" ca="1" si="0"/>
        <v>0</v>
      </c>
      <c r="AF44" s="30">
        <f t="shared" ca="1" si="0"/>
        <v>0</v>
      </c>
      <c r="AG44" s="30">
        <f t="shared" ca="1" si="0"/>
        <v>0</v>
      </c>
      <c r="AH44" s="30">
        <f t="shared" ca="1" si="0"/>
        <v>0</v>
      </c>
      <c r="AI44" s="30">
        <f t="shared" ca="1" si="0"/>
        <v>0</v>
      </c>
      <c r="AJ44" s="30">
        <f t="shared" ca="1" si="0"/>
        <v>0</v>
      </c>
      <c r="AK44" s="30">
        <f t="shared" ca="1" si="0"/>
        <v>0</v>
      </c>
      <c r="AL44" s="30">
        <f t="shared" ca="1" si="0"/>
        <v>0</v>
      </c>
      <c r="AM44" s="30">
        <f t="shared" ca="1" si="0"/>
        <v>0</v>
      </c>
      <c r="AN44" s="30">
        <f t="shared" ca="1" si="0"/>
        <v>0</v>
      </c>
    </row>
    <row r="45" spans="1:40" x14ac:dyDescent="0.25">
      <c r="A45" s="197"/>
      <c r="B45" s="170" t="s">
        <v>30</v>
      </c>
      <c r="C45" s="173" t="str">
        <f>INDEX(mem_Nb,MATCH(B45,MEMBERS,0))</f>
        <v>N2</v>
      </c>
      <c r="D45" s="25">
        <f>INDEX(LM,MATCH(C45,NODES,0),1)</f>
        <v>1</v>
      </c>
      <c r="E45" s="4">
        <f t="array" aca="1" ref="E45:E50" ca="1">d_m(D45:D50,P45:U50,Du,Dk)</f>
        <v>0</v>
      </c>
      <c r="F45" s="4">
        <f t="array" ref="F45:F50">qf_m(B45)</f>
        <v>0</v>
      </c>
      <c r="G45" s="4">
        <f t="array" ref="G45:G50">MMULT(TRANSPOSE(P45:U50),F45:F50)</f>
        <v>0</v>
      </c>
      <c r="H45" s="4">
        <f t="array" aca="1" ref="H45:H50" ca="1">MMULT(J45:O50,E45:E50)+F45:F50</f>
        <v>0</v>
      </c>
      <c r="I45" s="4">
        <f t="array" aca="1" ref="I45:I50" ca="1">MMULT(TRANSPOSE(P45:U50),H45:H50)</f>
        <v>0</v>
      </c>
      <c r="J45" s="14">
        <f t="array" ref="J45:O50">kp_m(B45)</f>
        <v>70000000</v>
      </c>
      <c r="K45" s="4">
        <v>0</v>
      </c>
      <c r="L45" s="4">
        <v>0</v>
      </c>
      <c r="M45" s="4">
        <v>-70000000</v>
      </c>
      <c r="N45" s="4">
        <v>0</v>
      </c>
      <c r="O45" s="15">
        <v>0</v>
      </c>
      <c r="P45" s="14">
        <f t="array" ref="P45:U50">T_m(B45)</f>
        <v>1</v>
      </c>
      <c r="Q45" s="4">
        <v>0</v>
      </c>
      <c r="R45" s="4">
        <v>0</v>
      </c>
      <c r="S45" s="4">
        <v>0</v>
      </c>
      <c r="T45" s="4">
        <v>0</v>
      </c>
      <c r="U45" s="15">
        <v>0</v>
      </c>
      <c r="V45" s="14">
        <f t="array" ref="V45:AA50">k_m(P45:U50,J45:O50)</f>
        <v>70000000</v>
      </c>
      <c r="W45" s="4">
        <v>0</v>
      </c>
      <c r="X45" s="4">
        <v>0</v>
      </c>
      <c r="Y45" s="4">
        <v>-70000000</v>
      </c>
      <c r="Z45" s="4">
        <v>0</v>
      </c>
      <c r="AA45" s="15">
        <v>0</v>
      </c>
      <c r="AB45" s="5">
        <v>1</v>
      </c>
      <c r="AC45" s="4">
        <f ca="1">IF(ISNA(OR(MATCH(AC$32,OFFSET($D45,1-$AB45,0,6),0),MATCH($AB45,OFFSET($D45,1-$AB45,0,6),0))),0,INDEX(OFFSET($D45,1-$AB45,18,6,6),MATCH(AC$32,OFFSET($D45,1-$AB45,0,6),0),MATCH($AB45,OFFSET($D45,1-$AB45,0,6),0)))</f>
        <v>70000000</v>
      </c>
      <c r="AD45" s="4">
        <f t="shared" ca="1" si="0"/>
        <v>0</v>
      </c>
      <c r="AE45" s="4">
        <f t="shared" ca="1" si="0"/>
        <v>-70000000</v>
      </c>
      <c r="AF45" s="4">
        <f t="shared" ca="1" si="0"/>
        <v>0</v>
      </c>
      <c r="AG45" s="4">
        <f t="shared" ca="1" si="0"/>
        <v>0</v>
      </c>
      <c r="AH45" s="4">
        <f t="shared" ca="1" si="0"/>
        <v>0</v>
      </c>
      <c r="AI45" s="4">
        <f t="shared" ca="1" si="0"/>
        <v>0</v>
      </c>
      <c r="AJ45" s="4">
        <f t="shared" ca="1" si="0"/>
        <v>0</v>
      </c>
      <c r="AK45" s="4">
        <f t="shared" ca="1" si="0"/>
        <v>0</v>
      </c>
      <c r="AL45" s="4">
        <f t="shared" ca="1" si="0"/>
        <v>0</v>
      </c>
      <c r="AM45" s="4">
        <f t="shared" ca="1" si="0"/>
        <v>0</v>
      </c>
      <c r="AN45" s="4">
        <f t="shared" ca="1" si="0"/>
        <v>0</v>
      </c>
    </row>
    <row r="46" spans="1:40" x14ac:dyDescent="0.25">
      <c r="A46" s="197"/>
      <c r="B46" s="171"/>
      <c r="C46" s="174"/>
      <c r="D46" s="26">
        <f>INDEX(LM,MATCH(C45,NODES,0),2)</f>
        <v>10</v>
      </c>
      <c r="E46" s="2">
        <f ca="1"/>
        <v>0</v>
      </c>
      <c r="F46" s="2">
        <v>0</v>
      </c>
      <c r="G46" s="2">
        <v>0</v>
      </c>
      <c r="H46" s="2">
        <f ca="1"/>
        <v>0</v>
      </c>
      <c r="I46" s="2">
        <f ca="1"/>
        <v>0</v>
      </c>
      <c r="J46" s="12">
        <v>0</v>
      </c>
      <c r="K46" s="2">
        <v>18666.666666666668</v>
      </c>
      <c r="L46" s="2">
        <v>28000</v>
      </c>
      <c r="M46" s="2">
        <v>0</v>
      </c>
      <c r="N46" s="2">
        <v>-18666.666666666668</v>
      </c>
      <c r="O46" s="13">
        <v>28000</v>
      </c>
      <c r="P46" s="12">
        <v>0</v>
      </c>
      <c r="Q46" s="2">
        <v>1</v>
      </c>
      <c r="R46" s="2">
        <v>0</v>
      </c>
      <c r="S46" s="2">
        <v>0</v>
      </c>
      <c r="T46" s="2">
        <v>0</v>
      </c>
      <c r="U46" s="13">
        <v>0</v>
      </c>
      <c r="V46" s="12">
        <v>0</v>
      </c>
      <c r="W46" s="2">
        <v>18666.666666666668</v>
      </c>
      <c r="X46" s="2">
        <v>28000</v>
      </c>
      <c r="Y46" s="2">
        <v>0</v>
      </c>
      <c r="Z46" s="2">
        <v>-18666.666666666668</v>
      </c>
      <c r="AA46" s="13">
        <v>28000</v>
      </c>
      <c r="AB46" s="1">
        <v>2</v>
      </c>
      <c r="AC46" s="2">
        <f t="shared" ref="AC46:AN61" ca="1" si="2">IF(ISNA(OR(MATCH(AC$32,OFFSET($D46,1-$AB46,0,6),0),MATCH($AB46,OFFSET($D46,1-$AB46,0,6),0))),0,INDEX(OFFSET($D46,1-$AB46,18,6,6),MATCH(AC$32,OFFSET($D46,1-$AB46,0,6),0),MATCH($AB46,OFFSET($D46,1-$AB46,0,6),0)))</f>
        <v>0</v>
      </c>
      <c r="AD46" s="2">
        <f t="shared" ca="1" si="0"/>
        <v>56000</v>
      </c>
      <c r="AE46" s="2">
        <f t="shared" ca="1" si="0"/>
        <v>0</v>
      </c>
      <c r="AF46" s="2">
        <f t="shared" ca="1" si="0"/>
        <v>28000</v>
      </c>
      <c r="AG46" s="2">
        <f t="shared" ca="1" si="0"/>
        <v>0</v>
      </c>
      <c r="AH46" s="2">
        <f t="shared" ca="1" si="0"/>
        <v>0</v>
      </c>
      <c r="AI46" s="2">
        <f t="shared" ca="1" si="0"/>
        <v>0</v>
      </c>
      <c r="AJ46" s="2">
        <f t="shared" ca="1" si="0"/>
        <v>0</v>
      </c>
      <c r="AK46" s="2">
        <f t="shared" ca="1" si="0"/>
        <v>0</v>
      </c>
      <c r="AL46" s="2">
        <f t="shared" ca="1" si="0"/>
        <v>28000</v>
      </c>
      <c r="AM46" s="2">
        <f t="shared" ca="1" si="0"/>
        <v>-28000</v>
      </c>
      <c r="AN46" s="2">
        <f t="shared" ca="1" si="0"/>
        <v>0</v>
      </c>
    </row>
    <row r="47" spans="1:40" x14ac:dyDescent="0.25">
      <c r="A47" s="197"/>
      <c r="B47" s="171"/>
      <c r="C47" s="174"/>
      <c r="D47" s="26">
        <f>INDEX(LM,MATCH(C45,NODES,0),3)</f>
        <v>2</v>
      </c>
      <c r="E47" s="2">
        <f ca="1"/>
        <v>0</v>
      </c>
      <c r="F47" s="2">
        <v>0</v>
      </c>
      <c r="G47" s="2">
        <v>0</v>
      </c>
      <c r="H47" s="2">
        <f ca="1"/>
        <v>0</v>
      </c>
      <c r="I47" s="2">
        <f ca="1"/>
        <v>0</v>
      </c>
      <c r="J47" s="12">
        <v>0</v>
      </c>
      <c r="K47" s="2">
        <v>28000</v>
      </c>
      <c r="L47" s="2">
        <v>56000</v>
      </c>
      <c r="M47" s="2">
        <v>0</v>
      </c>
      <c r="N47" s="2">
        <v>-28000</v>
      </c>
      <c r="O47" s="13">
        <v>28000</v>
      </c>
      <c r="P47" s="12">
        <v>0</v>
      </c>
      <c r="Q47" s="2">
        <v>0</v>
      </c>
      <c r="R47" s="2">
        <v>1</v>
      </c>
      <c r="S47" s="2">
        <v>0</v>
      </c>
      <c r="T47" s="2">
        <v>0</v>
      </c>
      <c r="U47" s="13">
        <v>0</v>
      </c>
      <c r="V47" s="12">
        <v>0</v>
      </c>
      <c r="W47" s="2">
        <v>28000</v>
      </c>
      <c r="X47" s="2">
        <v>56000</v>
      </c>
      <c r="Y47" s="2">
        <v>0</v>
      </c>
      <c r="Z47" s="2">
        <v>-28000</v>
      </c>
      <c r="AA47" s="13">
        <v>28000</v>
      </c>
      <c r="AB47" s="1">
        <v>3</v>
      </c>
      <c r="AC47" s="2">
        <f t="shared" ca="1" si="2"/>
        <v>-70000000</v>
      </c>
      <c r="AD47" s="2">
        <f t="shared" ca="1" si="0"/>
        <v>0</v>
      </c>
      <c r="AE47" s="2">
        <f t="shared" ca="1" si="0"/>
        <v>70000000</v>
      </c>
      <c r="AF47" s="2">
        <f t="shared" ca="1" si="0"/>
        <v>0</v>
      </c>
      <c r="AG47" s="2">
        <f t="shared" ca="1" si="0"/>
        <v>0</v>
      </c>
      <c r="AH47" s="2">
        <f t="shared" ca="1" si="0"/>
        <v>0</v>
      </c>
      <c r="AI47" s="2">
        <f t="shared" ca="1" si="0"/>
        <v>0</v>
      </c>
      <c r="AJ47" s="2">
        <f t="shared" ca="1" si="0"/>
        <v>0</v>
      </c>
      <c r="AK47" s="2">
        <f t="shared" ca="1" si="0"/>
        <v>0</v>
      </c>
      <c r="AL47" s="2">
        <f t="shared" ca="1" si="0"/>
        <v>0</v>
      </c>
      <c r="AM47" s="2">
        <f t="shared" ca="1" si="0"/>
        <v>0</v>
      </c>
      <c r="AN47" s="2">
        <f t="shared" ca="1" si="0"/>
        <v>0</v>
      </c>
    </row>
    <row r="48" spans="1:40" x14ac:dyDescent="0.25">
      <c r="A48" s="197"/>
      <c r="B48" s="171"/>
      <c r="C48" s="174" t="str">
        <f>INDEX(mem_Ne,MATCH(B45,MEMBERS,0))</f>
        <v>N3</v>
      </c>
      <c r="D48" s="26">
        <f>INDEX(LM,MATCH(C48,NODES,0),1)</f>
        <v>3</v>
      </c>
      <c r="E48" s="2">
        <f ca="1"/>
        <v>0</v>
      </c>
      <c r="F48" s="2">
        <v>0</v>
      </c>
      <c r="G48" s="2">
        <v>0</v>
      </c>
      <c r="H48" s="2">
        <f ca="1"/>
        <v>0</v>
      </c>
      <c r="I48" s="2">
        <f ca="1"/>
        <v>0</v>
      </c>
      <c r="J48" s="12">
        <v>-70000000</v>
      </c>
      <c r="K48" s="2">
        <v>0</v>
      </c>
      <c r="L48" s="2">
        <v>0</v>
      </c>
      <c r="M48" s="2">
        <v>70000000</v>
      </c>
      <c r="N48" s="2">
        <v>0</v>
      </c>
      <c r="O48" s="13">
        <v>0</v>
      </c>
      <c r="P48" s="12">
        <v>0</v>
      </c>
      <c r="Q48" s="2">
        <v>0</v>
      </c>
      <c r="R48" s="2">
        <v>0</v>
      </c>
      <c r="S48" s="2">
        <v>1</v>
      </c>
      <c r="T48" s="2">
        <v>0</v>
      </c>
      <c r="U48" s="13">
        <v>0</v>
      </c>
      <c r="V48" s="12">
        <v>-70000000</v>
      </c>
      <c r="W48" s="2">
        <v>0</v>
      </c>
      <c r="X48" s="2">
        <v>0</v>
      </c>
      <c r="Y48" s="2">
        <v>70000000</v>
      </c>
      <c r="Z48" s="2">
        <v>0</v>
      </c>
      <c r="AA48" s="13">
        <v>0</v>
      </c>
      <c r="AB48" s="1">
        <v>4</v>
      </c>
      <c r="AC48" s="2">
        <f t="shared" ca="1" si="2"/>
        <v>0</v>
      </c>
      <c r="AD48" s="2">
        <f t="shared" ca="1" si="0"/>
        <v>28000</v>
      </c>
      <c r="AE48" s="2">
        <f t="shared" ca="1" si="0"/>
        <v>0</v>
      </c>
      <c r="AF48" s="2">
        <f t="shared" ca="1" si="0"/>
        <v>56000</v>
      </c>
      <c r="AG48" s="2">
        <f t="shared" ca="1" si="0"/>
        <v>0</v>
      </c>
      <c r="AH48" s="2">
        <f t="shared" ca="1" si="0"/>
        <v>0</v>
      </c>
      <c r="AI48" s="2">
        <f t="shared" ca="1" si="0"/>
        <v>0</v>
      </c>
      <c r="AJ48" s="2">
        <f t="shared" ca="1" si="0"/>
        <v>0</v>
      </c>
      <c r="AK48" s="2">
        <f t="shared" ca="1" si="0"/>
        <v>0</v>
      </c>
      <c r="AL48" s="2">
        <f t="shared" ca="1" si="0"/>
        <v>28000</v>
      </c>
      <c r="AM48" s="2">
        <f t="shared" ca="1" si="0"/>
        <v>-28000</v>
      </c>
      <c r="AN48" s="2">
        <f t="shared" ca="1" si="0"/>
        <v>0</v>
      </c>
    </row>
    <row r="49" spans="1:40" x14ac:dyDescent="0.25">
      <c r="A49" s="197"/>
      <c r="B49" s="171"/>
      <c r="C49" s="174"/>
      <c r="D49" s="26">
        <f>INDEX(LM,MATCH(C48,NODES,0),2)</f>
        <v>11</v>
      </c>
      <c r="E49" s="2">
        <f ca="1"/>
        <v>0</v>
      </c>
      <c r="F49" s="2">
        <v>0</v>
      </c>
      <c r="G49" s="2">
        <v>0</v>
      </c>
      <c r="H49" s="2">
        <f ca="1"/>
        <v>0</v>
      </c>
      <c r="I49" s="2">
        <f ca="1"/>
        <v>0</v>
      </c>
      <c r="J49" s="12">
        <v>0</v>
      </c>
      <c r="K49" s="2">
        <v>-18666.666666666668</v>
      </c>
      <c r="L49" s="2">
        <v>-28000</v>
      </c>
      <c r="M49" s="2">
        <v>0</v>
      </c>
      <c r="N49" s="2">
        <v>18666.666666666668</v>
      </c>
      <c r="O49" s="13">
        <v>-28000</v>
      </c>
      <c r="P49" s="12">
        <v>0</v>
      </c>
      <c r="Q49" s="2">
        <v>0</v>
      </c>
      <c r="R49" s="2">
        <v>0</v>
      </c>
      <c r="S49" s="2">
        <v>0</v>
      </c>
      <c r="T49" s="2">
        <v>1</v>
      </c>
      <c r="U49" s="13">
        <v>0</v>
      </c>
      <c r="V49" s="12">
        <v>0</v>
      </c>
      <c r="W49" s="2">
        <v>-18666.666666666668</v>
      </c>
      <c r="X49" s="2">
        <v>-28000</v>
      </c>
      <c r="Y49" s="2">
        <v>0</v>
      </c>
      <c r="Z49" s="2">
        <v>18666.666666666668</v>
      </c>
      <c r="AA49" s="13">
        <v>-28000</v>
      </c>
      <c r="AB49" s="1">
        <v>5</v>
      </c>
      <c r="AC49" s="2">
        <f t="shared" ca="1" si="2"/>
        <v>0</v>
      </c>
      <c r="AD49" s="2">
        <f t="shared" ca="1" si="2"/>
        <v>0</v>
      </c>
      <c r="AE49" s="2">
        <f t="shared" ca="1" si="2"/>
        <v>0</v>
      </c>
      <c r="AF49" s="2">
        <f t="shared" ca="1" si="2"/>
        <v>0</v>
      </c>
      <c r="AG49" s="2">
        <f t="shared" ca="1" si="2"/>
        <v>0</v>
      </c>
      <c r="AH49" s="2">
        <f t="shared" ca="1" si="2"/>
        <v>0</v>
      </c>
      <c r="AI49" s="2">
        <f t="shared" ca="1" si="2"/>
        <v>0</v>
      </c>
      <c r="AJ49" s="2">
        <f t="shared" ca="1" si="2"/>
        <v>0</v>
      </c>
      <c r="AK49" s="2">
        <f t="shared" ca="1" si="2"/>
        <v>0</v>
      </c>
      <c r="AL49" s="2">
        <f t="shared" ca="1" si="2"/>
        <v>0</v>
      </c>
      <c r="AM49" s="2">
        <f t="shared" ca="1" si="2"/>
        <v>0</v>
      </c>
      <c r="AN49" s="2">
        <f t="shared" ca="1" si="2"/>
        <v>0</v>
      </c>
    </row>
    <row r="50" spans="1:40" x14ac:dyDescent="0.25">
      <c r="A50" s="197"/>
      <c r="B50" s="171"/>
      <c r="C50" s="174"/>
      <c r="D50" s="26">
        <f>INDEX(LM,MATCH(C48,NODES,0),3)</f>
        <v>4</v>
      </c>
      <c r="E50" s="2">
        <f ca="1"/>
        <v>0</v>
      </c>
      <c r="F50" s="2">
        <v>0</v>
      </c>
      <c r="G50" s="2">
        <v>0</v>
      </c>
      <c r="H50" s="2">
        <f ca="1"/>
        <v>0</v>
      </c>
      <c r="I50" s="2">
        <f ca="1"/>
        <v>0</v>
      </c>
      <c r="J50" s="12">
        <v>0</v>
      </c>
      <c r="K50" s="2">
        <v>28000</v>
      </c>
      <c r="L50" s="2">
        <v>28000</v>
      </c>
      <c r="M50" s="2">
        <v>0</v>
      </c>
      <c r="N50" s="2">
        <v>-28000</v>
      </c>
      <c r="O50" s="13">
        <v>56000</v>
      </c>
      <c r="P50" s="12">
        <v>0</v>
      </c>
      <c r="Q50" s="2">
        <v>0</v>
      </c>
      <c r="R50" s="2">
        <v>0</v>
      </c>
      <c r="S50" s="2">
        <v>0</v>
      </c>
      <c r="T50" s="2">
        <v>0</v>
      </c>
      <c r="U50" s="13">
        <v>1</v>
      </c>
      <c r="V50" s="12">
        <v>0</v>
      </c>
      <c r="W50" s="2">
        <v>28000</v>
      </c>
      <c r="X50" s="2">
        <v>28000</v>
      </c>
      <c r="Y50" s="2">
        <v>0</v>
      </c>
      <c r="Z50" s="2">
        <v>-28000</v>
      </c>
      <c r="AA50" s="13">
        <v>56000</v>
      </c>
      <c r="AB50" s="1">
        <v>6</v>
      </c>
      <c r="AC50" s="2">
        <f t="shared" ca="1" si="2"/>
        <v>0</v>
      </c>
      <c r="AD50" s="2">
        <f t="shared" ca="1" si="2"/>
        <v>0</v>
      </c>
      <c r="AE50" s="2">
        <f t="shared" ca="1" si="2"/>
        <v>0</v>
      </c>
      <c r="AF50" s="2">
        <f t="shared" ca="1" si="2"/>
        <v>0</v>
      </c>
      <c r="AG50" s="2">
        <f t="shared" ca="1" si="2"/>
        <v>0</v>
      </c>
      <c r="AH50" s="2">
        <f t="shared" ca="1" si="2"/>
        <v>0</v>
      </c>
      <c r="AI50" s="2">
        <f t="shared" ca="1" si="2"/>
        <v>0</v>
      </c>
      <c r="AJ50" s="2">
        <f t="shared" ca="1" si="2"/>
        <v>0</v>
      </c>
      <c r="AK50" s="2">
        <f t="shared" ca="1" si="2"/>
        <v>0</v>
      </c>
      <c r="AL50" s="2">
        <f t="shared" ca="1" si="2"/>
        <v>0</v>
      </c>
      <c r="AM50" s="2">
        <f t="shared" ca="1" si="2"/>
        <v>0</v>
      </c>
      <c r="AN50" s="2">
        <f t="shared" ca="1" si="2"/>
        <v>0</v>
      </c>
    </row>
    <row r="51" spans="1:40" x14ac:dyDescent="0.25">
      <c r="A51" s="197"/>
      <c r="B51" s="171"/>
      <c r="C51" s="3"/>
      <c r="D51" s="3"/>
      <c r="E51" s="3"/>
      <c r="F51" s="3"/>
      <c r="G51" s="3"/>
      <c r="H51" s="3"/>
      <c r="I51" s="3"/>
      <c r="J51" s="3"/>
      <c r="K51" s="3"/>
      <c r="L51" s="3"/>
      <c r="M51" s="3"/>
      <c r="N51" s="3"/>
      <c r="O51" s="3"/>
      <c r="P51" s="3"/>
      <c r="Q51" s="3"/>
      <c r="R51" s="3"/>
      <c r="S51" s="3"/>
      <c r="T51" s="3"/>
      <c r="U51" s="3"/>
      <c r="V51" s="3"/>
      <c r="W51" s="3"/>
      <c r="X51" s="3"/>
      <c r="Y51" s="3"/>
      <c r="Z51" s="3"/>
      <c r="AA51" s="3"/>
      <c r="AB51" s="1">
        <v>7</v>
      </c>
      <c r="AC51" s="2">
        <f t="shared" ca="1" si="2"/>
        <v>0</v>
      </c>
      <c r="AD51" s="2">
        <f t="shared" ca="1" si="2"/>
        <v>0</v>
      </c>
      <c r="AE51" s="2">
        <f t="shared" ca="1" si="2"/>
        <v>0</v>
      </c>
      <c r="AF51" s="2">
        <f t="shared" ca="1" si="2"/>
        <v>0</v>
      </c>
      <c r="AG51" s="2">
        <f t="shared" ca="1" si="2"/>
        <v>0</v>
      </c>
      <c r="AH51" s="2">
        <f t="shared" ca="1" si="2"/>
        <v>0</v>
      </c>
      <c r="AI51" s="2">
        <f t="shared" ca="1" si="2"/>
        <v>0</v>
      </c>
      <c r="AJ51" s="2">
        <f t="shared" ca="1" si="2"/>
        <v>0</v>
      </c>
      <c r="AK51" s="2">
        <f t="shared" ca="1" si="2"/>
        <v>0</v>
      </c>
      <c r="AL51" s="2">
        <f t="shared" ca="1" si="2"/>
        <v>0</v>
      </c>
      <c r="AM51" s="2">
        <f t="shared" ca="1" si="2"/>
        <v>0</v>
      </c>
      <c r="AN51" s="2">
        <f t="shared" ca="1" si="2"/>
        <v>0</v>
      </c>
    </row>
    <row r="52" spans="1:40" x14ac:dyDescent="0.25">
      <c r="A52" s="197"/>
      <c r="B52" s="171"/>
      <c r="C52" s="3"/>
      <c r="D52" s="3"/>
      <c r="E52" s="3"/>
      <c r="F52" s="3"/>
      <c r="G52" s="3"/>
      <c r="H52" s="3"/>
      <c r="I52" s="3"/>
      <c r="J52" s="3"/>
      <c r="K52" s="3"/>
      <c r="L52" s="3"/>
      <c r="M52" s="3"/>
      <c r="N52" s="3"/>
      <c r="O52" s="3"/>
      <c r="P52" s="3"/>
      <c r="Q52" s="3"/>
      <c r="R52" s="3"/>
      <c r="S52" s="3"/>
      <c r="T52" s="3"/>
      <c r="U52" s="3"/>
      <c r="V52" s="3"/>
      <c r="W52" s="3"/>
      <c r="X52" s="3"/>
      <c r="Y52" s="3"/>
      <c r="Z52" s="3"/>
      <c r="AA52" s="3"/>
      <c r="AB52" s="1">
        <v>8</v>
      </c>
      <c r="AC52" s="2">
        <f t="shared" ca="1" si="2"/>
        <v>0</v>
      </c>
      <c r="AD52" s="2">
        <f t="shared" ca="1" si="2"/>
        <v>0</v>
      </c>
      <c r="AE52" s="2">
        <f t="shared" ca="1" si="2"/>
        <v>0</v>
      </c>
      <c r="AF52" s="2">
        <f t="shared" ca="1" si="2"/>
        <v>0</v>
      </c>
      <c r="AG52" s="2">
        <f t="shared" ca="1" si="2"/>
        <v>0</v>
      </c>
      <c r="AH52" s="2">
        <f t="shared" ca="1" si="2"/>
        <v>0</v>
      </c>
      <c r="AI52" s="2">
        <f t="shared" ca="1" si="2"/>
        <v>0</v>
      </c>
      <c r="AJ52" s="2">
        <f t="shared" ca="1" si="2"/>
        <v>0</v>
      </c>
      <c r="AK52" s="2">
        <f t="shared" ca="1" si="2"/>
        <v>0</v>
      </c>
      <c r="AL52" s="2">
        <f t="shared" ca="1" si="2"/>
        <v>0</v>
      </c>
      <c r="AM52" s="2">
        <f t="shared" ca="1" si="2"/>
        <v>0</v>
      </c>
      <c r="AN52" s="2">
        <f t="shared" ca="1" si="2"/>
        <v>0</v>
      </c>
    </row>
    <row r="53" spans="1:40" x14ac:dyDescent="0.25">
      <c r="A53" s="197"/>
      <c r="B53" s="171"/>
      <c r="C53" s="3"/>
      <c r="D53" s="3"/>
      <c r="E53" s="3"/>
      <c r="F53" s="3"/>
      <c r="G53" s="3"/>
      <c r="H53" s="3"/>
      <c r="I53" s="3"/>
      <c r="J53" s="3"/>
      <c r="K53" s="3"/>
      <c r="L53" s="3"/>
      <c r="M53" s="3"/>
      <c r="N53" s="3"/>
      <c r="O53" s="3"/>
      <c r="P53" s="3"/>
      <c r="Q53" s="3"/>
      <c r="R53" s="3"/>
      <c r="S53" s="3"/>
      <c r="T53" s="3"/>
      <c r="U53" s="3"/>
      <c r="V53" s="3"/>
      <c r="W53" s="3"/>
      <c r="X53" s="3"/>
      <c r="Y53" s="3"/>
      <c r="Z53" s="3"/>
      <c r="AA53" s="3"/>
      <c r="AB53" s="1">
        <v>9</v>
      </c>
      <c r="AC53" s="2">
        <f t="shared" ca="1" si="2"/>
        <v>0</v>
      </c>
      <c r="AD53" s="2">
        <f t="shared" ca="1" si="2"/>
        <v>0</v>
      </c>
      <c r="AE53" s="2">
        <f t="shared" ca="1" si="2"/>
        <v>0</v>
      </c>
      <c r="AF53" s="2">
        <f t="shared" ca="1" si="2"/>
        <v>0</v>
      </c>
      <c r="AG53" s="2">
        <f t="shared" ca="1" si="2"/>
        <v>0</v>
      </c>
      <c r="AH53" s="2">
        <f t="shared" ca="1" si="2"/>
        <v>0</v>
      </c>
      <c r="AI53" s="2">
        <f t="shared" ca="1" si="2"/>
        <v>0</v>
      </c>
      <c r="AJ53" s="2">
        <f t="shared" ca="1" si="2"/>
        <v>0</v>
      </c>
      <c r="AK53" s="2">
        <f t="shared" ca="1" si="2"/>
        <v>0</v>
      </c>
      <c r="AL53" s="2">
        <f t="shared" ca="1" si="2"/>
        <v>0</v>
      </c>
      <c r="AM53" s="2">
        <f t="shared" ca="1" si="2"/>
        <v>0</v>
      </c>
      <c r="AN53" s="2">
        <f t="shared" ca="1" si="2"/>
        <v>0</v>
      </c>
    </row>
    <row r="54" spans="1:40" x14ac:dyDescent="0.25">
      <c r="A54" s="197"/>
      <c r="B54" s="171"/>
      <c r="C54" s="3"/>
      <c r="D54" s="3"/>
      <c r="E54" s="3"/>
      <c r="F54" s="3"/>
      <c r="G54" s="3"/>
      <c r="H54" s="3"/>
      <c r="I54" s="3"/>
      <c r="J54" s="3"/>
      <c r="K54" s="3"/>
      <c r="L54" s="3"/>
      <c r="M54" s="3"/>
      <c r="N54" s="3"/>
      <c r="O54" s="3"/>
      <c r="P54" s="3"/>
      <c r="Q54" s="3"/>
      <c r="R54" s="3"/>
      <c r="S54" s="3"/>
      <c r="T54" s="3"/>
      <c r="U54" s="3"/>
      <c r="V54" s="3"/>
      <c r="W54" s="3"/>
      <c r="X54" s="3"/>
      <c r="Y54" s="3"/>
      <c r="Z54" s="3"/>
      <c r="AA54" s="3"/>
      <c r="AB54" s="1">
        <v>10</v>
      </c>
      <c r="AC54" s="2">
        <f t="shared" ca="1" si="2"/>
        <v>0</v>
      </c>
      <c r="AD54" s="2">
        <f t="shared" ca="1" si="2"/>
        <v>28000</v>
      </c>
      <c r="AE54" s="2">
        <f t="shared" ca="1" si="2"/>
        <v>0</v>
      </c>
      <c r="AF54" s="2">
        <f t="shared" ca="1" si="2"/>
        <v>28000</v>
      </c>
      <c r="AG54" s="2">
        <f t="shared" ca="1" si="2"/>
        <v>0</v>
      </c>
      <c r="AH54" s="2">
        <f t="shared" ca="1" si="2"/>
        <v>0</v>
      </c>
      <c r="AI54" s="2">
        <f t="shared" ca="1" si="2"/>
        <v>0</v>
      </c>
      <c r="AJ54" s="2">
        <f t="shared" ca="1" si="2"/>
        <v>0</v>
      </c>
      <c r="AK54" s="2">
        <f t="shared" ca="1" si="2"/>
        <v>0</v>
      </c>
      <c r="AL54" s="2">
        <f t="shared" ca="1" si="2"/>
        <v>18666.666666666668</v>
      </c>
      <c r="AM54" s="2">
        <f t="shared" ca="1" si="2"/>
        <v>-18666.666666666668</v>
      </c>
      <c r="AN54" s="2">
        <f t="shared" ca="1" si="2"/>
        <v>0</v>
      </c>
    </row>
    <row r="55" spans="1:40" x14ac:dyDescent="0.25">
      <c r="A55" s="197"/>
      <c r="B55" s="171"/>
      <c r="C55" s="3"/>
      <c r="D55" s="3"/>
      <c r="E55" s="3"/>
      <c r="F55" s="3"/>
      <c r="G55" s="3"/>
      <c r="H55" s="3"/>
      <c r="I55" s="3"/>
      <c r="J55" s="3"/>
      <c r="K55" s="3"/>
      <c r="L55" s="3"/>
      <c r="M55" s="3"/>
      <c r="N55" s="3"/>
      <c r="O55" s="3"/>
      <c r="P55" s="3"/>
      <c r="Q55" s="3"/>
      <c r="R55" s="3"/>
      <c r="S55" s="3"/>
      <c r="T55" s="3"/>
      <c r="U55" s="3"/>
      <c r="V55" s="3"/>
      <c r="W55" s="3"/>
      <c r="X55" s="3"/>
      <c r="Y55" s="3"/>
      <c r="Z55" s="3"/>
      <c r="AA55" s="3"/>
      <c r="AB55" s="1">
        <v>11</v>
      </c>
      <c r="AC55" s="2">
        <f t="shared" ca="1" si="2"/>
        <v>0</v>
      </c>
      <c r="AD55" s="2">
        <f t="shared" ca="1" si="2"/>
        <v>-28000</v>
      </c>
      <c r="AE55" s="2">
        <f t="shared" ca="1" si="2"/>
        <v>0</v>
      </c>
      <c r="AF55" s="2">
        <f t="shared" ca="1" si="2"/>
        <v>-28000</v>
      </c>
      <c r="AG55" s="2">
        <f t="shared" ca="1" si="2"/>
        <v>0</v>
      </c>
      <c r="AH55" s="2">
        <f t="shared" ca="1" si="2"/>
        <v>0</v>
      </c>
      <c r="AI55" s="2">
        <f t="shared" ca="1" si="2"/>
        <v>0</v>
      </c>
      <c r="AJ55" s="2">
        <f t="shared" ca="1" si="2"/>
        <v>0</v>
      </c>
      <c r="AK55" s="2">
        <f t="shared" ca="1" si="2"/>
        <v>0</v>
      </c>
      <c r="AL55" s="2">
        <f t="shared" ca="1" si="2"/>
        <v>-18666.666666666668</v>
      </c>
      <c r="AM55" s="2">
        <f t="shared" ca="1" si="2"/>
        <v>18666.666666666668</v>
      </c>
      <c r="AN55" s="2">
        <f t="shared" ca="1" si="2"/>
        <v>0</v>
      </c>
    </row>
    <row r="56" spans="1:40" x14ac:dyDescent="0.25">
      <c r="A56" s="197"/>
      <c r="B56" s="172"/>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29">
        <v>12</v>
      </c>
      <c r="AC56" s="30">
        <f t="shared" ca="1" si="2"/>
        <v>0</v>
      </c>
      <c r="AD56" s="30">
        <f t="shared" ca="1" si="2"/>
        <v>0</v>
      </c>
      <c r="AE56" s="30">
        <f t="shared" ca="1" si="2"/>
        <v>0</v>
      </c>
      <c r="AF56" s="30">
        <f t="shared" ca="1" si="2"/>
        <v>0</v>
      </c>
      <c r="AG56" s="30">
        <f t="shared" ca="1" si="2"/>
        <v>0</v>
      </c>
      <c r="AH56" s="30">
        <f t="shared" ca="1" si="2"/>
        <v>0</v>
      </c>
      <c r="AI56" s="30">
        <f t="shared" ca="1" si="2"/>
        <v>0</v>
      </c>
      <c r="AJ56" s="30">
        <f t="shared" ca="1" si="2"/>
        <v>0</v>
      </c>
      <c r="AK56" s="30">
        <f t="shared" ca="1" si="2"/>
        <v>0</v>
      </c>
      <c r="AL56" s="30">
        <f t="shared" ca="1" si="2"/>
        <v>0</v>
      </c>
      <c r="AM56" s="30">
        <f t="shared" ca="1" si="2"/>
        <v>0</v>
      </c>
      <c r="AN56" s="30">
        <f t="shared" ca="1" si="2"/>
        <v>0</v>
      </c>
    </row>
    <row r="57" spans="1:40" x14ac:dyDescent="0.25">
      <c r="A57" s="197"/>
      <c r="B57" s="170" t="s">
        <v>62</v>
      </c>
      <c r="C57" s="173" t="str">
        <f>INDEX(mem_Nb,MATCH(B57,MEMBERS,0))</f>
        <v>N3</v>
      </c>
      <c r="D57" s="25">
        <f>INDEX(LM,MATCH(C57,NODES,0),1)</f>
        <v>3</v>
      </c>
      <c r="E57" s="4" t="e">
        <f t="array" aca="1" ref="E57:E62" ca="1">d_m(D57:D62,P57:U62,Du,Dk)</f>
        <v>#VALUE!</v>
      </c>
      <c r="F57" s="4" t="e">
        <f t="array" ref="F57:F62">qf_m(B57)</f>
        <v>#VALUE!</v>
      </c>
      <c r="G57" s="4" t="e">
        <f t="array" ref="G57:G62">MMULT(TRANSPOSE(P57:U62),F57:F62)</f>
        <v>#VALUE!</v>
      </c>
      <c r="H57" s="4" t="e">
        <f t="array" ref="H57:H62">MMULT(J57:O62,E57:E62)+F57:F62</f>
        <v>#VALUE!</v>
      </c>
      <c r="I57" s="4" t="e">
        <f t="array" ref="I57:I62">MMULT(TRANSPOSE(P57:U62),H57:H62)</f>
        <v>#VALUE!</v>
      </c>
      <c r="J57" s="14" t="e">
        <f t="array" ref="J57:O62">kp_m(B57)</f>
        <v>#VALUE!</v>
      </c>
      <c r="K57" s="4" t="e">
        <v>#VALUE!</v>
      </c>
      <c r="L57" s="4" t="e">
        <v>#VALUE!</v>
      </c>
      <c r="M57" s="4" t="e">
        <v>#VALUE!</v>
      </c>
      <c r="N57" s="4" t="e">
        <v>#VALUE!</v>
      </c>
      <c r="O57" s="15" t="e">
        <v>#VALUE!</v>
      </c>
      <c r="P57" s="14" t="e">
        <f t="array" ref="P57:U62">T_m(B57)</f>
        <v>#VALUE!</v>
      </c>
      <c r="Q57" s="4" t="e">
        <v>#VALUE!</v>
      </c>
      <c r="R57" s="4" t="e">
        <v>#VALUE!</v>
      </c>
      <c r="S57" s="4" t="e">
        <v>#VALUE!</v>
      </c>
      <c r="T57" s="4" t="e">
        <v>#VALUE!</v>
      </c>
      <c r="U57" s="15" t="e">
        <v>#VALUE!</v>
      </c>
      <c r="V57" s="14" t="e">
        <f t="array" ref="V57:AA62">k_m(P57:U62,J57:O62)</f>
        <v>#VALUE!</v>
      </c>
      <c r="W57" s="4" t="e">
        <v>#VALUE!</v>
      </c>
      <c r="X57" s="4" t="e">
        <v>#VALUE!</v>
      </c>
      <c r="Y57" s="4" t="e">
        <v>#VALUE!</v>
      </c>
      <c r="Z57" s="4" t="e">
        <v>#VALUE!</v>
      </c>
      <c r="AA57" s="15" t="e">
        <v>#VALUE!</v>
      </c>
      <c r="AB57" s="5">
        <v>1</v>
      </c>
      <c r="AC57" s="4">
        <f ca="1">IF(ISNA(OR(MATCH(AC$32,OFFSET($D57,1-$AB57,0,6),0),MATCH($AB57,OFFSET($D57,1-$AB57,0,6),0))),0,INDEX(OFFSET($D57,1-$AB57,18,6,6),MATCH(AC$32,OFFSET($D57,1-$AB57,0,6),0),MATCH($AB57,OFFSET($D57,1-$AB57,0,6),0)))</f>
        <v>0</v>
      </c>
      <c r="AD57" s="4">
        <f t="shared" ca="1" si="2"/>
        <v>0</v>
      </c>
      <c r="AE57" s="4">
        <f t="shared" ca="1" si="2"/>
        <v>0</v>
      </c>
      <c r="AF57" s="4">
        <f t="shared" ca="1" si="2"/>
        <v>0</v>
      </c>
      <c r="AG57" s="4">
        <f t="shared" ca="1" si="2"/>
        <v>0</v>
      </c>
      <c r="AH57" s="4">
        <f t="shared" ca="1" si="2"/>
        <v>0</v>
      </c>
      <c r="AI57" s="4">
        <f t="shared" ca="1" si="2"/>
        <v>0</v>
      </c>
      <c r="AJ57" s="4">
        <f t="shared" ca="1" si="2"/>
        <v>0</v>
      </c>
      <c r="AK57" s="4">
        <f t="shared" ca="1" si="2"/>
        <v>0</v>
      </c>
      <c r="AL57" s="4">
        <f t="shared" ca="1" si="2"/>
        <v>0</v>
      </c>
      <c r="AM57" s="4">
        <f t="shared" ca="1" si="2"/>
        <v>0</v>
      </c>
      <c r="AN57" s="4">
        <f t="shared" ca="1" si="2"/>
        <v>0</v>
      </c>
    </row>
    <row r="58" spans="1:40" x14ac:dyDescent="0.25">
      <c r="A58" s="197"/>
      <c r="B58" s="171"/>
      <c r="C58" s="174"/>
      <c r="D58" s="26">
        <f>INDEX(LM,MATCH(C57,NODES,0),2)</f>
        <v>11</v>
      </c>
      <c r="E58" s="2" t="e">
        <f ca="1"/>
        <v>#VALUE!</v>
      </c>
      <c r="F58" s="2" t="e">
        <v>#VALUE!</v>
      </c>
      <c r="G58" s="2" t="e">
        <v>#VALUE!</v>
      </c>
      <c r="H58" s="2" t="e">
        <v>#VALUE!</v>
      </c>
      <c r="I58" s="2" t="e">
        <v>#VALUE!</v>
      </c>
      <c r="J58" s="12" t="e">
        <v>#VALUE!</v>
      </c>
      <c r="K58" s="2" t="e">
        <v>#VALUE!</v>
      </c>
      <c r="L58" s="2" t="e">
        <v>#VALUE!</v>
      </c>
      <c r="M58" s="2" t="e">
        <v>#VALUE!</v>
      </c>
      <c r="N58" s="2" t="e">
        <v>#VALUE!</v>
      </c>
      <c r="O58" s="13" t="e">
        <v>#VALUE!</v>
      </c>
      <c r="P58" s="12" t="e">
        <v>#VALUE!</v>
      </c>
      <c r="Q58" s="2" t="e">
        <v>#VALUE!</v>
      </c>
      <c r="R58" s="2" t="e">
        <v>#VALUE!</v>
      </c>
      <c r="S58" s="2" t="e">
        <v>#VALUE!</v>
      </c>
      <c r="T58" s="2" t="e">
        <v>#VALUE!</v>
      </c>
      <c r="U58" s="13" t="e">
        <v>#VALUE!</v>
      </c>
      <c r="V58" s="12" t="e">
        <v>#VALUE!</v>
      </c>
      <c r="W58" s="2" t="e">
        <v>#VALUE!</v>
      </c>
      <c r="X58" s="2" t="e">
        <v>#VALUE!</v>
      </c>
      <c r="Y58" s="2" t="e">
        <v>#VALUE!</v>
      </c>
      <c r="Z58" s="2" t="e">
        <v>#VALUE!</v>
      </c>
      <c r="AA58" s="13" t="e">
        <v>#VALUE!</v>
      </c>
      <c r="AB58" s="1">
        <v>2</v>
      </c>
      <c r="AC58" s="2">
        <f t="shared" ref="AC58:AN68" ca="1" si="3">IF(ISNA(OR(MATCH(AC$32,OFFSET($D58,1-$AB58,0,6),0),MATCH($AB58,OFFSET($D58,1-$AB58,0,6),0))),0,INDEX(OFFSET($D58,1-$AB58,18,6,6),MATCH(AC$32,OFFSET($D58,1-$AB58,0,6),0),MATCH($AB58,OFFSET($D58,1-$AB58,0,6),0)))</f>
        <v>0</v>
      </c>
      <c r="AD58" s="2">
        <f t="shared" ca="1" si="2"/>
        <v>0</v>
      </c>
      <c r="AE58" s="2">
        <f t="shared" ca="1" si="2"/>
        <v>0</v>
      </c>
      <c r="AF58" s="2">
        <f t="shared" ca="1" si="2"/>
        <v>0</v>
      </c>
      <c r="AG58" s="2">
        <f t="shared" ca="1" si="2"/>
        <v>0</v>
      </c>
      <c r="AH58" s="2">
        <f t="shared" ca="1" si="2"/>
        <v>0</v>
      </c>
      <c r="AI58" s="2">
        <f t="shared" ca="1" si="2"/>
        <v>0</v>
      </c>
      <c r="AJ58" s="2">
        <f t="shared" ca="1" si="2"/>
        <v>0</v>
      </c>
      <c r="AK58" s="2">
        <f t="shared" ca="1" si="2"/>
        <v>0</v>
      </c>
      <c r="AL58" s="2">
        <f t="shared" ca="1" si="2"/>
        <v>0</v>
      </c>
      <c r="AM58" s="2">
        <f t="shared" ca="1" si="2"/>
        <v>0</v>
      </c>
      <c r="AN58" s="2">
        <f t="shared" ca="1" si="2"/>
        <v>0</v>
      </c>
    </row>
    <row r="59" spans="1:40" x14ac:dyDescent="0.25">
      <c r="A59" s="197"/>
      <c r="B59" s="171"/>
      <c r="C59" s="174"/>
      <c r="D59" s="26">
        <f>INDEX(LM,MATCH(C57,NODES,0),3)</f>
        <v>4</v>
      </c>
      <c r="E59" s="2" t="e">
        <f ca="1"/>
        <v>#VALUE!</v>
      </c>
      <c r="F59" s="2" t="e">
        <v>#VALUE!</v>
      </c>
      <c r="G59" s="2" t="e">
        <v>#VALUE!</v>
      </c>
      <c r="H59" s="2" t="e">
        <v>#VALUE!</v>
      </c>
      <c r="I59" s="2" t="e">
        <v>#VALUE!</v>
      </c>
      <c r="J59" s="12" t="e">
        <v>#VALUE!</v>
      </c>
      <c r="K59" s="2" t="e">
        <v>#VALUE!</v>
      </c>
      <c r="L59" s="2" t="e">
        <v>#VALUE!</v>
      </c>
      <c r="M59" s="2" t="e">
        <v>#VALUE!</v>
      </c>
      <c r="N59" s="2" t="e">
        <v>#VALUE!</v>
      </c>
      <c r="O59" s="13" t="e">
        <v>#VALUE!</v>
      </c>
      <c r="P59" s="12" t="e">
        <v>#VALUE!</v>
      </c>
      <c r="Q59" s="2" t="e">
        <v>#VALUE!</v>
      </c>
      <c r="R59" s="2" t="e">
        <v>#VALUE!</v>
      </c>
      <c r="S59" s="2" t="e">
        <v>#VALUE!</v>
      </c>
      <c r="T59" s="2" t="e">
        <v>#VALUE!</v>
      </c>
      <c r="U59" s="13" t="e">
        <v>#VALUE!</v>
      </c>
      <c r="V59" s="12" t="e">
        <v>#VALUE!</v>
      </c>
      <c r="W59" s="2" t="e">
        <v>#VALUE!</v>
      </c>
      <c r="X59" s="2" t="e">
        <v>#VALUE!</v>
      </c>
      <c r="Y59" s="2" t="e">
        <v>#VALUE!</v>
      </c>
      <c r="Z59" s="2" t="e">
        <v>#VALUE!</v>
      </c>
      <c r="AA59" s="13" t="e">
        <v>#VALUE!</v>
      </c>
      <c r="AB59" s="1">
        <v>3</v>
      </c>
      <c r="AC59" s="2">
        <f t="shared" ca="1" si="3"/>
        <v>0</v>
      </c>
      <c r="AD59" s="2">
        <f t="shared" ca="1" si="2"/>
        <v>0</v>
      </c>
      <c r="AE59" s="2" t="e">
        <f t="shared" ca="1" si="2"/>
        <v>#VALUE!</v>
      </c>
      <c r="AF59" s="2" t="e">
        <f t="shared" ca="1" si="2"/>
        <v>#VALUE!</v>
      </c>
      <c r="AG59" s="2" t="e">
        <f t="shared" ca="1" si="2"/>
        <v>#VALUE!</v>
      </c>
      <c r="AH59" s="2" t="e">
        <f t="shared" ca="1" si="2"/>
        <v>#VALUE!</v>
      </c>
      <c r="AI59" s="2">
        <f t="shared" ca="1" si="2"/>
        <v>0</v>
      </c>
      <c r="AJ59" s="2">
        <f t="shared" ca="1" si="2"/>
        <v>0</v>
      </c>
      <c r="AK59" s="2">
        <f t="shared" ca="1" si="2"/>
        <v>0</v>
      </c>
      <c r="AL59" s="2">
        <f t="shared" ca="1" si="2"/>
        <v>0</v>
      </c>
      <c r="AM59" s="2" t="e">
        <f t="shared" ca="1" si="2"/>
        <v>#VALUE!</v>
      </c>
      <c r="AN59" s="2" t="e">
        <f t="shared" ca="1" si="2"/>
        <v>#VALUE!</v>
      </c>
    </row>
    <row r="60" spans="1:40" x14ac:dyDescent="0.25">
      <c r="A60" s="197"/>
      <c r="B60" s="171"/>
      <c r="C60" s="174" t="str">
        <f>INDEX(mem_Ne,MATCH(B57,MEMBERS,0))</f>
        <v>N4</v>
      </c>
      <c r="D60" s="26">
        <f>INDEX(LM,MATCH(C60,NODES,0),1)</f>
        <v>5</v>
      </c>
      <c r="E60" s="2" t="e">
        <f ca="1"/>
        <v>#VALUE!</v>
      </c>
      <c r="F60" s="2" t="e">
        <v>#VALUE!</v>
      </c>
      <c r="G60" s="2" t="e">
        <v>#VALUE!</v>
      </c>
      <c r="H60" s="2" t="e">
        <v>#VALUE!</v>
      </c>
      <c r="I60" s="2" t="e">
        <v>#VALUE!</v>
      </c>
      <c r="J60" s="12" t="e">
        <v>#VALUE!</v>
      </c>
      <c r="K60" s="2" t="e">
        <v>#VALUE!</v>
      </c>
      <c r="L60" s="2" t="e">
        <v>#VALUE!</v>
      </c>
      <c r="M60" s="2" t="e">
        <v>#VALUE!</v>
      </c>
      <c r="N60" s="2" t="e">
        <v>#VALUE!</v>
      </c>
      <c r="O60" s="13" t="e">
        <v>#VALUE!</v>
      </c>
      <c r="P60" s="12" t="e">
        <v>#VALUE!</v>
      </c>
      <c r="Q60" s="2" t="e">
        <v>#VALUE!</v>
      </c>
      <c r="R60" s="2" t="e">
        <v>#VALUE!</v>
      </c>
      <c r="S60" s="2" t="e">
        <v>#VALUE!</v>
      </c>
      <c r="T60" s="2" t="e">
        <v>#VALUE!</v>
      </c>
      <c r="U60" s="13" t="e">
        <v>#VALUE!</v>
      </c>
      <c r="V60" s="12" t="e">
        <v>#VALUE!</v>
      </c>
      <c r="W60" s="2" t="e">
        <v>#VALUE!</v>
      </c>
      <c r="X60" s="2" t="e">
        <v>#VALUE!</v>
      </c>
      <c r="Y60" s="2" t="e">
        <v>#VALUE!</v>
      </c>
      <c r="Z60" s="2" t="e">
        <v>#VALUE!</v>
      </c>
      <c r="AA60" s="13" t="e">
        <v>#VALUE!</v>
      </c>
      <c r="AB60" s="1">
        <v>4</v>
      </c>
      <c r="AC60" s="2">
        <f t="shared" ca="1" si="3"/>
        <v>0</v>
      </c>
      <c r="AD60" s="2">
        <f t="shared" ca="1" si="2"/>
        <v>0</v>
      </c>
      <c r="AE60" s="2" t="e">
        <f t="shared" ca="1" si="2"/>
        <v>#VALUE!</v>
      </c>
      <c r="AF60" s="2" t="e">
        <f t="shared" ca="1" si="2"/>
        <v>#VALUE!</v>
      </c>
      <c r="AG60" s="2" t="e">
        <f t="shared" ca="1" si="2"/>
        <v>#VALUE!</v>
      </c>
      <c r="AH60" s="2" t="e">
        <f t="shared" ca="1" si="2"/>
        <v>#VALUE!</v>
      </c>
      <c r="AI60" s="2">
        <f t="shared" ca="1" si="2"/>
        <v>0</v>
      </c>
      <c r="AJ60" s="2">
        <f t="shared" ca="1" si="2"/>
        <v>0</v>
      </c>
      <c r="AK60" s="2">
        <f t="shared" ca="1" si="2"/>
        <v>0</v>
      </c>
      <c r="AL60" s="2">
        <f t="shared" ca="1" si="2"/>
        <v>0</v>
      </c>
      <c r="AM60" s="2" t="e">
        <f t="shared" ca="1" si="2"/>
        <v>#VALUE!</v>
      </c>
      <c r="AN60" s="2" t="e">
        <f t="shared" ca="1" si="2"/>
        <v>#VALUE!</v>
      </c>
    </row>
    <row r="61" spans="1:40" x14ac:dyDescent="0.25">
      <c r="A61" s="197"/>
      <c r="B61" s="171"/>
      <c r="C61" s="174"/>
      <c r="D61" s="26">
        <f>INDEX(LM,MATCH(C60,NODES,0),2)</f>
        <v>12</v>
      </c>
      <c r="E61" s="2" t="e">
        <f ca="1"/>
        <v>#VALUE!</v>
      </c>
      <c r="F61" s="2" t="e">
        <v>#VALUE!</v>
      </c>
      <c r="G61" s="2" t="e">
        <v>#VALUE!</v>
      </c>
      <c r="H61" s="2" t="e">
        <v>#VALUE!</v>
      </c>
      <c r="I61" s="2" t="e">
        <v>#VALUE!</v>
      </c>
      <c r="J61" s="12" t="e">
        <v>#VALUE!</v>
      </c>
      <c r="K61" s="2" t="e">
        <v>#VALUE!</v>
      </c>
      <c r="L61" s="2" t="e">
        <v>#VALUE!</v>
      </c>
      <c r="M61" s="2" t="e">
        <v>#VALUE!</v>
      </c>
      <c r="N61" s="2" t="e">
        <v>#VALUE!</v>
      </c>
      <c r="O61" s="13" t="e">
        <v>#VALUE!</v>
      </c>
      <c r="P61" s="12" t="e">
        <v>#VALUE!</v>
      </c>
      <c r="Q61" s="2" t="e">
        <v>#VALUE!</v>
      </c>
      <c r="R61" s="2" t="e">
        <v>#VALUE!</v>
      </c>
      <c r="S61" s="2" t="e">
        <v>#VALUE!</v>
      </c>
      <c r="T61" s="2" t="e">
        <v>#VALUE!</v>
      </c>
      <c r="U61" s="13" t="e">
        <v>#VALUE!</v>
      </c>
      <c r="V61" s="12" t="e">
        <v>#VALUE!</v>
      </c>
      <c r="W61" s="2" t="e">
        <v>#VALUE!</v>
      </c>
      <c r="X61" s="2" t="e">
        <v>#VALUE!</v>
      </c>
      <c r="Y61" s="2" t="e">
        <v>#VALUE!</v>
      </c>
      <c r="Z61" s="2" t="e">
        <v>#VALUE!</v>
      </c>
      <c r="AA61" s="13" t="e">
        <v>#VALUE!</v>
      </c>
      <c r="AB61" s="1">
        <v>5</v>
      </c>
      <c r="AC61" s="2">
        <f t="shared" ca="1" si="3"/>
        <v>0</v>
      </c>
      <c r="AD61" s="2">
        <f t="shared" ca="1" si="2"/>
        <v>0</v>
      </c>
      <c r="AE61" s="2" t="e">
        <f t="shared" ca="1" si="2"/>
        <v>#VALUE!</v>
      </c>
      <c r="AF61" s="2" t="e">
        <f t="shared" ca="1" si="2"/>
        <v>#VALUE!</v>
      </c>
      <c r="AG61" s="2" t="e">
        <f t="shared" ca="1" si="2"/>
        <v>#VALUE!</v>
      </c>
      <c r="AH61" s="2" t="e">
        <f t="shared" ca="1" si="2"/>
        <v>#VALUE!</v>
      </c>
      <c r="AI61" s="2">
        <f t="shared" ca="1" si="2"/>
        <v>0</v>
      </c>
      <c r="AJ61" s="2">
        <f t="shared" ca="1" si="2"/>
        <v>0</v>
      </c>
      <c r="AK61" s="2">
        <f t="shared" ca="1" si="2"/>
        <v>0</v>
      </c>
      <c r="AL61" s="2">
        <f t="shared" ca="1" si="2"/>
        <v>0</v>
      </c>
      <c r="AM61" s="2" t="e">
        <f t="shared" ca="1" si="2"/>
        <v>#VALUE!</v>
      </c>
      <c r="AN61" s="2" t="e">
        <f t="shared" ca="1" si="2"/>
        <v>#VALUE!</v>
      </c>
    </row>
    <row r="62" spans="1:40" x14ac:dyDescent="0.25">
      <c r="A62" s="197"/>
      <c r="B62" s="171"/>
      <c r="C62" s="174"/>
      <c r="D62" s="26">
        <f>INDEX(LM,MATCH(C60,NODES,0),3)</f>
        <v>6</v>
      </c>
      <c r="E62" s="2" t="e">
        <f ca="1"/>
        <v>#VALUE!</v>
      </c>
      <c r="F62" s="2" t="e">
        <v>#VALUE!</v>
      </c>
      <c r="G62" s="2" t="e">
        <v>#VALUE!</v>
      </c>
      <c r="H62" s="2" t="e">
        <v>#VALUE!</v>
      </c>
      <c r="I62" s="2" t="e">
        <v>#VALUE!</v>
      </c>
      <c r="J62" s="12" t="e">
        <v>#VALUE!</v>
      </c>
      <c r="K62" s="2" t="e">
        <v>#VALUE!</v>
      </c>
      <c r="L62" s="2" t="e">
        <v>#VALUE!</v>
      </c>
      <c r="M62" s="2" t="e">
        <v>#VALUE!</v>
      </c>
      <c r="N62" s="2" t="e">
        <v>#VALUE!</v>
      </c>
      <c r="O62" s="13" t="e">
        <v>#VALUE!</v>
      </c>
      <c r="P62" s="12" t="e">
        <v>#VALUE!</v>
      </c>
      <c r="Q62" s="2" t="e">
        <v>#VALUE!</v>
      </c>
      <c r="R62" s="2" t="e">
        <v>#VALUE!</v>
      </c>
      <c r="S62" s="2" t="e">
        <v>#VALUE!</v>
      </c>
      <c r="T62" s="2" t="e">
        <v>#VALUE!</v>
      </c>
      <c r="U62" s="13" t="e">
        <v>#VALUE!</v>
      </c>
      <c r="V62" s="12" t="e">
        <v>#VALUE!</v>
      </c>
      <c r="W62" s="2" t="e">
        <v>#VALUE!</v>
      </c>
      <c r="X62" s="2" t="e">
        <v>#VALUE!</v>
      </c>
      <c r="Y62" s="2" t="e">
        <v>#VALUE!</v>
      </c>
      <c r="Z62" s="2" t="e">
        <v>#VALUE!</v>
      </c>
      <c r="AA62" s="13" t="e">
        <v>#VALUE!</v>
      </c>
      <c r="AB62" s="1">
        <v>6</v>
      </c>
      <c r="AC62" s="2">
        <f t="shared" ca="1" si="3"/>
        <v>0</v>
      </c>
      <c r="AD62" s="2">
        <f t="shared" ca="1" si="3"/>
        <v>0</v>
      </c>
      <c r="AE62" s="2" t="e">
        <f t="shared" ca="1" si="3"/>
        <v>#VALUE!</v>
      </c>
      <c r="AF62" s="2" t="e">
        <f t="shared" ca="1" si="3"/>
        <v>#VALUE!</v>
      </c>
      <c r="AG62" s="2" t="e">
        <f t="shared" ca="1" si="3"/>
        <v>#VALUE!</v>
      </c>
      <c r="AH62" s="2" t="e">
        <f t="shared" ca="1" si="3"/>
        <v>#VALUE!</v>
      </c>
      <c r="AI62" s="2">
        <f t="shared" ca="1" si="3"/>
        <v>0</v>
      </c>
      <c r="AJ62" s="2">
        <f t="shared" ca="1" si="3"/>
        <v>0</v>
      </c>
      <c r="AK62" s="2">
        <f t="shared" ca="1" si="3"/>
        <v>0</v>
      </c>
      <c r="AL62" s="2">
        <f t="shared" ca="1" si="3"/>
        <v>0</v>
      </c>
      <c r="AM62" s="2" t="e">
        <f t="shared" ca="1" si="3"/>
        <v>#VALUE!</v>
      </c>
      <c r="AN62" s="2" t="e">
        <f t="shared" ca="1" si="3"/>
        <v>#VALUE!</v>
      </c>
    </row>
    <row r="63" spans="1:40" x14ac:dyDescent="0.25">
      <c r="A63" s="197"/>
      <c r="B63" s="171"/>
      <c r="C63" s="3"/>
      <c r="D63" s="3"/>
      <c r="E63" s="3"/>
      <c r="F63" s="3"/>
      <c r="G63" s="3"/>
      <c r="H63" s="3"/>
      <c r="I63" s="3"/>
      <c r="J63" s="3"/>
      <c r="K63" s="3"/>
      <c r="L63" s="3"/>
      <c r="M63" s="3"/>
      <c r="N63" s="3"/>
      <c r="O63" s="3"/>
      <c r="P63" s="3"/>
      <c r="Q63" s="3"/>
      <c r="R63" s="3"/>
      <c r="S63" s="3"/>
      <c r="T63" s="3"/>
      <c r="U63" s="3"/>
      <c r="V63" s="3"/>
      <c r="W63" s="3"/>
      <c r="X63" s="3"/>
      <c r="Y63" s="3"/>
      <c r="Z63" s="3"/>
      <c r="AA63" s="3"/>
      <c r="AB63" s="1">
        <v>7</v>
      </c>
      <c r="AC63" s="2">
        <f t="shared" ca="1" si="3"/>
        <v>0</v>
      </c>
      <c r="AD63" s="2">
        <f t="shared" ca="1" si="3"/>
        <v>0</v>
      </c>
      <c r="AE63" s="2">
        <f t="shared" ca="1" si="3"/>
        <v>0</v>
      </c>
      <c r="AF63" s="2">
        <f t="shared" ca="1" si="3"/>
        <v>0</v>
      </c>
      <c r="AG63" s="2">
        <f t="shared" ca="1" si="3"/>
        <v>0</v>
      </c>
      <c r="AH63" s="2">
        <f t="shared" ca="1" si="3"/>
        <v>0</v>
      </c>
      <c r="AI63" s="2">
        <f t="shared" ca="1" si="3"/>
        <v>0</v>
      </c>
      <c r="AJ63" s="2">
        <f t="shared" ca="1" si="3"/>
        <v>0</v>
      </c>
      <c r="AK63" s="2">
        <f t="shared" ca="1" si="3"/>
        <v>0</v>
      </c>
      <c r="AL63" s="2">
        <f t="shared" ca="1" si="3"/>
        <v>0</v>
      </c>
      <c r="AM63" s="2">
        <f t="shared" ca="1" si="3"/>
        <v>0</v>
      </c>
      <c r="AN63" s="2">
        <f t="shared" ca="1" si="3"/>
        <v>0</v>
      </c>
    </row>
    <row r="64" spans="1:40" x14ac:dyDescent="0.25">
      <c r="A64" s="197"/>
      <c r="B64" s="171"/>
      <c r="C64" s="3"/>
      <c r="D64" s="3"/>
      <c r="E64" s="3"/>
      <c r="F64" s="3"/>
      <c r="G64" s="3"/>
      <c r="H64" s="3"/>
      <c r="I64" s="3"/>
      <c r="J64" s="3"/>
      <c r="K64" s="3"/>
      <c r="L64" s="3"/>
      <c r="M64" s="3"/>
      <c r="N64" s="3"/>
      <c r="O64" s="3"/>
      <c r="P64" s="3"/>
      <c r="Q64" s="3"/>
      <c r="R64" s="3"/>
      <c r="S64" s="3"/>
      <c r="T64" s="3"/>
      <c r="U64" s="3"/>
      <c r="V64" s="3"/>
      <c r="W64" s="3"/>
      <c r="X64" s="3"/>
      <c r="Y64" s="3"/>
      <c r="Z64" s="3"/>
      <c r="AA64" s="3"/>
      <c r="AB64" s="1">
        <v>8</v>
      </c>
      <c r="AC64" s="2">
        <f t="shared" ca="1" si="3"/>
        <v>0</v>
      </c>
      <c r="AD64" s="2">
        <f t="shared" ca="1" si="3"/>
        <v>0</v>
      </c>
      <c r="AE64" s="2">
        <f t="shared" ca="1" si="3"/>
        <v>0</v>
      </c>
      <c r="AF64" s="2">
        <f t="shared" ca="1" si="3"/>
        <v>0</v>
      </c>
      <c r="AG64" s="2">
        <f t="shared" ca="1" si="3"/>
        <v>0</v>
      </c>
      <c r="AH64" s="2">
        <f t="shared" ca="1" si="3"/>
        <v>0</v>
      </c>
      <c r="AI64" s="2">
        <f t="shared" ca="1" si="3"/>
        <v>0</v>
      </c>
      <c r="AJ64" s="2">
        <f t="shared" ca="1" si="3"/>
        <v>0</v>
      </c>
      <c r="AK64" s="2">
        <f t="shared" ca="1" si="3"/>
        <v>0</v>
      </c>
      <c r="AL64" s="2">
        <f t="shared" ca="1" si="3"/>
        <v>0</v>
      </c>
      <c r="AM64" s="2">
        <f t="shared" ca="1" si="3"/>
        <v>0</v>
      </c>
      <c r="AN64" s="2">
        <f t="shared" ca="1" si="3"/>
        <v>0</v>
      </c>
    </row>
    <row r="65" spans="1:40" x14ac:dyDescent="0.25">
      <c r="A65" s="197"/>
      <c r="B65" s="171"/>
      <c r="C65" s="3"/>
      <c r="D65" s="3"/>
      <c r="E65" s="3"/>
      <c r="F65" s="3"/>
      <c r="G65" s="3"/>
      <c r="H65" s="3"/>
      <c r="I65" s="3"/>
      <c r="J65" s="3"/>
      <c r="K65" s="3"/>
      <c r="L65" s="3"/>
      <c r="M65" s="3"/>
      <c r="N65" s="3"/>
      <c r="O65" s="3"/>
      <c r="P65" s="3"/>
      <c r="Q65" s="3"/>
      <c r="R65" s="3"/>
      <c r="S65" s="3"/>
      <c r="T65" s="3"/>
      <c r="U65" s="3"/>
      <c r="V65" s="3"/>
      <c r="W65" s="3"/>
      <c r="X65" s="3"/>
      <c r="Y65" s="3"/>
      <c r="Z65" s="3"/>
      <c r="AA65" s="3"/>
      <c r="AB65" s="1">
        <v>9</v>
      </c>
      <c r="AC65" s="2">
        <f t="shared" ca="1" si="3"/>
        <v>0</v>
      </c>
      <c r="AD65" s="2">
        <f t="shared" ca="1" si="3"/>
        <v>0</v>
      </c>
      <c r="AE65" s="2">
        <f t="shared" ca="1" si="3"/>
        <v>0</v>
      </c>
      <c r="AF65" s="2">
        <f t="shared" ca="1" si="3"/>
        <v>0</v>
      </c>
      <c r="AG65" s="2">
        <f t="shared" ca="1" si="3"/>
        <v>0</v>
      </c>
      <c r="AH65" s="2">
        <f t="shared" ca="1" si="3"/>
        <v>0</v>
      </c>
      <c r="AI65" s="2">
        <f t="shared" ca="1" si="3"/>
        <v>0</v>
      </c>
      <c r="AJ65" s="2">
        <f t="shared" ca="1" si="3"/>
        <v>0</v>
      </c>
      <c r="AK65" s="2">
        <f t="shared" ca="1" si="3"/>
        <v>0</v>
      </c>
      <c r="AL65" s="2">
        <f t="shared" ca="1" si="3"/>
        <v>0</v>
      </c>
      <c r="AM65" s="2">
        <f t="shared" ca="1" si="3"/>
        <v>0</v>
      </c>
      <c r="AN65" s="2">
        <f t="shared" ca="1" si="3"/>
        <v>0</v>
      </c>
    </row>
    <row r="66" spans="1:40" x14ac:dyDescent="0.25">
      <c r="A66" s="197"/>
      <c r="B66" s="171"/>
      <c r="C66" s="3"/>
      <c r="D66" s="3"/>
      <c r="E66" s="3"/>
      <c r="F66" s="3"/>
      <c r="G66" s="3"/>
      <c r="H66" s="3"/>
      <c r="I66" s="3"/>
      <c r="J66" s="3"/>
      <c r="K66" s="3"/>
      <c r="L66" s="3"/>
      <c r="M66" s="3"/>
      <c r="N66" s="3"/>
      <c r="O66" s="3"/>
      <c r="P66" s="3"/>
      <c r="Q66" s="3"/>
      <c r="R66" s="3"/>
      <c r="S66" s="3"/>
      <c r="T66" s="3"/>
      <c r="U66" s="3"/>
      <c r="V66" s="3"/>
      <c r="W66" s="3"/>
      <c r="X66" s="3"/>
      <c r="Y66" s="3"/>
      <c r="Z66" s="3"/>
      <c r="AA66" s="3"/>
      <c r="AB66" s="1">
        <v>10</v>
      </c>
      <c r="AC66" s="2">
        <f t="shared" ca="1" si="3"/>
        <v>0</v>
      </c>
      <c r="AD66" s="2">
        <f t="shared" ca="1" si="3"/>
        <v>0</v>
      </c>
      <c r="AE66" s="2">
        <f t="shared" ca="1" si="3"/>
        <v>0</v>
      </c>
      <c r="AF66" s="2">
        <f t="shared" ca="1" si="3"/>
        <v>0</v>
      </c>
      <c r="AG66" s="2">
        <f t="shared" ca="1" si="3"/>
        <v>0</v>
      </c>
      <c r="AH66" s="2">
        <f t="shared" ca="1" si="3"/>
        <v>0</v>
      </c>
      <c r="AI66" s="2">
        <f t="shared" ca="1" si="3"/>
        <v>0</v>
      </c>
      <c r="AJ66" s="2">
        <f t="shared" ca="1" si="3"/>
        <v>0</v>
      </c>
      <c r="AK66" s="2">
        <f t="shared" ca="1" si="3"/>
        <v>0</v>
      </c>
      <c r="AL66" s="2">
        <f t="shared" ca="1" si="3"/>
        <v>0</v>
      </c>
      <c r="AM66" s="2">
        <f t="shared" ca="1" si="3"/>
        <v>0</v>
      </c>
      <c r="AN66" s="2">
        <f t="shared" ca="1" si="3"/>
        <v>0</v>
      </c>
    </row>
    <row r="67" spans="1:40" x14ac:dyDescent="0.25">
      <c r="A67" s="197"/>
      <c r="B67" s="171"/>
      <c r="C67" s="3"/>
      <c r="D67" s="3"/>
      <c r="E67" s="3"/>
      <c r="F67" s="3"/>
      <c r="G67" s="3"/>
      <c r="H67" s="3"/>
      <c r="I67" s="3"/>
      <c r="J67" s="3"/>
      <c r="K67" s="3"/>
      <c r="L67" s="3"/>
      <c r="M67" s="3"/>
      <c r="N67" s="3"/>
      <c r="O67" s="3"/>
      <c r="P67" s="3"/>
      <c r="Q67" s="3"/>
      <c r="R67" s="3"/>
      <c r="S67" s="3"/>
      <c r="T67" s="3"/>
      <c r="U67" s="3"/>
      <c r="V67" s="3"/>
      <c r="W67" s="3"/>
      <c r="X67" s="3"/>
      <c r="Y67" s="3"/>
      <c r="Z67" s="3"/>
      <c r="AA67" s="3"/>
      <c r="AB67" s="1">
        <v>11</v>
      </c>
      <c r="AC67" s="2">
        <f t="shared" ca="1" si="3"/>
        <v>0</v>
      </c>
      <c r="AD67" s="2">
        <f t="shared" ca="1" si="3"/>
        <v>0</v>
      </c>
      <c r="AE67" s="2" t="e">
        <f t="shared" ca="1" si="3"/>
        <v>#VALUE!</v>
      </c>
      <c r="AF67" s="2" t="e">
        <f t="shared" ca="1" si="3"/>
        <v>#VALUE!</v>
      </c>
      <c r="AG67" s="2" t="e">
        <f t="shared" ca="1" si="3"/>
        <v>#VALUE!</v>
      </c>
      <c r="AH67" s="2" t="e">
        <f t="shared" ca="1" si="3"/>
        <v>#VALUE!</v>
      </c>
      <c r="AI67" s="2">
        <f t="shared" ca="1" si="3"/>
        <v>0</v>
      </c>
      <c r="AJ67" s="2">
        <f t="shared" ca="1" si="3"/>
        <v>0</v>
      </c>
      <c r="AK67" s="2">
        <f t="shared" ca="1" si="3"/>
        <v>0</v>
      </c>
      <c r="AL67" s="2">
        <f t="shared" ca="1" si="3"/>
        <v>0</v>
      </c>
      <c r="AM67" s="2" t="e">
        <f t="shared" ca="1" si="3"/>
        <v>#VALUE!</v>
      </c>
      <c r="AN67" s="2" t="e">
        <f t="shared" ca="1" si="3"/>
        <v>#VALUE!</v>
      </c>
    </row>
    <row r="68" spans="1:40" x14ac:dyDescent="0.25">
      <c r="A68" s="197"/>
      <c r="B68" s="172"/>
      <c r="C68" s="31"/>
      <c r="D68" s="31"/>
      <c r="E68" s="31"/>
      <c r="F68" s="31"/>
      <c r="G68" s="31"/>
      <c r="H68" s="31"/>
      <c r="I68" s="31"/>
      <c r="J68" s="31"/>
      <c r="K68" s="31"/>
      <c r="L68" s="31"/>
      <c r="M68" s="31"/>
      <c r="N68" s="31"/>
      <c r="O68" s="31"/>
      <c r="P68" s="31"/>
      <c r="Q68" s="31"/>
      <c r="R68" s="31"/>
      <c r="S68" s="31"/>
      <c r="T68" s="31"/>
      <c r="U68" s="31"/>
      <c r="V68" s="31"/>
      <c r="W68" s="31"/>
      <c r="X68" s="31"/>
      <c r="Y68" s="31"/>
      <c r="Z68" s="31"/>
      <c r="AA68" s="31"/>
      <c r="AB68" s="29">
        <v>12</v>
      </c>
      <c r="AC68" s="30">
        <f t="shared" ca="1" si="3"/>
        <v>0</v>
      </c>
      <c r="AD68" s="30">
        <f t="shared" ca="1" si="3"/>
        <v>0</v>
      </c>
      <c r="AE68" s="30" t="e">
        <f t="shared" ca="1" si="3"/>
        <v>#VALUE!</v>
      </c>
      <c r="AF68" s="30" t="e">
        <f t="shared" ca="1" si="3"/>
        <v>#VALUE!</v>
      </c>
      <c r="AG68" s="30" t="e">
        <f t="shared" ca="1" si="3"/>
        <v>#VALUE!</v>
      </c>
      <c r="AH68" s="30" t="e">
        <f t="shared" ca="1" si="3"/>
        <v>#VALUE!</v>
      </c>
      <c r="AI68" s="30">
        <f t="shared" ca="1" si="3"/>
        <v>0</v>
      </c>
      <c r="AJ68" s="30">
        <f t="shared" ca="1" si="3"/>
        <v>0</v>
      </c>
      <c r="AK68" s="30">
        <f t="shared" ca="1" si="3"/>
        <v>0</v>
      </c>
      <c r="AL68" s="30">
        <f t="shared" ca="1" si="3"/>
        <v>0</v>
      </c>
      <c r="AM68" s="30" t="e">
        <f t="shared" ca="1" si="3"/>
        <v>#VALUE!</v>
      </c>
      <c r="AN68" s="30" t="e">
        <f t="shared" ca="1" si="3"/>
        <v>#VALUE!</v>
      </c>
    </row>
    <row r="69" spans="1:40" ht="18" x14ac:dyDescent="0.25">
      <c r="A69" s="197"/>
      <c r="B69" s="40" t="s">
        <v>48</v>
      </c>
      <c r="C69" s="52" t="s">
        <v>52</v>
      </c>
      <c r="D69" s="52" t="s">
        <v>55</v>
      </c>
      <c r="E69" s="52" t="s">
        <v>53</v>
      </c>
      <c r="F69" s="52" t="s">
        <v>54</v>
      </c>
      <c r="G69" s="52" t="s">
        <v>56</v>
      </c>
      <c r="H69" s="3"/>
      <c r="I69" s="196" t="s">
        <v>70</v>
      </c>
      <c r="J69" s="196"/>
      <c r="K69" s="196"/>
      <c r="L69" s="196"/>
      <c r="M69" s="196"/>
      <c r="N69" s="196"/>
      <c r="O69" s="196"/>
      <c r="P69" s="3"/>
      <c r="Q69" s="3"/>
      <c r="R69" s="3"/>
      <c r="S69" s="3"/>
      <c r="T69" s="3"/>
      <c r="U69" s="3"/>
      <c r="V69" s="3"/>
      <c r="W69" s="3"/>
      <c r="X69" s="3"/>
      <c r="Y69" s="3"/>
      <c r="Z69" s="3"/>
      <c r="AA69" s="3"/>
      <c r="AB69" s="196" t="s">
        <v>51</v>
      </c>
      <c r="AC69" s="196"/>
      <c r="AD69" s="196"/>
      <c r="AE69" s="196"/>
      <c r="AF69" s="196"/>
      <c r="AG69" s="196"/>
      <c r="AH69" s="196"/>
      <c r="AI69" s="196"/>
      <c r="AJ69" s="196"/>
      <c r="AK69" s="196"/>
      <c r="AL69" s="196"/>
      <c r="AM69" s="196"/>
      <c r="AN69" s="196"/>
    </row>
    <row r="70" spans="1:40" ht="18" x14ac:dyDescent="0.25">
      <c r="A70" s="197"/>
      <c r="B70" s="3"/>
      <c r="C70" s="3"/>
      <c r="D70" s="3"/>
      <c r="E70" s="3"/>
      <c r="F70" s="3"/>
      <c r="G70" s="3"/>
      <c r="H70" s="3"/>
      <c r="I70" s="40" t="s">
        <v>18</v>
      </c>
      <c r="J70" s="40" t="s">
        <v>60</v>
      </c>
      <c r="K70" s="40" t="s">
        <v>58</v>
      </c>
      <c r="L70" s="40" t="s">
        <v>59</v>
      </c>
      <c r="M70" s="40" t="s">
        <v>64</v>
      </c>
      <c r="N70" s="40" t="s">
        <v>65</v>
      </c>
      <c r="O70" s="40" t="s">
        <v>66</v>
      </c>
      <c r="P70" s="3"/>
      <c r="Q70" s="3"/>
      <c r="R70" s="3"/>
      <c r="S70" s="3"/>
      <c r="T70" s="3"/>
      <c r="U70" s="3"/>
      <c r="V70" s="3"/>
      <c r="W70" s="3"/>
      <c r="X70" s="3"/>
      <c r="Y70" s="3"/>
      <c r="Z70" s="3"/>
      <c r="AA70" s="3"/>
      <c r="AB70" s="40" t="s">
        <v>48</v>
      </c>
      <c r="AC70" s="1">
        <v>1</v>
      </c>
      <c r="AD70" s="1">
        <v>2</v>
      </c>
      <c r="AE70" s="1">
        <v>3</v>
      </c>
      <c r="AF70" s="1">
        <v>4</v>
      </c>
      <c r="AG70" s="1">
        <v>5</v>
      </c>
      <c r="AH70" s="1">
        <v>6</v>
      </c>
      <c r="AI70" s="1">
        <v>7</v>
      </c>
      <c r="AJ70" s="1">
        <v>8</v>
      </c>
      <c r="AK70" s="1">
        <v>9</v>
      </c>
      <c r="AL70" s="1">
        <v>10</v>
      </c>
      <c r="AM70" s="1">
        <v>11</v>
      </c>
      <c r="AN70" s="1">
        <v>12</v>
      </c>
    </row>
    <row r="71" spans="1:40" x14ac:dyDescent="0.25">
      <c r="A71" s="197"/>
      <c r="B71" s="1">
        <v>1</v>
      </c>
      <c r="C71" s="2">
        <f t="shared" ref="C71:C82" si="4">IFERROR(INDEX_MATCH_2D($B71,LM,LOADS_KNOWN)-SUMIF(mem_DOF,$B71,Qf),"TBD")</f>
        <v>0</v>
      </c>
      <c r="D71" s="3"/>
      <c r="E71" s="26" t="str">
        <f t="shared" ref="E71:E82" si="5">INDEX_MATCH_2D($B71,LM,DISPLACEMENTS_KNOWN)</f>
        <v>TBD</v>
      </c>
      <c r="F71" s="2" t="e">
        <f t="array" aca="1" ref="F71:F76" ca="1">MMULT(MINVERSE(K_11),(Qk-MMULT(K_12,Dk)))</f>
        <v>#VALUE!</v>
      </c>
      <c r="G71" s="3"/>
      <c r="H71" s="3"/>
      <c r="I71" s="1" t="s">
        <v>17</v>
      </c>
      <c r="J71" s="26" t="e">
        <f ca="1">_xlfn.IFNA(INDEX(Rxn,MATCH(INDEX((u_X,u_Y,r_Z),MATCH($I71,NODES,0),,COLUMN()-9),OFFSET(Rxn,0,-5),0)),0)</f>
        <v>#VALUE!</v>
      </c>
      <c r="K71" s="26" t="e">
        <f ca="1">_xlfn.IFNA(INDEX(Rxn,MATCH(INDEX((u_X,u_Y,r_Z),MATCH($I71,NODES,0),,COLUMN()-9),OFFSET(Rxn,0,-5),0)),0)</f>
        <v>#VALUE!</v>
      </c>
      <c r="L71" s="26" t="e">
        <f ca="1">_xlfn.IFNA(INDEX(Rxn,MATCH(INDEX((u_X,u_Y,r_Z),MATCH($I71,NODES,0),,COLUMN()-9),OFFSET(Rxn,0,-5),0)),0)</f>
        <v>#VALUE!</v>
      </c>
      <c r="M71" s="26">
        <f ca="1">_xlfn.IFNA(INDEX(Dk,MATCH(INDEX((u_X,u_Y,r_Z),MATCH($I71,NODES,0),,COLUMN()-12),OFFSET(Dk,0,-3),0)),INDEX(Du,MATCH(INDEX((u_X,u_Y,r_Z),MATCH($I71,NODES,0),,COLUMN()-12),OFFSET(Du,0,-4),0)))</f>
        <v>0</v>
      </c>
      <c r="N71" s="26">
        <f ca="1">_xlfn.IFNA(INDEX(Dk,MATCH(INDEX((u_X,u_Y,r_Z),MATCH($I71,NODES,0),,COLUMN()-12),OFFSET(Dk,0,-3),0)),INDEX(Du,MATCH(INDEX((u_X,u_Y,r_Z),MATCH($I71,NODES,0),,COLUMN()-12),OFFSET(Du,0,-4),0)))</f>
        <v>0</v>
      </c>
      <c r="O71" s="26">
        <f ca="1">_xlfn.IFNA(INDEX(Dk,MATCH(INDEX((u_X,u_Y,r_Z),MATCH($I71,NODES,0),,COLUMN()-12),OFFSET(Dk,0,-3),0)),INDEX(Du,MATCH(INDEX((u_X,u_Y,r_Z),MATCH($I71,NODES,0),,COLUMN()-12),OFFSET(Du,0,-4),0)))</f>
        <v>0</v>
      </c>
      <c r="P71" s="3"/>
      <c r="Q71" s="3"/>
      <c r="R71" s="3"/>
      <c r="S71" s="3"/>
      <c r="T71" s="3"/>
      <c r="U71" s="3"/>
      <c r="V71" s="3"/>
      <c r="W71" s="3"/>
      <c r="X71" s="3"/>
      <c r="Y71" s="3"/>
      <c r="Z71" s="3"/>
      <c r="AA71" s="3"/>
      <c r="AB71" s="1">
        <v>1</v>
      </c>
      <c r="AC71" s="2">
        <f t="shared" ref="AC71:AN82" ca="1" si="6">SUMIF($AB$33:$AB$68,$AB71,AC$33:AC$68)</f>
        <v>140000000</v>
      </c>
      <c r="AD71" s="2">
        <f t="shared" ca="1" si="6"/>
        <v>0</v>
      </c>
      <c r="AE71" s="2">
        <f t="shared" ca="1" si="6"/>
        <v>-70000000</v>
      </c>
      <c r="AF71" s="2">
        <f t="shared" ca="1" si="6"/>
        <v>0</v>
      </c>
      <c r="AG71" s="2">
        <f t="shared" ca="1" si="6"/>
        <v>0</v>
      </c>
      <c r="AH71" s="7">
        <f t="shared" ca="1" si="6"/>
        <v>0</v>
      </c>
      <c r="AI71" s="8">
        <f t="shared" ca="1" si="6"/>
        <v>-70000000</v>
      </c>
      <c r="AJ71" s="2">
        <f t="shared" ca="1" si="6"/>
        <v>0</v>
      </c>
      <c r="AK71" s="2">
        <f t="shared" ca="1" si="6"/>
        <v>0</v>
      </c>
      <c r="AL71" s="2">
        <f t="shared" ca="1" si="6"/>
        <v>0</v>
      </c>
      <c r="AM71" s="2">
        <f t="shared" ca="1" si="6"/>
        <v>0</v>
      </c>
      <c r="AN71" s="2">
        <f t="shared" ca="1" si="6"/>
        <v>0</v>
      </c>
    </row>
    <row r="72" spans="1:40" x14ac:dyDescent="0.25">
      <c r="A72" s="197"/>
      <c r="B72" s="1">
        <v>2</v>
      </c>
      <c r="C72" s="2">
        <f t="shared" si="4"/>
        <v>0</v>
      </c>
      <c r="D72" s="3"/>
      <c r="E72" s="26" t="str">
        <f t="shared" si="5"/>
        <v>TBD</v>
      </c>
      <c r="F72" s="2" t="e">
        <f ca="1"/>
        <v>#VALUE!</v>
      </c>
      <c r="G72" s="3"/>
      <c r="H72" s="3"/>
      <c r="I72" s="1" t="s">
        <v>19</v>
      </c>
      <c r="J72" s="26">
        <f ca="1">_xlfn.IFNA(INDEX(Rxn,MATCH(INDEX((u_X,u_Y,r_Z),MATCH($I72,NODES,0),,COLUMN()-9),OFFSET(Rxn,0,-5),0)),0)</f>
        <v>0</v>
      </c>
      <c r="K72" s="26" t="e">
        <f ca="1">_xlfn.IFNA(INDEX(Rxn,MATCH(INDEX((u_X,u_Y,r_Z),MATCH($I72,NODES,0),,COLUMN()-9),OFFSET(Rxn,0,-5),0)),0)</f>
        <v>#VALUE!</v>
      </c>
      <c r="L72" s="26">
        <f ca="1">_xlfn.IFNA(INDEX(Rxn,MATCH(INDEX((u_X,u_Y,r_Z),MATCH($I72,NODES,0),,COLUMN()-9),OFFSET(Rxn,0,-5),0)),0)</f>
        <v>0</v>
      </c>
      <c r="M72" s="26" t="e">
        <f ca="1">_xlfn.IFNA(INDEX(Dk,MATCH(INDEX((u_X,u_Y,r_Z),MATCH($I72,NODES,0),,COLUMN()-12),OFFSET(Dk,0,-3),0)),INDEX(Du,MATCH(INDEX((u_X,u_Y,r_Z),MATCH($I72,NODES,0),,COLUMN()-12),OFFSET(Du,0,-4),0)))</f>
        <v>#VALUE!</v>
      </c>
      <c r="N72" s="26">
        <f ca="1">_xlfn.IFNA(INDEX(Dk,MATCH(INDEX((u_X,u_Y,r_Z),MATCH($I72,NODES,0),,COLUMN()-12),OFFSET(Dk,0,-3),0)),INDEX(Du,MATCH(INDEX((u_X,u_Y,r_Z),MATCH($I72,NODES,0),,COLUMN()-12),OFFSET(Du,0,-4),0)))</f>
        <v>0</v>
      </c>
      <c r="O72" s="26" t="e">
        <f ca="1">_xlfn.IFNA(INDEX(Dk,MATCH(INDEX((u_X,u_Y,r_Z),MATCH($I72,NODES,0),,COLUMN()-12),OFFSET(Dk,0,-3),0)),INDEX(Du,MATCH(INDEX((u_X,u_Y,r_Z),MATCH($I72,NODES,0),,COLUMN()-12),OFFSET(Du,0,-4),0)))</f>
        <v>#VALUE!</v>
      </c>
      <c r="P72" s="3"/>
      <c r="Q72" s="3"/>
      <c r="R72" s="3"/>
      <c r="S72" s="3"/>
      <c r="T72" s="3"/>
      <c r="U72" s="3"/>
      <c r="V72" s="3"/>
      <c r="W72" s="3"/>
      <c r="X72" s="3"/>
      <c r="Y72" s="3"/>
      <c r="Z72" s="3"/>
      <c r="AA72" s="3"/>
      <c r="AB72" s="1">
        <v>2</v>
      </c>
      <c r="AC72" s="2">
        <f t="shared" ca="1" si="6"/>
        <v>0</v>
      </c>
      <c r="AD72" s="2">
        <f t="shared" ca="1" si="6"/>
        <v>112000</v>
      </c>
      <c r="AE72" s="2">
        <f t="shared" ca="1" si="6"/>
        <v>0</v>
      </c>
      <c r="AF72" s="2">
        <f t="shared" ca="1" si="6"/>
        <v>28000</v>
      </c>
      <c r="AG72" s="2">
        <f t="shared" ca="1" si="6"/>
        <v>0</v>
      </c>
      <c r="AH72" s="7">
        <f t="shared" ca="1" si="6"/>
        <v>0</v>
      </c>
      <c r="AI72" s="8">
        <f t="shared" ca="1" si="6"/>
        <v>0</v>
      </c>
      <c r="AJ72" s="2">
        <f t="shared" ca="1" si="6"/>
        <v>28000</v>
      </c>
      <c r="AK72" s="2">
        <f t="shared" ca="1" si="6"/>
        <v>28000</v>
      </c>
      <c r="AL72" s="2">
        <f t="shared" ca="1" si="6"/>
        <v>0</v>
      </c>
      <c r="AM72" s="2">
        <f t="shared" ca="1" si="6"/>
        <v>-28000</v>
      </c>
      <c r="AN72" s="2">
        <f t="shared" ca="1" si="6"/>
        <v>0</v>
      </c>
    </row>
    <row r="73" spans="1:40" x14ac:dyDescent="0.25">
      <c r="A73" s="197"/>
      <c r="B73" s="1">
        <v>3</v>
      </c>
      <c r="C73" s="2" t="str">
        <f t="shared" si="4"/>
        <v>TBD</v>
      </c>
      <c r="D73" s="3"/>
      <c r="E73" s="26" t="str">
        <f t="shared" si="5"/>
        <v>TBD</v>
      </c>
      <c r="F73" s="2" t="e">
        <f ca="1"/>
        <v>#VALUE!</v>
      </c>
      <c r="G73" s="3"/>
      <c r="H73" s="3"/>
      <c r="I73" s="1" t="s">
        <v>29</v>
      </c>
      <c r="J73" s="26">
        <f ca="1">_xlfn.IFNA(INDEX(Rxn,MATCH(INDEX((u_X,u_Y,r_Z),MATCH($I73,NODES,0),,COLUMN()-9),OFFSET(Rxn,0,-5),0)),0)</f>
        <v>0</v>
      </c>
      <c r="K73" s="26" t="e">
        <f ca="1">_xlfn.IFNA(INDEX(Rxn,MATCH(INDEX((u_X,u_Y,r_Z),MATCH($I73,NODES,0),,COLUMN()-9),OFFSET(Rxn,0,-5),0)),0)</f>
        <v>#VALUE!</v>
      </c>
      <c r="L73" s="26">
        <f ca="1">_xlfn.IFNA(INDEX(Rxn,MATCH(INDEX((u_X,u_Y,r_Z),MATCH($I73,NODES,0),,COLUMN()-9),OFFSET(Rxn,0,-5),0)),0)</f>
        <v>0</v>
      </c>
      <c r="M73" s="26" t="e">
        <f ca="1">_xlfn.IFNA(INDEX(Dk,MATCH(INDEX((u_X,u_Y,r_Z),MATCH($I73,NODES,0),,COLUMN()-12),OFFSET(Dk,0,-3),0)),INDEX(Du,MATCH(INDEX((u_X,u_Y,r_Z),MATCH($I73,NODES,0),,COLUMN()-12),OFFSET(Du,0,-4),0)))</f>
        <v>#VALUE!</v>
      </c>
      <c r="N73" s="26">
        <f ca="1">_xlfn.IFNA(INDEX(Dk,MATCH(INDEX((u_X,u_Y,r_Z),MATCH($I73,NODES,0),,COLUMN()-12),OFFSET(Dk,0,-3),0)),INDEX(Du,MATCH(INDEX((u_X,u_Y,r_Z),MATCH($I73,NODES,0),,COLUMN()-12),OFFSET(Du,0,-4),0)))</f>
        <v>-4.4999999999999998E-2</v>
      </c>
      <c r="O73" s="26" t="e">
        <f ca="1">_xlfn.IFNA(INDEX(Dk,MATCH(INDEX((u_X,u_Y,r_Z),MATCH($I73,NODES,0),,COLUMN()-12),OFFSET(Dk,0,-3),0)),INDEX(Du,MATCH(INDEX((u_X,u_Y,r_Z),MATCH($I73,NODES,0),,COLUMN()-12),OFFSET(Du,0,-4),0)))</f>
        <v>#VALUE!</v>
      </c>
      <c r="P73" s="3"/>
      <c r="Q73" s="3"/>
      <c r="R73" s="3"/>
      <c r="S73" s="3"/>
      <c r="T73" s="3"/>
      <c r="U73" s="3"/>
      <c r="V73" s="3"/>
      <c r="W73" s="3"/>
      <c r="X73" s="3"/>
      <c r="Y73" s="3"/>
      <c r="Z73" s="3"/>
      <c r="AA73" s="3"/>
      <c r="AB73" s="1">
        <v>3</v>
      </c>
      <c r="AC73" s="2">
        <f t="shared" ca="1" si="6"/>
        <v>-70000000</v>
      </c>
      <c r="AD73" s="2">
        <f t="shared" ca="1" si="6"/>
        <v>0</v>
      </c>
      <c r="AE73" s="2" t="e">
        <f t="shared" ca="1" si="6"/>
        <v>#VALUE!</v>
      </c>
      <c r="AF73" s="2" t="e">
        <f t="shared" ca="1" si="6"/>
        <v>#VALUE!</v>
      </c>
      <c r="AG73" s="2" t="e">
        <f t="shared" ca="1" si="6"/>
        <v>#VALUE!</v>
      </c>
      <c r="AH73" s="7" t="e">
        <f t="shared" ca="1" si="6"/>
        <v>#VALUE!</v>
      </c>
      <c r="AI73" s="8">
        <f t="shared" ca="1" si="6"/>
        <v>0</v>
      </c>
      <c r="AJ73" s="2">
        <f t="shared" ca="1" si="6"/>
        <v>0</v>
      </c>
      <c r="AK73" s="2">
        <f t="shared" ca="1" si="6"/>
        <v>0</v>
      </c>
      <c r="AL73" s="2">
        <f t="shared" ca="1" si="6"/>
        <v>0</v>
      </c>
      <c r="AM73" s="2" t="e">
        <f t="shared" ca="1" si="6"/>
        <v>#VALUE!</v>
      </c>
      <c r="AN73" s="2" t="e">
        <f t="shared" ca="1" si="6"/>
        <v>#VALUE!</v>
      </c>
    </row>
    <row r="74" spans="1:40" x14ac:dyDescent="0.25">
      <c r="A74" s="197"/>
      <c r="B74" s="1">
        <v>4</v>
      </c>
      <c r="C74" s="2" t="str">
        <f t="shared" si="4"/>
        <v>TBD</v>
      </c>
      <c r="D74" s="3"/>
      <c r="E74" s="26" t="str">
        <f t="shared" si="5"/>
        <v>TBD</v>
      </c>
      <c r="F74" s="2" t="e">
        <f ca="1"/>
        <v>#VALUE!</v>
      </c>
      <c r="G74" s="3"/>
      <c r="H74" s="3"/>
      <c r="I74" s="1" t="s">
        <v>61</v>
      </c>
      <c r="J74" s="26">
        <f ca="1">_xlfn.IFNA(INDEX(Rxn,MATCH(INDEX((u_X,u_Y,r_Z),MATCH($I74,NODES,0),,COLUMN()-9),OFFSET(Rxn,0,-5),0)),0)</f>
        <v>0</v>
      </c>
      <c r="K74" s="26" t="e">
        <f ca="1">_xlfn.IFNA(INDEX(Rxn,MATCH(INDEX((u_X,u_Y,r_Z),MATCH($I74,NODES,0),,COLUMN()-9),OFFSET(Rxn,0,-5),0)),0)</f>
        <v>#VALUE!</v>
      </c>
      <c r="L74" s="26">
        <f ca="1">_xlfn.IFNA(INDEX(Rxn,MATCH(INDEX((u_X,u_Y,r_Z),MATCH($I74,NODES,0),,COLUMN()-9),OFFSET(Rxn,0,-5),0)),0)</f>
        <v>0</v>
      </c>
      <c r="M74" s="26" t="e">
        <f ca="1">_xlfn.IFNA(INDEX(Dk,MATCH(INDEX((u_X,u_Y,r_Z),MATCH($I74,NODES,0),,COLUMN()-12),OFFSET(Dk,0,-3),0)),INDEX(Du,MATCH(INDEX((u_X,u_Y,r_Z),MATCH($I74,NODES,0),,COLUMN()-12),OFFSET(Du,0,-4),0)))</f>
        <v>#VALUE!</v>
      </c>
      <c r="N74" s="26">
        <f ca="1">_xlfn.IFNA(INDEX(Dk,MATCH(INDEX((u_X,u_Y,r_Z),MATCH($I74,NODES,0),,COLUMN()-12),OFFSET(Dk,0,-3),0)),INDEX(Du,MATCH(INDEX((u_X,u_Y,r_Z),MATCH($I74,NODES,0),,COLUMN()-12),OFFSET(Du,0,-4),0)))</f>
        <v>-1.4999999999999999E-2</v>
      </c>
      <c r="O74" s="26" t="e">
        <f ca="1">_xlfn.IFNA(INDEX(Dk,MATCH(INDEX((u_X,u_Y,r_Z),MATCH($I74,NODES,0),,COLUMN()-12),OFFSET(Dk,0,-3),0)),INDEX(Du,MATCH(INDEX((u_X,u_Y,r_Z),MATCH($I74,NODES,0),,COLUMN()-12),OFFSET(Du,0,-4),0)))</f>
        <v>#VALUE!</v>
      </c>
      <c r="P74" s="3"/>
      <c r="Q74" s="3"/>
      <c r="R74" s="3"/>
      <c r="S74" s="3"/>
      <c r="T74" s="3"/>
      <c r="U74" s="3"/>
      <c r="V74" s="3"/>
      <c r="W74" s="3"/>
      <c r="X74" s="3"/>
      <c r="Y74" s="3"/>
      <c r="Z74" s="3"/>
      <c r="AA74" s="3"/>
      <c r="AB74" s="1">
        <v>4</v>
      </c>
      <c r="AC74" s="2">
        <f t="shared" ca="1" si="6"/>
        <v>0</v>
      </c>
      <c r="AD74" s="2">
        <f t="shared" ca="1" si="6"/>
        <v>28000</v>
      </c>
      <c r="AE74" s="2" t="e">
        <f t="shared" ca="1" si="6"/>
        <v>#VALUE!</v>
      </c>
      <c r="AF74" s="2" t="e">
        <f t="shared" ca="1" si="6"/>
        <v>#VALUE!</v>
      </c>
      <c r="AG74" s="2" t="e">
        <f t="shared" ca="1" si="6"/>
        <v>#VALUE!</v>
      </c>
      <c r="AH74" s="7" t="e">
        <f t="shared" ca="1" si="6"/>
        <v>#VALUE!</v>
      </c>
      <c r="AI74" s="8">
        <f t="shared" ca="1" si="6"/>
        <v>0</v>
      </c>
      <c r="AJ74" s="2">
        <f t="shared" ca="1" si="6"/>
        <v>0</v>
      </c>
      <c r="AK74" s="2">
        <f t="shared" ca="1" si="6"/>
        <v>0</v>
      </c>
      <c r="AL74" s="2">
        <f t="shared" ca="1" si="6"/>
        <v>28000</v>
      </c>
      <c r="AM74" s="2" t="e">
        <f t="shared" ca="1" si="6"/>
        <v>#VALUE!</v>
      </c>
      <c r="AN74" s="2" t="e">
        <f t="shared" ca="1" si="6"/>
        <v>#VALUE!</v>
      </c>
    </row>
    <row r="75" spans="1:40" x14ac:dyDescent="0.25">
      <c r="A75" s="197"/>
      <c r="B75" s="1">
        <v>5</v>
      </c>
      <c r="C75" s="2" t="str">
        <f t="shared" si="4"/>
        <v>TBD</v>
      </c>
      <c r="D75" s="3"/>
      <c r="E75" s="26" t="str">
        <f t="shared" si="5"/>
        <v>TBD</v>
      </c>
      <c r="F75" s="2" t="e">
        <f ca="1"/>
        <v>#VALUE!</v>
      </c>
      <c r="G75" s="3"/>
      <c r="H75" s="3"/>
      <c r="I75" s="3"/>
      <c r="J75" s="3"/>
      <c r="K75" s="3"/>
      <c r="L75" s="3"/>
      <c r="M75" s="3"/>
      <c r="N75" s="3"/>
      <c r="O75" s="3"/>
      <c r="P75" s="3"/>
      <c r="Q75" s="3"/>
      <c r="R75" s="3"/>
      <c r="S75" s="3"/>
      <c r="T75" s="3"/>
      <c r="U75" s="3"/>
      <c r="V75" s="3"/>
      <c r="W75" s="3"/>
      <c r="X75" s="3"/>
      <c r="Y75" s="3"/>
      <c r="Z75" s="3"/>
      <c r="AA75" s="3"/>
      <c r="AB75" s="1">
        <v>5</v>
      </c>
      <c r="AC75" s="2">
        <f t="shared" ca="1" si="6"/>
        <v>0</v>
      </c>
      <c r="AD75" s="2">
        <f t="shared" ca="1" si="6"/>
        <v>0</v>
      </c>
      <c r="AE75" s="2" t="e">
        <f t="shared" ca="1" si="6"/>
        <v>#VALUE!</v>
      </c>
      <c r="AF75" s="2" t="e">
        <f t="shared" ca="1" si="6"/>
        <v>#VALUE!</v>
      </c>
      <c r="AG75" s="2" t="e">
        <f t="shared" ca="1" si="6"/>
        <v>#VALUE!</v>
      </c>
      <c r="AH75" s="7" t="e">
        <f t="shared" ca="1" si="6"/>
        <v>#VALUE!</v>
      </c>
      <c r="AI75" s="8">
        <f t="shared" ca="1" si="6"/>
        <v>0</v>
      </c>
      <c r="AJ75" s="2">
        <f t="shared" ca="1" si="6"/>
        <v>0</v>
      </c>
      <c r="AK75" s="2">
        <f t="shared" ca="1" si="6"/>
        <v>0</v>
      </c>
      <c r="AL75" s="2">
        <f t="shared" ca="1" si="6"/>
        <v>0</v>
      </c>
      <c r="AM75" s="2" t="e">
        <f t="shared" ca="1" si="6"/>
        <v>#VALUE!</v>
      </c>
      <c r="AN75" s="2" t="e">
        <f t="shared" ca="1" si="6"/>
        <v>#VALUE!</v>
      </c>
    </row>
    <row r="76" spans="1:40" x14ac:dyDescent="0.25">
      <c r="A76" s="197"/>
      <c r="B76" s="1">
        <v>6</v>
      </c>
      <c r="C76" s="2" t="str">
        <f t="shared" si="4"/>
        <v>TBD</v>
      </c>
      <c r="D76" s="3"/>
      <c r="E76" s="26" t="str">
        <f t="shared" si="5"/>
        <v>TBD</v>
      </c>
      <c r="F76" s="2" t="e">
        <f ca="1"/>
        <v>#VALUE!</v>
      </c>
      <c r="G76" s="3"/>
      <c r="H76" s="3"/>
      <c r="I76" s="3"/>
      <c r="J76" s="3"/>
      <c r="K76" s="3"/>
      <c r="L76" s="3"/>
      <c r="M76" s="3"/>
      <c r="N76" s="3"/>
      <c r="O76" s="3"/>
      <c r="P76" s="3"/>
      <c r="Q76" s="3"/>
      <c r="R76" s="3"/>
      <c r="S76" s="3"/>
      <c r="T76" s="3"/>
      <c r="U76" s="3"/>
      <c r="V76" s="3"/>
      <c r="W76" s="3"/>
      <c r="X76" s="3"/>
      <c r="Y76" s="3"/>
      <c r="Z76" s="3"/>
      <c r="AA76" s="3"/>
      <c r="AB76" s="1">
        <v>6</v>
      </c>
      <c r="AC76" s="6">
        <f t="shared" ca="1" si="6"/>
        <v>0</v>
      </c>
      <c r="AD76" s="6">
        <f t="shared" ca="1" si="6"/>
        <v>0</v>
      </c>
      <c r="AE76" s="6" t="e">
        <f t="shared" ca="1" si="6"/>
        <v>#VALUE!</v>
      </c>
      <c r="AF76" s="6" t="e">
        <f t="shared" ca="1" si="6"/>
        <v>#VALUE!</v>
      </c>
      <c r="AG76" s="6" t="e">
        <f t="shared" ca="1" si="6"/>
        <v>#VALUE!</v>
      </c>
      <c r="AH76" s="9" t="e">
        <f t="shared" ca="1" si="6"/>
        <v>#VALUE!</v>
      </c>
      <c r="AI76" s="10">
        <f t="shared" ca="1" si="6"/>
        <v>0</v>
      </c>
      <c r="AJ76" s="6">
        <f t="shared" ca="1" si="6"/>
        <v>0</v>
      </c>
      <c r="AK76" s="6">
        <f t="shared" ca="1" si="6"/>
        <v>0</v>
      </c>
      <c r="AL76" s="6">
        <f t="shared" ca="1" si="6"/>
        <v>0</v>
      </c>
      <c r="AM76" s="6" t="e">
        <f t="shared" ca="1" si="6"/>
        <v>#VALUE!</v>
      </c>
      <c r="AN76" s="6" t="e">
        <f t="shared" ca="1" si="6"/>
        <v>#VALUE!</v>
      </c>
    </row>
    <row r="77" spans="1:40" x14ac:dyDescent="0.25">
      <c r="A77" s="197"/>
      <c r="B77" s="1">
        <v>7</v>
      </c>
      <c r="C77" s="26" t="str">
        <f t="shared" si="4"/>
        <v>TBD</v>
      </c>
      <c r="D77" s="2" t="e">
        <f t="array" aca="1" ref="D77:D82" ca="1">MMULT(K_21,Du)+MMULT(K_22,Dk)</f>
        <v>#VALUE!</v>
      </c>
      <c r="E77" s="2">
        <f t="shared" si="5"/>
        <v>0</v>
      </c>
      <c r="F77" s="3"/>
      <c r="G77" s="2" t="e">
        <f t="array" aca="1" ref="G77:G82" ca="1">Qu+SUMIF(mem_DOF,$B$77:$B$82,Qf)</f>
        <v>#VALUE!</v>
      </c>
      <c r="H77" s="3"/>
      <c r="I77" s="3"/>
      <c r="J77" s="3"/>
      <c r="K77" s="3"/>
      <c r="L77" s="3"/>
      <c r="M77" s="3"/>
      <c r="N77" s="3"/>
      <c r="O77" s="3"/>
      <c r="P77" s="3"/>
      <c r="Q77" s="3"/>
      <c r="R77" s="3"/>
      <c r="S77" s="3"/>
      <c r="T77" s="3"/>
      <c r="U77" s="3"/>
      <c r="V77" s="3"/>
      <c r="W77" s="3"/>
      <c r="X77" s="3"/>
      <c r="Y77" s="3"/>
      <c r="Z77" s="3"/>
      <c r="AA77" s="3"/>
      <c r="AB77" s="1">
        <v>7</v>
      </c>
      <c r="AC77" s="20">
        <f t="shared" ca="1" si="6"/>
        <v>-70000000</v>
      </c>
      <c r="AD77" s="20">
        <f t="shared" ca="1" si="6"/>
        <v>0</v>
      </c>
      <c r="AE77" s="20">
        <f t="shared" ca="1" si="6"/>
        <v>0</v>
      </c>
      <c r="AF77" s="20">
        <f t="shared" ca="1" si="6"/>
        <v>0</v>
      </c>
      <c r="AG77" s="20">
        <f t="shared" ca="1" si="6"/>
        <v>0</v>
      </c>
      <c r="AH77" s="21">
        <f t="shared" ca="1" si="6"/>
        <v>0</v>
      </c>
      <c r="AI77" s="22">
        <f t="shared" ca="1" si="6"/>
        <v>70000000</v>
      </c>
      <c r="AJ77" s="20">
        <f t="shared" ca="1" si="6"/>
        <v>0</v>
      </c>
      <c r="AK77" s="20">
        <f t="shared" ca="1" si="6"/>
        <v>0</v>
      </c>
      <c r="AL77" s="20">
        <f t="shared" ca="1" si="6"/>
        <v>0</v>
      </c>
      <c r="AM77" s="20">
        <f t="shared" ca="1" si="6"/>
        <v>0</v>
      </c>
      <c r="AN77" s="20">
        <f t="shared" ca="1" si="6"/>
        <v>0</v>
      </c>
    </row>
    <row r="78" spans="1:40" x14ac:dyDescent="0.25">
      <c r="A78" s="197"/>
      <c r="B78" s="1">
        <v>8</v>
      </c>
      <c r="C78" s="26" t="str">
        <f t="shared" si="4"/>
        <v>TBD</v>
      </c>
      <c r="D78" s="2" t="e">
        <f ca="1"/>
        <v>#VALUE!</v>
      </c>
      <c r="E78" s="2">
        <f t="shared" si="5"/>
        <v>0</v>
      </c>
      <c r="F78" s="3"/>
      <c r="G78" s="2" t="e">
        <f ca="1"/>
        <v>#VALUE!</v>
      </c>
      <c r="H78" s="3"/>
      <c r="I78" s="3"/>
      <c r="J78" s="3"/>
      <c r="K78" s="3"/>
      <c r="L78" s="3"/>
      <c r="M78" s="3"/>
      <c r="N78" s="3"/>
      <c r="O78" s="3"/>
      <c r="P78" s="3"/>
      <c r="Q78" s="3"/>
      <c r="R78" s="3"/>
      <c r="S78" s="3"/>
      <c r="T78" s="3"/>
      <c r="U78" s="3"/>
      <c r="V78" s="3"/>
      <c r="W78" s="3"/>
      <c r="X78" s="3"/>
      <c r="Y78" s="3"/>
      <c r="Z78" s="3"/>
      <c r="AA78" s="3"/>
      <c r="AB78" s="1">
        <v>8</v>
      </c>
      <c r="AC78" s="2">
        <f t="shared" ca="1" si="6"/>
        <v>0</v>
      </c>
      <c r="AD78" s="2">
        <f t="shared" ca="1" si="6"/>
        <v>28000</v>
      </c>
      <c r="AE78" s="2">
        <f t="shared" ca="1" si="6"/>
        <v>0</v>
      </c>
      <c r="AF78" s="2">
        <f t="shared" ca="1" si="6"/>
        <v>0</v>
      </c>
      <c r="AG78" s="2">
        <f t="shared" ca="1" si="6"/>
        <v>0</v>
      </c>
      <c r="AH78" s="7">
        <f t="shared" ca="1" si="6"/>
        <v>0</v>
      </c>
      <c r="AI78" s="8">
        <f t="shared" ca="1" si="6"/>
        <v>0</v>
      </c>
      <c r="AJ78" s="2">
        <f t="shared" ca="1" si="6"/>
        <v>18666.666666666668</v>
      </c>
      <c r="AK78" s="2">
        <f t="shared" ca="1" si="6"/>
        <v>28000</v>
      </c>
      <c r="AL78" s="2">
        <f t="shared" ca="1" si="6"/>
        <v>-18666.666666666668</v>
      </c>
      <c r="AM78" s="2">
        <f t="shared" ca="1" si="6"/>
        <v>0</v>
      </c>
      <c r="AN78" s="2">
        <f t="shared" ca="1" si="6"/>
        <v>0</v>
      </c>
    </row>
    <row r="79" spans="1:40" x14ac:dyDescent="0.25">
      <c r="A79" s="197"/>
      <c r="B79" s="1">
        <v>9</v>
      </c>
      <c r="C79" s="26" t="str">
        <f t="shared" si="4"/>
        <v>TBD</v>
      </c>
      <c r="D79" s="2" t="e">
        <f ca="1"/>
        <v>#VALUE!</v>
      </c>
      <c r="E79" s="2">
        <f t="shared" si="5"/>
        <v>0</v>
      </c>
      <c r="F79" s="3"/>
      <c r="G79" s="2" t="e">
        <f ca="1"/>
        <v>#VALUE!</v>
      </c>
      <c r="H79" s="3"/>
      <c r="I79" s="3"/>
      <c r="J79" s="3"/>
      <c r="K79" s="3"/>
      <c r="L79" s="3"/>
      <c r="M79" s="3"/>
      <c r="N79" s="3"/>
      <c r="O79" s="3"/>
      <c r="P79" s="3"/>
      <c r="Q79" s="3"/>
      <c r="R79" s="3"/>
      <c r="S79" s="3"/>
      <c r="T79" s="3"/>
      <c r="U79" s="3"/>
      <c r="V79" s="3"/>
      <c r="W79" s="3"/>
      <c r="X79" s="3"/>
      <c r="Y79" s="3"/>
      <c r="Z79" s="3"/>
      <c r="AA79" s="3"/>
      <c r="AB79" s="1">
        <v>9</v>
      </c>
      <c r="AC79" s="2">
        <f t="shared" ca="1" si="6"/>
        <v>0</v>
      </c>
      <c r="AD79" s="2">
        <f t="shared" ca="1" si="6"/>
        <v>28000</v>
      </c>
      <c r="AE79" s="2">
        <f t="shared" ca="1" si="6"/>
        <v>0</v>
      </c>
      <c r="AF79" s="2">
        <f t="shared" ca="1" si="6"/>
        <v>0</v>
      </c>
      <c r="AG79" s="2">
        <f t="shared" ca="1" si="6"/>
        <v>0</v>
      </c>
      <c r="AH79" s="7">
        <f t="shared" ca="1" si="6"/>
        <v>0</v>
      </c>
      <c r="AI79" s="8">
        <f t="shared" ca="1" si="6"/>
        <v>0</v>
      </c>
      <c r="AJ79" s="2">
        <f t="shared" ca="1" si="6"/>
        <v>28000</v>
      </c>
      <c r="AK79" s="2">
        <f t="shared" ca="1" si="6"/>
        <v>56000</v>
      </c>
      <c r="AL79" s="2">
        <f t="shared" ca="1" si="6"/>
        <v>-28000</v>
      </c>
      <c r="AM79" s="2">
        <f t="shared" ca="1" si="6"/>
        <v>0</v>
      </c>
      <c r="AN79" s="2">
        <f t="shared" ca="1" si="6"/>
        <v>0</v>
      </c>
    </row>
    <row r="80" spans="1:40" x14ac:dyDescent="0.25">
      <c r="A80" s="197"/>
      <c r="B80" s="1">
        <v>10</v>
      </c>
      <c r="C80" s="26" t="str">
        <f t="shared" si="4"/>
        <v>TBD</v>
      </c>
      <c r="D80" s="2" t="e">
        <f ca="1"/>
        <v>#VALUE!</v>
      </c>
      <c r="E80" s="2">
        <f t="shared" si="5"/>
        <v>0</v>
      </c>
      <c r="F80" s="3"/>
      <c r="G80" s="2" t="e">
        <f ca="1"/>
        <v>#VALUE!</v>
      </c>
      <c r="H80" s="3"/>
      <c r="I80" s="3"/>
      <c r="J80" s="3"/>
      <c r="K80" s="3"/>
      <c r="L80" s="3"/>
      <c r="M80" s="3"/>
      <c r="N80" s="3"/>
      <c r="O80" s="3"/>
      <c r="P80" s="3"/>
      <c r="Q80" s="3"/>
      <c r="R80" s="3"/>
      <c r="S80" s="3"/>
      <c r="T80" s="3"/>
      <c r="U80" s="3"/>
      <c r="V80" s="3"/>
      <c r="W80" s="3"/>
      <c r="X80" s="3"/>
      <c r="Y80" s="3"/>
      <c r="Z80" s="3"/>
      <c r="AA80" s="3"/>
      <c r="AB80" s="1">
        <v>10</v>
      </c>
      <c r="AC80" s="2">
        <f t="shared" ca="1" si="6"/>
        <v>0</v>
      </c>
      <c r="AD80" s="2">
        <f t="shared" ca="1" si="6"/>
        <v>0</v>
      </c>
      <c r="AE80" s="2">
        <f t="shared" ca="1" si="6"/>
        <v>0</v>
      </c>
      <c r="AF80" s="2">
        <f t="shared" ca="1" si="6"/>
        <v>28000</v>
      </c>
      <c r="AG80" s="2">
        <f t="shared" ca="1" si="6"/>
        <v>0</v>
      </c>
      <c r="AH80" s="7">
        <f t="shared" ca="1" si="6"/>
        <v>0</v>
      </c>
      <c r="AI80" s="8">
        <f t="shared" ca="1" si="6"/>
        <v>0</v>
      </c>
      <c r="AJ80" s="2">
        <f t="shared" ca="1" si="6"/>
        <v>-18666.666666666668</v>
      </c>
      <c r="AK80" s="2">
        <f t="shared" ca="1" si="6"/>
        <v>-28000</v>
      </c>
      <c r="AL80" s="2">
        <f t="shared" ca="1" si="6"/>
        <v>37333.333333333336</v>
      </c>
      <c r="AM80" s="2">
        <f t="shared" ca="1" si="6"/>
        <v>-18666.666666666668</v>
      </c>
      <c r="AN80" s="2">
        <f t="shared" ca="1" si="6"/>
        <v>0</v>
      </c>
    </row>
    <row r="81" spans="1:40" x14ac:dyDescent="0.25">
      <c r="A81" s="197"/>
      <c r="B81" s="1">
        <v>11</v>
      </c>
      <c r="C81" s="26" t="str">
        <f t="shared" si="4"/>
        <v>TBD</v>
      </c>
      <c r="D81" s="2" t="e">
        <f ca="1"/>
        <v>#VALUE!</v>
      </c>
      <c r="E81" s="2">
        <f t="shared" si="5"/>
        <v>-4.4999999999999998E-2</v>
      </c>
      <c r="F81" s="3"/>
      <c r="G81" s="2" t="e">
        <f ca="1"/>
        <v>#VALUE!</v>
      </c>
      <c r="H81" s="3"/>
      <c r="I81" s="3"/>
      <c r="J81" s="3"/>
      <c r="K81" s="3"/>
      <c r="L81" s="3"/>
      <c r="M81" s="3"/>
      <c r="N81" s="3"/>
      <c r="O81" s="3"/>
      <c r="P81" s="3"/>
      <c r="Q81" s="3"/>
      <c r="R81" s="3"/>
      <c r="S81" s="3"/>
      <c r="T81" s="3"/>
      <c r="U81" s="3"/>
      <c r="V81" s="3"/>
      <c r="W81" s="3"/>
      <c r="X81" s="3"/>
      <c r="Y81" s="3"/>
      <c r="Z81" s="3"/>
      <c r="AA81" s="3"/>
      <c r="AB81" s="1">
        <v>11</v>
      </c>
      <c r="AC81" s="2">
        <f t="shared" ca="1" si="6"/>
        <v>0</v>
      </c>
      <c r="AD81" s="2">
        <f t="shared" ca="1" si="6"/>
        <v>-28000</v>
      </c>
      <c r="AE81" s="2" t="e">
        <f t="shared" ca="1" si="6"/>
        <v>#VALUE!</v>
      </c>
      <c r="AF81" s="2" t="e">
        <f t="shared" ca="1" si="6"/>
        <v>#VALUE!</v>
      </c>
      <c r="AG81" s="2" t="e">
        <f t="shared" ca="1" si="6"/>
        <v>#VALUE!</v>
      </c>
      <c r="AH81" s="7" t="e">
        <f t="shared" ca="1" si="6"/>
        <v>#VALUE!</v>
      </c>
      <c r="AI81" s="8">
        <f t="shared" ca="1" si="6"/>
        <v>0</v>
      </c>
      <c r="AJ81" s="2">
        <f t="shared" ca="1" si="6"/>
        <v>0</v>
      </c>
      <c r="AK81" s="2">
        <f t="shared" ca="1" si="6"/>
        <v>0</v>
      </c>
      <c r="AL81" s="2">
        <f t="shared" ca="1" si="6"/>
        <v>-18666.666666666668</v>
      </c>
      <c r="AM81" s="2" t="e">
        <f t="shared" ca="1" si="6"/>
        <v>#VALUE!</v>
      </c>
      <c r="AN81" s="2" t="e">
        <f t="shared" ca="1" si="6"/>
        <v>#VALUE!</v>
      </c>
    </row>
    <row r="82" spans="1:40" x14ac:dyDescent="0.25">
      <c r="A82" s="198"/>
      <c r="B82" s="53">
        <v>12</v>
      </c>
      <c r="C82" s="54" t="str">
        <f t="shared" si="4"/>
        <v>TBD</v>
      </c>
      <c r="D82" s="55" t="e">
        <f ca="1"/>
        <v>#VALUE!</v>
      </c>
      <c r="E82" s="55">
        <f t="shared" si="5"/>
        <v>-1.4999999999999999E-2</v>
      </c>
      <c r="F82" s="56"/>
      <c r="G82" s="55" t="e">
        <f ca="1"/>
        <v>#VALUE!</v>
      </c>
      <c r="H82" s="56"/>
      <c r="I82" s="56"/>
      <c r="J82" s="56"/>
      <c r="K82" s="56"/>
      <c r="L82" s="56"/>
      <c r="M82" s="56"/>
      <c r="N82" s="56"/>
      <c r="O82" s="56"/>
      <c r="P82" s="56"/>
      <c r="Q82" s="56"/>
      <c r="R82" s="56"/>
      <c r="S82" s="56"/>
      <c r="T82" s="56"/>
      <c r="U82" s="56"/>
      <c r="V82" s="56"/>
      <c r="W82" s="56"/>
      <c r="X82" s="56"/>
      <c r="Y82" s="56"/>
      <c r="Z82" s="56"/>
      <c r="AA82" s="56"/>
      <c r="AB82" s="53">
        <v>12</v>
      </c>
      <c r="AC82" s="55">
        <f t="shared" ca="1" si="6"/>
        <v>0</v>
      </c>
      <c r="AD82" s="55">
        <f t="shared" ca="1" si="6"/>
        <v>0</v>
      </c>
      <c r="AE82" s="55" t="e">
        <f t="shared" ca="1" si="6"/>
        <v>#VALUE!</v>
      </c>
      <c r="AF82" s="55" t="e">
        <f t="shared" ca="1" si="6"/>
        <v>#VALUE!</v>
      </c>
      <c r="AG82" s="55" t="e">
        <f t="shared" ca="1" si="6"/>
        <v>#VALUE!</v>
      </c>
      <c r="AH82" s="57" t="e">
        <f t="shared" ca="1" si="6"/>
        <v>#VALUE!</v>
      </c>
      <c r="AI82" s="58">
        <f t="shared" ca="1" si="6"/>
        <v>0</v>
      </c>
      <c r="AJ82" s="55">
        <f t="shared" ca="1" si="6"/>
        <v>0</v>
      </c>
      <c r="AK82" s="55">
        <f t="shared" ca="1" si="6"/>
        <v>0</v>
      </c>
      <c r="AL82" s="55">
        <f t="shared" ca="1" si="6"/>
        <v>0</v>
      </c>
      <c r="AM82" s="55" t="e">
        <f t="shared" ca="1" si="6"/>
        <v>#VALUE!</v>
      </c>
      <c r="AN82" s="55" t="e">
        <f t="shared" ca="1" si="6"/>
        <v>#VALUE!</v>
      </c>
    </row>
    <row r="83" spans="1:40" x14ac:dyDescent="0.25">
      <c r="A83" s="199" t="s">
        <v>79</v>
      </c>
    </row>
    <row r="84" spans="1:40" x14ac:dyDescent="0.25">
      <c r="A84" s="197"/>
    </row>
    <row r="85" spans="1:40" x14ac:dyDescent="0.25">
      <c r="A85" s="197"/>
    </row>
    <row r="86" spans="1:40" x14ac:dyDescent="0.25">
      <c r="A86" s="197"/>
    </row>
    <row r="87" spans="1:40" x14ac:dyDescent="0.25">
      <c r="A87" s="197"/>
    </row>
    <row r="88" spans="1:40" x14ac:dyDescent="0.25">
      <c r="A88" s="197"/>
    </row>
    <row r="89" spans="1:40" x14ac:dyDescent="0.25">
      <c r="A89" s="197"/>
    </row>
    <row r="90" spans="1:40" x14ac:dyDescent="0.25">
      <c r="A90" s="197"/>
    </row>
    <row r="91" spans="1:40" x14ac:dyDescent="0.25">
      <c r="A91" s="197"/>
    </row>
    <row r="92" spans="1:40" x14ac:dyDescent="0.25">
      <c r="A92" s="197"/>
    </row>
    <row r="93" spans="1:40" x14ac:dyDescent="0.25">
      <c r="A93" s="197"/>
    </row>
    <row r="94" spans="1:40" x14ac:dyDescent="0.25">
      <c r="A94" s="197"/>
      <c r="B94" s="27" t="s">
        <v>80</v>
      </c>
      <c r="C94" s="27">
        <v>0</v>
      </c>
      <c r="E94" s="27" t="s">
        <v>81</v>
      </c>
      <c r="F94" s="28">
        <f>0</f>
        <v>0</v>
      </c>
      <c r="H94" s="27" t="s">
        <v>80</v>
      </c>
      <c r="I94" s="27">
        <v>0</v>
      </c>
      <c r="K94" s="27" t="s">
        <v>81</v>
      </c>
      <c r="L94" s="28">
        <f>0</f>
        <v>0</v>
      </c>
      <c r="N94" s="27" t="s">
        <v>80</v>
      </c>
      <c r="O94" s="27">
        <v>0</v>
      </c>
      <c r="Q94" s="27" t="s">
        <v>81</v>
      </c>
      <c r="R94" s="28">
        <f>0</f>
        <v>0</v>
      </c>
    </row>
    <row r="95" spans="1:40" x14ac:dyDescent="0.25">
      <c r="A95" s="197"/>
    </row>
    <row r="96" spans="1:40" x14ac:dyDescent="0.25">
      <c r="A96" s="197"/>
    </row>
    <row r="97" spans="1:18" x14ac:dyDescent="0.25">
      <c r="A97" s="197"/>
    </row>
    <row r="98" spans="1:18" x14ac:dyDescent="0.25">
      <c r="A98" s="197"/>
    </row>
    <row r="99" spans="1:18" x14ac:dyDescent="0.25">
      <c r="A99" s="197"/>
    </row>
    <row r="100" spans="1:18" x14ac:dyDescent="0.25">
      <c r="A100" s="197"/>
    </row>
    <row r="101" spans="1:18" x14ac:dyDescent="0.25">
      <c r="A101" s="197"/>
    </row>
    <row r="102" spans="1:18" x14ac:dyDescent="0.25">
      <c r="A102" s="197"/>
    </row>
    <row r="103" spans="1:18" x14ac:dyDescent="0.25">
      <c r="A103" s="197"/>
    </row>
    <row r="104" spans="1:18" x14ac:dyDescent="0.25">
      <c r="A104" s="197"/>
    </row>
    <row r="105" spans="1:18" x14ac:dyDescent="0.25">
      <c r="A105" s="197"/>
    </row>
    <row r="106" spans="1:18" x14ac:dyDescent="0.25">
      <c r="A106" s="197"/>
      <c r="B106" s="27" t="s">
        <v>80</v>
      </c>
      <c r="C106" s="27">
        <v>0</v>
      </c>
      <c r="E106" s="27" t="s">
        <v>82</v>
      </c>
      <c r="F106" s="28">
        <f>58.692*GESTEP(C106)-15*GESTEP(C106)*C106+61.308*GESTEP(C106,8)</f>
        <v>58.692</v>
      </c>
      <c r="H106" s="27" t="s">
        <v>80</v>
      </c>
      <c r="I106" s="27">
        <v>0</v>
      </c>
      <c r="K106" s="27" t="s">
        <v>82</v>
      </c>
      <c r="L106" s="28">
        <f>52.6284*GESTEP(I106)-15*GESTEP(I106)*I106+67.3716*GESTEP(I106,8)</f>
        <v>52.628399999999999</v>
      </c>
      <c r="N106" s="27" t="s">
        <v>80</v>
      </c>
      <c r="O106" s="27">
        <v>0</v>
      </c>
      <c r="Q106" s="27" t="s">
        <v>82</v>
      </c>
      <c r="R106" s="28">
        <f>75.7335*GESTEP(O106)-15*GESTEP(O106)*O106+44.2665*GESTEP(O106,8)</f>
        <v>75.733500000000006</v>
      </c>
    </row>
    <row r="107" spans="1:18" x14ac:dyDescent="0.25">
      <c r="A107" s="197"/>
    </row>
    <row r="108" spans="1:18" x14ac:dyDescent="0.25">
      <c r="A108" s="197"/>
    </row>
    <row r="109" spans="1:18" x14ac:dyDescent="0.25">
      <c r="A109" s="197"/>
    </row>
    <row r="110" spans="1:18" x14ac:dyDescent="0.25">
      <c r="A110" s="197"/>
    </row>
    <row r="111" spans="1:18" x14ac:dyDescent="0.25">
      <c r="A111" s="197"/>
    </row>
    <row r="112" spans="1:18" x14ac:dyDescent="0.25">
      <c r="A112" s="197"/>
    </row>
    <row r="113" spans="1:18" x14ac:dyDescent="0.25">
      <c r="A113" s="197"/>
    </row>
    <row r="114" spans="1:18" x14ac:dyDescent="0.25">
      <c r="A114" s="197"/>
    </row>
    <row r="115" spans="1:18" x14ac:dyDescent="0.25">
      <c r="A115" s="197"/>
    </row>
    <row r="116" spans="1:18" x14ac:dyDescent="0.25">
      <c r="A116" s="197"/>
    </row>
    <row r="117" spans="1:18" x14ac:dyDescent="0.25">
      <c r="A117" s="197"/>
    </row>
    <row r="118" spans="1:18" x14ac:dyDescent="0.25">
      <c r="A118" s="197"/>
      <c r="B118" s="27" t="s">
        <v>80</v>
      </c>
      <c r="C118" s="27">
        <v>0</v>
      </c>
      <c r="E118" s="27" t="s">
        <v>83</v>
      </c>
      <c r="F118" s="28">
        <f>58.692*GESTEP(C118)*C118-76.5119*GESTEP(C118)-15/2*GESTEP(C118)*C118^2+61.308*GESTEP(C118,8)*(C118-8)+86.9762*GESTEP(C118,8)</f>
        <v>-76.511899999999997</v>
      </c>
      <c r="H118" s="27" t="s">
        <v>80</v>
      </c>
      <c r="I118" s="27">
        <v>0</v>
      </c>
      <c r="K118" s="27" t="s">
        <v>83</v>
      </c>
      <c r="L118" s="28">
        <f>52.6284*GESTEP(I118)*I118-56.8543*GESTEP(I118)-15/2*GESTEP(I118)*I118^2+67.3716*GESTEP(I118,8)*(I118-8)+115.827*GESTEP(I118,8)</f>
        <v>-56.854300000000002</v>
      </c>
      <c r="N118" s="27" t="s">
        <v>80</v>
      </c>
      <c r="O118" s="27">
        <v>0</v>
      </c>
      <c r="Q118" s="27" t="s">
        <v>83</v>
      </c>
      <c r="R118" s="28">
        <f>75.7335*GESTEP(O118)*O118-105.7864*GESTEP(O118)-15/2*GESTEP(O118)*O118^2+44.2665*GESTEP(O118,8)*(O118-8)-20.0813*GESTEP(O118,8)</f>
        <v>-105.7864</v>
      </c>
    </row>
    <row r="119" spans="1:18" x14ac:dyDescent="0.25">
      <c r="A119" s="197"/>
    </row>
    <row r="120" spans="1:18" x14ac:dyDescent="0.25">
      <c r="A120" s="197"/>
    </row>
    <row r="121" spans="1:18" x14ac:dyDescent="0.25">
      <c r="A121" s="197"/>
    </row>
    <row r="122" spans="1:18" x14ac:dyDescent="0.25">
      <c r="A122" s="197"/>
    </row>
    <row r="123" spans="1:18" x14ac:dyDescent="0.25">
      <c r="A123" s="197"/>
    </row>
    <row r="124" spans="1:18" x14ac:dyDescent="0.25">
      <c r="A124" s="197"/>
    </row>
    <row r="125" spans="1:18" x14ac:dyDescent="0.25">
      <c r="A125" s="197"/>
    </row>
    <row r="126" spans="1:18" x14ac:dyDescent="0.25">
      <c r="A126" s="197"/>
    </row>
    <row r="127" spans="1:18" x14ac:dyDescent="0.25">
      <c r="A127" s="197"/>
    </row>
    <row r="128" spans="1:18" x14ac:dyDescent="0.25">
      <c r="A128" s="197"/>
    </row>
    <row r="129" spans="1:18" x14ac:dyDescent="0.25">
      <c r="A129" s="197"/>
    </row>
    <row r="130" spans="1:18" x14ac:dyDescent="0.25">
      <c r="A130" s="197"/>
      <c r="B130" s="27" t="s">
        <v>80</v>
      </c>
      <c r="C130" s="27">
        <v>0</v>
      </c>
      <c r="E130" s="27" t="s">
        <v>84</v>
      </c>
      <c r="F130" s="28">
        <f>58.692/2*GESTEP(C130)*C130^2-76.5119*GESTEP(C130)*C130-15/6*GESTEP(C130)*C130^3+61.308/2*GESTEP(C130,8)*(C130-8)^2+86.9762*GESTEP(C130,8)*(C130-8)</f>
        <v>0</v>
      </c>
      <c r="H130" s="27" t="s">
        <v>80</v>
      </c>
      <c r="I130" s="27">
        <v>0</v>
      </c>
      <c r="K130" s="27" t="s">
        <v>84</v>
      </c>
      <c r="L130" s="28">
        <f>52.6284/2*GESTEP(I130)*I130^2-56.8543*GESTEP(I130)*I130-15/6*GESTEP(I130)*I130^3+67.3716/2*GESTEP(I130,8)*(I130-8)^2+115.827*GESTEP(I130,8)*(I130-8)-0.00195411818573583</f>
        <v>-1.9541181857358298E-3</v>
      </c>
      <c r="N130" s="27" t="s">
        <v>80</v>
      </c>
      <c r="O130" s="27">
        <v>0</v>
      </c>
      <c r="Q130" s="27" t="s">
        <v>84</v>
      </c>
      <c r="R130" s="28">
        <f>75.7335/2*GESTEP(O130)*O130^2-105.7864*GESTEP(O130)*O130-15/6*GESTEP(O130)*O130^3+44.2665/2*GESTEP(O130,8)*(O130-8)^2-20.0813*GESTEP(O130,8)*(O130-8)-0.00905852725705667</f>
        <v>-9.0585272570566696E-3</v>
      </c>
    </row>
    <row r="131" spans="1:18" x14ac:dyDescent="0.25">
      <c r="A131" s="197"/>
    </row>
    <row r="132" spans="1:18" x14ac:dyDescent="0.25">
      <c r="A132" s="197"/>
    </row>
    <row r="133" spans="1:18" x14ac:dyDescent="0.25">
      <c r="A133" s="197"/>
    </row>
    <row r="134" spans="1:18" x14ac:dyDescent="0.25">
      <c r="A134" s="197"/>
    </row>
    <row r="135" spans="1:18" x14ac:dyDescent="0.25">
      <c r="A135" s="197"/>
    </row>
    <row r="136" spans="1:18" x14ac:dyDescent="0.25">
      <c r="A136" s="197"/>
    </row>
    <row r="137" spans="1:18" x14ac:dyDescent="0.25">
      <c r="A137" s="197"/>
    </row>
    <row r="138" spans="1:18" x14ac:dyDescent="0.25">
      <c r="A138" s="197"/>
    </row>
    <row r="139" spans="1:18" x14ac:dyDescent="0.25">
      <c r="A139" s="197"/>
    </row>
    <row r="140" spans="1:18" x14ac:dyDescent="0.25">
      <c r="A140" s="197"/>
    </row>
    <row r="141" spans="1:18" x14ac:dyDescent="0.25">
      <c r="A141" s="197"/>
    </row>
    <row r="142" spans="1:18" x14ac:dyDescent="0.25">
      <c r="A142" s="197"/>
      <c r="B142" s="27" t="s">
        <v>80</v>
      </c>
      <c r="C142" s="27">
        <v>0</v>
      </c>
      <c r="E142" s="27" t="s">
        <v>84</v>
      </c>
      <c r="F142" s="28">
        <f>58.692/6*GESTEP(C142)*C142^3-76.5119/2*GESTEP(C142)*C142^2-15/24*GESTEP(C142)*C142^4+61.308/6*GESTEP(C142,8)*(C142-8)^3+86.9762/2*GESTEP(C142,8)*(C142-8)^2</f>
        <v>0</v>
      </c>
      <c r="H142" s="27" t="s">
        <v>80</v>
      </c>
      <c r="I142" s="27">
        <v>0</v>
      </c>
      <c r="K142" s="27" t="s">
        <v>84</v>
      </c>
      <c r="L142" s="28">
        <f>52.6284/6*GESTEP(I142)*I142^3-56.8543/2*GESTEP(I142)*I142^2-15/24*GESTEP(I142)*I142^4+67.3716/6*GESTEP(I142,8)*(I142-8)^3+115.827/2*GESTEP(I142,8)*(I142-8)^2-0.00195411818573583*I142</f>
        <v>0</v>
      </c>
      <c r="N142" s="27" t="s">
        <v>80</v>
      </c>
      <c r="O142" s="27">
        <v>0</v>
      </c>
      <c r="Q142" s="27" t="s">
        <v>84</v>
      </c>
      <c r="R142" s="28">
        <f>75.7335/6*GESTEP(O142)*O142^3-105.7864/2*GESTEP(O142)*O142^2-15/24*GESTEP(O142)*O142^4+44.2665/6*GESTEP(O142,8)*(O142-8)^3-20.0813/2*GESTEP(O142,8)*(O142-8)^2-0.00905852725705667*O142</f>
        <v>0</v>
      </c>
    </row>
  </sheetData>
  <mergeCells count="27">
    <mergeCell ref="B57:B68"/>
    <mergeCell ref="C57:C59"/>
    <mergeCell ref="C60:C62"/>
    <mergeCell ref="A83:A142"/>
    <mergeCell ref="AB69:AN69"/>
    <mergeCell ref="I69:O69"/>
    <mergeCell ref="A32:A82"/>
    <mergeCell ref="B33:B44"/>
    <mergeCell ref="C33:C35"/>
    <mergeCell ref="C36:C38"/>
    <mergeCell ref="B45:B56"/>
    <mergeCell ref="C45:C47"/>
    <mergeCell ref="C48:C50"/>
    <mergeCell ref="V31:AA31"/>
    <mergeCell ref="AB31:AN31"/>
    <mergeCell ref="B11:I11"/>
    <mergeCell ref="B18:K18"/>
    <mergeCell ref="B24:O24"/>
    <mergeCell ref="J31:O31"/>
    <mergeCell ref="P31:U31"/>
    <mergeCell ref="B2:P2"/>
    <mergeCell ref="B3:B4"/>
    <mergeCell ref="C3:D3"/>
    <mergeCell ref="E3:G3"/>
    <mergeCell ref="H3:J3"/>
    <mergeCell ref="K3:M3"/>
    <mergeCell ref="N3:P3"/>
  </mergeCells>
  <conditionalFormatting sqref="E33:E38">
    <cfRule type="expression" dxfId="15" priority="1">
      <formula>AND(E33&lt;1,E33&gt;-1,E33&lt;&gt;0)</formula>
    </cfRule>
  </conditionalFormatting>
  <conditionalFormatting sqref="E45:E50">
    <cfRule type="expression" dxfId="14" priority="2">
      <formula>AND(E45&lt;1,E45&gt;-1,E45&lt;&gt;0)</formula>
    </cfRule>
  </conditionalFormatting>
  <conditionalFormatting sqref="E57:E62">
    <cfRule type="expression" dxfId="13" priority="3">
      <formula>AND(E57&lt;1,E57&gt;-1,E57&lt;&gt;0)</formula>
    </cfRule>
  </conditionalFormatting>
  <conditionalFormatting sqref="E71:E82">
    <cfRule type="expression" dxfId="12" priority="4">
      <formula>AND(E71&lt;1,E71&gt;-1,E71&lt;&gt;0)</formula>
    </cfRule>
  </conditionalFormatting>
  <conditionalFormatting sqref="F71:F76">
    <cfRule type="expression" dxfId="11" priority="5">
      <formula>AND(F71&lt;1,F71&gt;-1,F71&lt;&gt;0)</formula>
    </cfRule>
  </conditionalFormatting>
  <conditionalFormatting sqref="M71:O74">
    <cfRule type="expression" dxfId="10" priority="6">
      <formula>AND(M71&lt;1,M71&gt;-1,M71&lt;&gt;0)</formula>
    </cfRule>
  </conditionalFormatting>
  <dataValidations count="6">
    <dataValidation type="list" allowBlank="1" showInputMessage="1" showErrorMessage="1" sqref="D26:D28">
      <formula1>"X,Y,x,y"</formula1>
    </dataValidation>
    <dataValidation type="list" allowBlank="1" showInputMessage="1" showErrorMessage="1" sqref="C26:C28">
      <formula1>"M,P,UDL,LDL"</formula1>
    </dataValidation>
    <dataValidation type="list" allowBlank="1" showInputMessage="1" showErrorMessage="1" sqref="B26:B28">
      <formula1>MEMBERS</formula1>
    </dataValidation>
    <dataValidation type="list" allowBlank="1" showInputMessage="1" showErrorMessage="1" sqref="E13:E15">
      <formula1>"0,1,2,3"</formula1>
    </dataValidation>
    <dataValidation type="list" allowBlank="1" showInputMessage="1" showErrorMessage="1" sqref="B20:B21 C13:D15">
      <formula1>NODES</formula1>
    </dataValidation>
    <dataValidation type="list" allowBlank="1" showInputMessage="1" showErrorMessage="1" sqref="E5:G8">
      <formula1>"-1,0,1"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Fill="0" autoPict="0" macro="[0]!STRUCTURE_DRAW">
                <anchor moveWithCells="1" sizeWithCells="1">
                  <from>
                    <xdr:col>1</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163842" r:id="rId4" name="Button 2">
              <controlPr defaultSize="0" print="0" autoFill="0" autoPict="0" macro="[0]!STRUCTURE_RESCALE">
                <anchor moveWithCells="1" sizeWithCells="1">
                  <from>
                    <xdr:col>3</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63843" r:id="rId5" name="Button 3">
              <controlPr defaultSize="0" print="0" autoFill="0" autoPict="0" macro="[0]!ADD_NODE">
                <anchor moveWithCells="1" sizeWithCells="1">
                  <from>
                    <xdr:col>0</xdr:col>
                    <xdr:colOff>0</xdr:colOff>
                    <xdr:row>8</xdr:row>
                    <xdr:rowOff>0</xdr:rowOff>
                  </from>
                  <to>
                    <xdr:col>1</xdr:col>
                    <xdr:colOff>0</xdr:colOff>
                    <xdr:row>9</xdr:row>
                    <xdr:rowOff>0</xdr:rowOff>
                  </to>
                </anchor>
              </controlPr>
            </control>
          </mc:Choice>
        </mc:AlternateContent>
        <mc:AlternateContent xmlns:mc="http://schemas.openxmlformats.org/markup-compatibility/2006">
          <mc:Choice Requires="x14">
            <control shapeId="163844" r:id="rId6" name="Button 4">
              <controlPr defaultSize="0" print="0" autoFill="0" autoPict="0" macro="[0]!ADD_MEMBER">
                <anchor moveWithCells="1" sizeWithCells="1">
                  <from>
                    <xdr:col>0</xdr:col>
                    <xdr:colOff>0</xdr:colOff>
                    <xdr:row>15</xdr:row>
                    <xdr:rowOff>0</xdr:rowOff>
                  </from>
                  <to>
                    <xdr:col>1</xdr:col>
                    <xdr:colOff>0</xdr:colOff>
                    <xdr:row>16</xdr:row>
                    <xdr:rowOff>0</xdr:rowOff>
                  </to>
                </anchor>
              </controlPr>
            </control>
          </mc:Choice>
        </mc:AlternateContent>
        <mc:AlternateContent xmlns:mc="http://schemas.openxmlformats.org/markup-compatibility/2006">
          <mc:Choice Requires="x14">
            <control shapeId="163845" r:id="rId7" name="Button 5">
              <controlPr defaultSize="0" print="0" autoFill="0" autoPict="0" macro="[0]!ADD_NODAL_APP">
                <anchor moveWithCells="1" sizeWithCells="1">
                  <from>
                    <xdr:col>0</xdr:col>
                    <xdr:colOff>0</xdr:colOff>
                    <xdr:row>21</xdr:row>
                    <xdr:rowOff>0</xdr:rowOff>
                  </from>
                  <to>
                    <xdr:col>1</xdr:col>
                    <xdr:colOff>0</xdr:colOff>
                    <xdr:row>22</xdr:row>
                    <xdr:rowOff>0</xdr:rowOff>
                  </to>
                </anchor>
              </controlPr>
            </control>
          </mc:Choice>
        </mc:AlternateContent>
        <mc:AlternateContent xmlns:mc="http://schemas.openxmlformats.org/markup-compatibility/2006">
          <mc:Choice Requires="x14">
            <control shapeId="163846" r:id="rId8" name="Button 6">
              <controlPr defaultSize="0" print="0" autoFill="0" autoPict="0" macro="[0]!ADD_MEMB_LOAD">
                <anchor moveWithCells="1" sizeWithCells="1">
                  <from>
                    <xdr:col>0</xdr:col>
                    <xdr:colOff>0</xdr:colOff>
                    <xdr:row>28</xdr:row>
                    <xdr:rowOff>0</xdr:rowOff>
                  </from>
                  <to>
                    <xdr:col>1</xdr:col>
                    <xdr:colOff>0</xdr:colOff>
                    <xdr:row>29</xdr:row>
                    <xdr:rowOff>0</xdr:rowOff>
                  </to>
                </anchor>
              </controlPr>
            </control>
          </mc:Choice>
        </mc:AlternateContent>
        <mc:AlternateContent xmlns:mc="http://schemas.openxmlformats.org/markup-compatibility/2006">
          <mc:Choice Requires="x14">
            <control shapeId="163847" r:id="rId9" name="Button 7">
              <controlPr defaultSize="0" print="0" autoFill="0" autoPict="0" macro="[0]!DMO_main.SOLUTION">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163849" r:id="rId10" name="Button 9">
              <controlPr defaultSize="0" print="0" autoFill="0" autoPict="0" macro="[0]!CLEAR_OUTPUT">
                <anchor moveWithCells="1" sizeWithCells="1">
                  <from>
                    <xdr:col>5</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163850" r:id="rId11" name="Button 10">
              <controlPr defaultSize="0" print="0" autoFill="0" autoPict="0" macro="[0]!ROWS_HIDE">
                <anchor moveWithCells="1" sizeWithCells="1">
                  <from>
                    <xdr:col>7</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163851" r:id="rId12" name="Button 11">
              <controlPr defaultSize="0" print="0" autoFill="0" autoPict="0" macro="[0]!SETUP_SHEET">
                <anchor moveWithCells="1" sizeWithCells="1">
                  <from>
                    <xdr:col>9</xdr:col>
                    <xdr:colOff>0</xdr:colOff>
                    <xdr:row>29</xdr:row>
                    <xdr:rowOff>0</xdr:rowOff>
                  </from>
                  <to>
                    <xdr:col>11</xdr:col>
                    <xdr:colOff>0</xdr:colOff>
                    <xdr:row>30</xdr:row>
                    <xdr:rowOff>0</xdr:rowOff>
                  </to>
                </anchor>
              </controlPr>
            </control>
          </mc:Choice>
        </mc:AlternateContent>
        <mc:AlternateContent xmlns:mc="http://schemas.openxmlformats.org/markup-compatibility/2006">
          <mc:Choice Requires="x14">
            <control shapeId="163893" r:id="rId13" name="Button 53">
              <controlPr defaultSize="0" print="0" autoFill="0" autoPict="0" macro="[0]!FIX_FORMULAS">
                <anchor moveWithCells="1" sizeWithCells="1">
                  <from>
                    <xdr:col>5</xdr:col>
                    <xdr:colOff>0</xdr:colOff>
                    <xdr:row>9</xdr:row>
                    <xdr:rowOff>0</xdr:rowOff>
                  </from>
                  <to>
                    <xdr:col>7</xdr:col>
                    <xdr:colOff>0</xdr:colOff>
                    <xdr:row>9</xdr:row>
                    <xdr:rowOff>200025</xdr:rowOff>
                  </to>
                </anchor>
              </controlPr>
            </control>
          </mc:Choice>
        </mc:AlternateContent>
        <mc:AlternateContent xmlns:mc="http://schemas.openxmlformats.org/markup-compatibility/2006">
          <mc:Choice Requires="x14">
            <control shapeId="163894" r:id="rId14" name="Button 54">
              <controlPr defaultSize="0" print="0" autoFill="0" autoPict="0" macro="[0]!DIAGRAMS">
                <anchor moveWithCells="1" sizeWithCells="1">
                  <from>
                    <xdr:col>3</xdr:col>
                    <xdr:colOff>0</xdr:colOff>
                    <xdr:row>29</xdr:row>
                    <xdr:rowOff>0</xdr:rowOff>
                  </from>
                  <to>
                    <xdr:col>5</xdr:col>
                    <xdr:colOff>0</xdr:colOff>
                    <xdr:row>30</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sheetPr>
  <dimension ref="A1:AK118"/>
  <sheetViews>
    <sheetView zoomScale="55" zoomScaleNormal="55" workbookViewId="0">
      <selection activeCell="D27" sqref="D27"/>
    </sheetView>
  </sheetViews>
  <sheetFormatPr defaultRowHeight="15" x14ac:dyDescent="0.25"/>
  <cols>
    <col min="1" max="1" width="3.140625" customWidth="1"/>
  </cols>
  <sheetData>
    <row r="1" spans="2:16" ht="15.75" thickBot="1" x14ac:dyDescent="0.3"/>
    <row r="2" spans="2:16" x14ac:dyDescent="0.25">
      <c r="B2" s="186" t="s">
        <v>24</v>
      </c>
      <c r="C2" s="162"/>
      <c r="D2" s="162"/>
      <c r="E2" s="162"/>
      <c r="F2" s="162"/>
      <c r="G2" s="162"/>
      <c r="H2" s="162"/>
      <c r="I2" s="162"/>
      <c r="J2" s="162"/>
      <c r="K2" s="162"/>
      <c r="L2" s="162"/>
      <c r="M2" s="162"/>
      <c r="N2" s="162"/>
      <c r="O2" s="162"/>
      <c r="P2" s="187"/>
    </row>
    <row r="3" spans="2:16" x14ac:dyDescent="0.25">
      <c r="B3" s="188" t="s">
        <v>18</v>
      </c>
      <c r="C3" s="196" t="s">
        <v>25</v>
      </c>
      <c r="D3" s="196"/>
      <c r="E3" s="196" t="s">
        <v>23</v>
      </c>
      <c r="F3" s="196"/>
      <c r="G3" s="196"/>
      <c r="H3" s="196" t="s">
        <v>40</v>
      </c>
      <c r="I3" s="196"/>
      <c r="J3" s="196"/>
      <c r="K3" s="196" t="s">
        <v>41</v>
      </c>
      <c r="L3" s="196"/>
      <c r="M3" s="196"/>
      <c r="N3" s="196" t="s">
        <v>42</v>
      </c>
      <c r="O3" s="196"/>
      <c r="P3" s="189"/>
    </row>
    <row r="4" spans="2:16" ht="18" x14ac:dyDescent="0.25">
      <c r="B4" s="188"/>
      <c r="C4" s="40" t="s">
        <v>5</v>
      </c>
      <c r="D4" s="40" t="s">
        <v>6</v>
      </c>
      <c r="E4" s="40" t="s">
        <v>27</v>
      </c>
      <c r="F4" s="40" t="s">
        <v>26</v>
      </c>
      <c r="G4" s="40" t="s">
        <v>28</v>
      </c>
      <c r="H4" s="40" t="s">
        <v>27</v>
      </c>
      <c r="I4" s="40" t="s">
        <v>26</v>
      </c>
      <c r="J4" s="40" t="s">
        <v>28</v>
      </c>
      <c r="K4" s="40" t="s">
        <v>39</v>
      </c>
      <c r="L4" s="40" t="s">
        <v>38</v>
      </c>
      <c r="M4" s="40" t="s">
        <v>37</v>
      </c>
      <c r="N4" s="40" t="s">
        <v>64</v>
      </c>
      <c r="O4" s="40" t="s">
        <v>65</v>
      </c>
      <c r="P4" s="43" t="s">
        <v>66</v>
      </c>
    </row>
    <row r="5" spans="2:16" x14ac:dyDescent="0.25">
      <c r="B5" s="41" t="s">
        <v>17</v>
      </c>
      <c r="C5" s="1">
        <v>0</v>
      </c>
      <c r="D5" s="1">
        <v>0</v>
      </c>
      <c r="E5" s="1">
        <v>1</v>
      </c>
      <c r="F5" s="1">
        <v>1</v>
      </c>
      <c r="G5" s="1">
        <v>1</v>
      </c>
      <c r="H5" s="1">
        <v>4</v>
      </c>
      <c r="I5" s="1">
        <v>5</v>
      </c>
      <c r="J5" s="1">
        <v>6</v>
      </c>
      <c r="K5" s="26" t="str">
        <f>IF(CONSTRAINTSu_X=0,IF(ISNA(MATCH(NODES,NODES_LOADED,0)),0,INDEX(NODAL_APPLICATIONS,MATCH(NODES,NODES_LOADED,0),1)),"TBD")</f>
        <v>TBD</v>
      </c>
      <c r="L5" s="26" t="str">
        <f>IF(CONSTRAINTSu_Y=0,IF(ISNA(MATCH(NODES,NODES_LOADED,0)),0,INDEX(NODAL_APPLICATIONS,MATCH(NODES,NODES_LOADED,0),2)),"TBD")</f>
        <v>TBD</v>
      </c>
      <c r="M5" s="26" t="str">
        <f>IF(CONSTRAINTSr_Z=0,IF(ISNA(MATCH(NODES,NODES_LOADED,0)),0,INDEX(NODAL_APPLICATIONS,MATCH(NODES,NODES_LOADED,0),3)),"TBD")</f>
        <v>TBD</v>
      </c>
      <c r="N5" s="26">
        <f>IF(CONSTRAINTSu_X=0,"TBD",IF(ISNA(MATCH(NODES,NODES_LOADED,0)),0,INDEX(NODAL_APPLICATIONS,MATCH(NODES,NODES_LOADED,0),4)))</f>
        <v>0</v>
      </c>
      <c r="O5" s="26">
        <f>IF(CONSTRAINTSu_Y=0,"TBD",IF(ISNA(MATCH(NODES,NODES_LOADED,0)),0,INDEX(NODAL_APPLICATIONS,MATCH(NODES,NODES_LOADED,0),5)))</f>
        <v>-2.5000000000000001E-2</v>
      </c>
      <c r="P5" s="44">
        <f>IF(CONSTRAINTSr_Z=0,"TBD",IF(ISNA(MATCH(NODES,NODES_LOADED,0)),0,INDEX(NODAL_APPLICATIONS,MATCH(NODES,NODES_LOADED,0),6)))</f>
        <v>0</v>
      </c>
    </row>
    <row r="6" spans="2:16" x14ac:dyDescent="0.25">
      <c r="B6" s="41" t="s">
        <v>19</v>
      </c>
      <c r="C6" s="1">
        <v>3</v>
      </c>
      <c r="D6" s="1">
        <v>6</v>
      </c>
      <c r="E6" s="1">
        <v>0</v>
      </c>
      <c r="F6" s="1">
        <v>0</v>
      </c>
      <c r="G6" s="1">
        <v>0</v>
      </c>
      <c r="H6" s="1">
        <v>1</v>
      </c>
      <c r="I6" s="1">
        <v>2</v>
      </c>
      <c r="J6" s="1">
        <v>3</v>
      </c>
      <c r="K6" s="26">
        <f>IF(CONSTRAINTSu_X=0,IF(ISNA(MATCH(NODES,NODES_LOADED,0)),0,INDEX(NODAL_APPLICATIONS,MATCH(NODES,NODES_LOADED,0),1)),"TBD")</f>
        <v>0</v>
      </c>
      <c r="L6" s="26">
        <f>IF(CONSTRAINTSu_Y=0,IF(ISNA(MATCH(NODES,NODES_LOADED,0)),0,INDEX(NODAL_APPLICATIONS,MATCH(NODES,NODES_LOADED,0),2)),"TBD")</f>
        <v>0</v>
      </c>
      <c r="M6" s="26">
        <f>IF(CONSTRAINTSr_Z=0,IF(ISNA(MATCH(NODES,NODES_LOADED,0)),0,INDEX(NODAL_APPLICATIONS,MATCH(NODES,NODES_LOADED,0),3)),"TBD")</f>
        <v>-125</v>
      </c>
      <c r="N6" s="26" t="str">
        <f>IF(CONSTRAINTSu_X=0,"TBD",IF(ISNA(MATCH(NODES,NODES_LOADED,0)),0,INDEX(NODAL_APPLICATIONS,MATCH(NODES,NODES_LOADED,0),4)))</f>
        <v>TBD</v>
      </c>
      <c r="O6" s="26" t="str">
        <f>IF(CONSTRAINTSu_Y=0,"TBD",IF(ISNA(MATCH(NODES,NODES_LOADED,0)),0,INDEX(NODAL_APPLICATIONS,MATCH(NODES,NODES_LOADED,0),5)))</f>
        <v>TBD</v>
      </c>
      <c r="P6" s="44" t="str">
        <f>IF(CONSTRAINTSr_Z=0,"TBD",IF(ISNA(MATCH(NODES,NODES_LOADED,0)),0,INDEX(NODAL_APPLICATIONS,MATCH(NODES,NODES_LOADED,0),6)))</f>
        <v>TBD</v>
      </c>
    </row>
    <row r="7" spans="2:16" x14ac:dyDescent="0.25">
      <c r="B7" s="41" t="s">
        <v>29</v>
      </c>
      <c r="C7" s="1">
        <v>9</v>
      </c>
      <c r="D7" s="1">
        <v>6</v>
      </c>
      <c r="E7" s="1">
        <v>1</v>
      </c>
      <c r="F7" s="1">
        <v>1</v>
      </c>
      <c r="G7" s="1">
        <v>1</v>
      </c>
      <c r="H7" s="1">
        <v>7</v>
      </c>
      <c r="I7" s="1">
        <v>8</v>
      </c>
      <c r="J7" s="1">
        <v>9</v>
      </c>
      <c r="K7" s="26" t="str">
        <f>IF(CONSTRAINTSu_X=0,IF(ISNA(MATCH(NODES,NODES_LOADED,0)),0,INDEX(NODAL_APPLICATIONS,MATCH(NODES,NODES_LOADED,0),1)),"TBD")</f>
        <v>TBD</v>
      </c>
      <c r="L7" s="26" t="str">
        <f>IF(CONSTRAINTSu_Y=0,IF(ISNA(MATCH(NODES,NODES_LOADED,0)),0,INDEX(NODAL_APPLICATIONS,MATCH(NODES,NODES_LOADED,0),2)),"TBD")</f>
        <v>TBD</v>
      </c>
      <c r="M7" s="26" t="str">
        <f>IF(CONSTRAINTSr_Z=0,IF(ISNA(MATCH(NODES,NODES_LOADED,0)),0,INDEX(NODAL_APPLICATIONS,MATCH(NODES,NODES_LOADED,0),3)),"TBD")</f>
        <v>TBD</v>
      </c>
      <c r="N7" s="26">
        <f>IF(CONSTRAINTSu_X=0,"TBD",IF(ISNA(MATCH(NODES,NODES_LOADED,0)),0,INDEX(NODAL_APPLICATIONS,MATCH(NODES,NODES_LOADED,0),4)))</f>
        <v>0</v>
      </c>
      <c r="O7" s="26">
        <f>IF(CONSTRAINTSu_Y=0,"TBD",IF(ISNA(MATCH(NODES,NODES_LOADED,0)),0,INDEX(NODAL_APPLICATIONS,MATCH(NODES,NODES_LOADED,0),5)))</f>
        <v>0</v>
      </c>
      <c r="P7" s="44">
        <f>IF(CONSTRAINTSr_Z=0,"TBD",IF(ISNA(MATCH(NODES,NODES_LOADED,0)),0,INDEX(NODAL_APPLICATIONS,MATCH(NODES,NODES_LOADED,0),6)))</f>
        <v>0</v>
      </c>
    </row>
    <row r="8" spans="2:16" ht="15.75" thickBot="1" x14ac:dyDescent="0.3">
      <c r="B8" s="42"/>
      <c r="C8" s="16"/>
      <c r="D8" s="16"/>
      <c r="E8" s="16"/>
      <c r="F8" s="16"/>
      <c r="G8" s="16"/>
      <c r="H8" s="16"/>
      <c r="I8" s="16"/>
      <c r="J8" s="16"/>
      <c r="K8" s="17"/>
      <c r="L8" s="17"/>
      <c r="M8" s="17"/>
      <c r="N8" s="17"/>
      <c r="O8" s="17"/>
      <c r="P8" s="45"/>
    </row>
    <row r="9" spans="2:16" ht="15.75" thickBot="1" x14ac:dyDescent="0.3"/>
    <row r="10" spans="2:16" x14ac:dyDescent="0.25">
      <c r="B10" s="186" t="s">
        <v>22</v>
      </c>
      <c r="C10" s="162"/>
      <c r="D10" s="162"/>
      <c r="E10" s="162"/>
      <c r="F10" s="162"/>
      <c r="G10" s="162"/>
      <c r="H10" s="162"/>
      <c r="I10" s="187"/>
    </row>
    <row r="11" spans="2:16" x14ac:dyDescent="0.25">
      <c r="B11" s="47" t="s">
        <v>15</v>
      </c>
      <c r="C11" s="40" t="s">
        <v>43</v>
      </c>
      <c r="D11" s="40" t="s">
        <v>44</v>
      </c>
      <c r="E11" s="40" t="s">
        <v>14</v>
      </c>
      <c r="F11" s="40" t="s">
        <v>12</v>
      </c>
      <c r="G11" s="40" t="s">
        <v>34</v>
      </c>
      <c r="H11" s="40" t="s">
        <v>21</v>
      </c>
      <c r="I11" s="43" t="s">
        <v>20</v>
      </c>
    </row>
    <row r="12" spans="2:16" x14ac:dyDescent="0.25">
      <c r="B12" s="41" t="s">
        <v>7</v>
      </c>
      <c r="C12" s="1" t="s">
        <v>17</v>
      </c>
      <c r="D12" s="1" t="s">
        <v>19</v>
      </c>
      <c r="E12" s="1">
        <v>0</v>
      </c>
      <c r="F12" s="26">
        <f>L_m(B12,COORD_X,COORD_Y)</f>
        <v>6.7082039324993694</v>
      </c>
      <c r="G12" s="46">
        <v>7.6E-3</v>
      </c>
      <c r="H12" s="46">
        <v>200000000</v>
      </c>
      <c r="I12" s="48">
        <v>1.2899999999999999E-4</v>
      </c>
    </row>
    <row r="13" spans="2:16" x14ac:dyDescent="0.25">
      <c r="B13" s="41" t="s">
        <v>30</v>
      </c>
      <c r="C13" s="1" t="s">
        <v>19</v>
      </c>
      <c r="D13" s="1" t="s">
        <v>29</v>
      </c>
      <c r="E13" s="1">
        <v>0</v>
      </c>
      <c r="F13" s="26">
        <f>L_m(B13,COORD_X,COORD_Y)</f>
        <v>6</v>
      </c>
      <c r="G13" s="46">
        <v>7.6E-3</v>
      </c>
      <c r="H13" s="46">
        <v>200000000</v>
      </c>
      <c r="I13" s="48">
        <v>1.2899999999999999E-4</v>
      </c>
    </row>
    <row r="14" spans="2:16" ht="15.75" thickBot="1" x14ac:dyDescent="0.3">
      <c r="B14" s="42"/>
      <c r="C14" s="16"/>
      <c r="D14" s="16"/>
      <c r="E14" s="16"/>
      <c r="F14" s="17"/>
      <c r="G14" s="18"/>
      <c r="H14" s="18"/>
      <c r="I14" s="49"/>
    </row>
    <row r="15" spans="2:16" ht="15.75" thickBot="1" x14ac:dyDescent="0.3"/>
    <row r="16" spans="2:16" x14ac:dyDescent="0.25">
      <c r="B16" s="186" t="s">
        <v>76</v>
      </c>
      <c r="C16" s="162"/>
      <c r="D16" s="162"/>
      <c r="E16" s="162"/>
      <c r="F16" s="162"/>
      <c r="G16" s="162"/>
      <c r="H16" s="162"/>
      <c r="I16" s="162"/>
      <c r="J16" s="162"/>
      <c r="K16" s="187"/>
    </row>
    <row r="17" spans="1:37" ht="18" x14ac:dyDescent="0.25">
      <c r="B17" s="47" t="s">
        <v>18</v>
      </c>
      <c r="C17" s="40" t="s">
        <v>35</v>
      </c>
      <c r="D17" s="40" t="s">
        <v>36</v>
      </c>
      <c r="E17" s="40" t="s">
        <v>37</v>
      </c>
      <c r="F17" s="40" t="s">
        <v>64</v>
      </c>
      <c r="G17" s="40" t="s">
        <v>65</v>
      </c>
      <c r="H17" s="40" t="s">
        <v>66</v>
      </c>
      <c r="I17" s="40" t="s">
        <v>75</v>
      </c>
      <c r="J17" s="40" t="s">
        <v>73</v>
      </c>
      <c r="K17" s="43" t="s">
        <v>74</v>
      </c>
    </row>
    <row r="18" spans="1:37" x14ac:dyDescent="0.25">
      <c r="B18" s="41" t="s">
        <v>19</v>
      </c>
      <c r="C18" s="1"/>
      <c r="D18" s="1"/>
      <c r="E18" s="1">
        <v>-125</v>
      </c>
      <c r="F18" s="1"/>
      <c r="G18" s="1"/>
      <c r="H18" s="1"/>
      <c r="I18" s="1"/>
      <c r="J18" s="1"/>
      <c r="K18" s="50"/>
    </row>
    <row r="19" spans="1:37" x14ac:dyDescent="0.25">
      <c r="B19" s="41" t="s">
        <v>17</v>
      </c>
      <c r="C19" s="1"/>
      <c r="D19" s="1"/>
      <c r="E19" s="1"/>
      <c r="F19" s="1"/>
      <c r="G19" s="1">
        <v>-2.5000000000000001E-2</v>
      </c>
      <c r="H19" s="1"/>
      <c r="I19" s="1"/>
      <c r="J19" s="1"/>
      <c r="K19" s="50"/>
    </row>
    <row r="20" spans="1:37" ht="15.75" thickBot="1" x14ac:dyDescent="0.3">
      <c r="B20" s="42"/>
      <c r="C20" s="16"/>
      <c r="D20" s="16"/>
      <c r="E20" s="16"/>
      <c r="F20" s="16"/>
      <c r="G20" s="16"/>
      <c r="H20" s="16"/>
      <c r="I20" s="16"/>
      <c r="J20" s="16"/>
      <c r="K20" s="51"/>
    </row>
    <row r="21" spans="1:37" ht="15.75" thickBot="1" x14ac:dyDescent="0.3"/>
    <row r="22" spans="1:37" x14ac:dyDescent="0.25">
      <c r="B22" s="186" t="s">
        <v>16</v>
      </c>
      <c r="C22" s="162"/>
      <c r="D22" s="162"/>
      <c r="E22" s="162"/>
      <c r="F22" s="162"/>
      <c r="G22" s="162"/>
      <c r="H22" s="162"/>
      <c r="I22" s="162"/>
      <c r="J22" s="162"/>
      <c r="K22" s="162"/>
      <c r="L22" s="162"/>
      <c r="M22" s="162"/>
      <c r="N22" s="162"/>
      <c r="O22" s="187"/>
    </row>
    <row r="23" spans="1:37" ht="18" x14ac:dyDescent="0.25">
      <c r="B23" s="47" t="s">
        <v>15</v>
      </c>
      <c r="C23" s="40" t="s">
        <v>14</v>
      </c>
      <c r="D23" s="40" t="s">
        <v>45</v>
      </c>
      <c r="E23" s="40" t="s">
        <v>31</v>
      </c>
      <c r="F23" s="40" t="s">
        <v>3</v>
      </c>
      <c r="G23" s="40" t="s">
        <v>13</v>
      </c>
      <c r="H23" s="40" t="s">
        <v>4</v>
      </c>
      <c r="I23" s="40" t="s">
        <v>12</v>
      </c>
      <c r="J23" s="40" t="s">
        <v>32</v>
      </c>
      <c r="K23" s="40" t="s">
        <v>11</v>
      </c>
      <c r="L23" s="40" t="s">
        <v>10</v>
      </c>
      <c r="M23" s="40" t="s">
        <v>33</v>
      </c>
      <c r="N23" s="40" t="s">
        <v>9</v>
      </c>
      <c r="O23" s="43" t="s">
        <v>8</v>
      </c>
    </row>
    <row r="24" spans="1:37" x14ac:dyDescent="0.25">
      <c r="B24" s="41" t="s">
        <v>7</v>
      </c>
      <c r="C24" s="1" t="s">
        <v>0</v>
      </c>
      <c r="D24" s="1" t="s">
        <v>6</v>
      </c>
      <c r="E24" s="1">
        <v>-300</v>
      </c>
      <c r="F24" s="26">
        <f>F12/2</f>
        <v>3.3541019662496847</v>
      </c>
      <c r="G24" s="1"/>
      <c r="H24" s="1"/>
      <c r="I24" s="26">
        <f>L_m(B24,COORD_X,COORD_Y)</f>
        <v>6.7082039324993694</v>
      </c>
      <c r="J24" s="26">
        <f t="array" ref="J24:O24">FEF_LOCAL(B24:I24)</f>
        <v>0</v>
      </c>
      <c r="K24" s="26">
        <v>150</v>
      </c>
      <c r="L24" s="26">
        <v>251.55764746872634</v>
      </c>
      <c r="M24" s="26">
        <v>0</v>
      </c>
      <c r="N24" s="26">
        <v>150</v>
      </c>
      <c r="O24" s="44">
        <v>-251.55764746872634</v>
      </c>
    </row>
    <row r="25" spans="1:37" x14ac:dyDescent="0.25">
      <c r="B25" s="41" t="s">
        <v>30</v>
      </c>
      <c r="C25" s="1" t="s">
        <v>78</v>
      </c>
      <c r="D25" s="1" t="s">
        <v>6</v>
      </c>
      <c r="E25" s="1">
        <v>-16.667000000000002</v>
      </c>
      <c r="F25" s="26"/>
      <c r="G25" s="1"/>
      <c r="H25" s="1"/>
      <c r="I25" s="26">
        <f>L_m(B25,COORD_X,COORD_Y)</f>
        <v>6</v>
      </c>
      <c r="J25" s="26">
        <f t="array" ref="J25:O25">FEF_LOCAL(B25:I25)</f>
        <v>0</v>
      </c>
      <c r="K25" s="26">
        <v>50.001000000000005</v>
      </c>
      <c r="L25" s="26">
        <v>50.001000000000005</v>
      </c>
      <c r="M25" s="26">
        <v>0</v>
      </c>
      <c r="N25" s="26">
        <v>50.001000000000005</v>
      </c>
      <c r="O25" s="44">
        <v>-50.001000000000005</v>
      </c>
    </row>
    <row r="26" spans="1:37" ht="15.75" thickBot="1" x14ac:dyDescent="0.3">
      <c r="B26" s="42"/>
      <c r="C26" s="16"/>
      <c r="D26" s="16"/>
      <c r="E26" s="16"/>
      <c r="F26" s="16"/>
      <c r="G26" s="16"/>
      <c r="H26" s="16"/>
      <c r="I26" s="17"/>
      <c r="J26" s="16"/>
      <c r="K26" s="16"/>
      <c r="L26" s="16"/>
      <c r="M26" s="16"/>
      <c r="N26" s="16"/>
      <c r="O26" s="51"/>
    </row>
    <row r="28" spans="1:37" ht="18" x14ac:dyDescent="0.25">
      <c r="B28" s="40" t="s">
        <v>15</v>
      </c>
      <c r="C28" s="40" t="s">
        <v>18</v>
      </c>
      <c r="D28" s="40" t="s">
        <v>48</v>
      </c>
      <c r="E28" s="52" t="s">
        <v>2</v>
      </c>
      <c r="F28" s="52" t="s">
        <v>126</v>
      </c>
      <c r="G28" s="52" t="s">
        <v>127</v>
      </c>
      <c r="H28" s="52" t="s">
        <v>1</v>
      </c>
      <c r="I28" s="52" t="s">
        <v>128</v>
      </c>
      <c r="J28" s="196" t="s">
        <v>72</v>
      </c>
      <c r="K28" s="196"/>
      <c r="L28" s="196"/>
      <c r="M28" s="196"/>
      <c r="N28" s="196"/>
      <c r="O28" s="196"/>
      <c r="P28" s="196" t="s">
        <v>47</v>
      </c>
      <c r="Q28" s="196"/>
      <c r="R28" s="196"/>
      <c r="S28" s="196"/>
      <c r="T28" s="196"/>
      <c r="U28" s="196"/>
      <c r="V28" s="196" t="s">
        <v>49</v>
      </c>
      <c r="W28" s="196"/>
      <c r="X28" s="196"/>
      <c r="Y28" s="196"/>
      <c r="Z28" s="196"/>
      <c r="AA28" s="196"/>
      <c r="AB28" s="196" t="s">
        <v>50</v>
      </c>
      <c r="AC28" s="196"/>
      <c r="AD28" s="196"/>
      <c r="AE28" s="196"/>
      <c r="AF28" s="196"/>
      <c r="AG28" s="196"/>
      <c r="AH28" s="196"/>
      <c r="AI28" s="196"/>
      <c r="AJ28" s="196"/>
      <c r="AK28" s="196"/>
    </row>
    <row r="29" spans="1:37" x14ac:dyDescent="0.25">
      <c r="A29" s="197" t="s">
        <v>46</v>
      </c>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40" t="s">
        <v>48</v>
      </c>
      <c r="AC29" s="5">
        <v>1</v>
      </c>
      <c r="AD29" s="5">
        <v>2</v>
      </c>
      <c r="AE29" s="5">
        <v>3</v>
      </c>
      <c r="AF29" s="5">
        <v>4</v>
      </c>
      <c r="AG29" s="5">
        <v>5</v>
      </c>
      <c r="AH29" s="5">
        <v>6</v>
      </c>
      <c r="AI29" s="5">
        <v>7</v>
      </c>
      <c r="AJ29" s="5">
        <v>8</v>
      </c>
      <c r="AK29" s="5">
        <v>9</v>
      </c>
    </row>
    <row r="30" spans="1:37" x14ac:dyDescent="0.25">
      <c r="A30" s="197"/>
      <c r="B30" s="171" t="s">
        <v>7</v>
      </c>
      <c r="C30" s="174" t="str">
        <f>INDEX(mem_Nb,MATCH(B30,MEMBERS,0))</f>
        <v>N1</v>
      </c>
      <c r="D30" s="26">
        <f>INDEX(LM,MATCH(C30,NODES,0),1)</f>
        <v>4</v>
      </c>
      <c r="E30" s="2">
        <f t="array" aca="1" ref="E30:E35" ca="1">d_m(D30:D35,P30:U35,Du,Dk)</f>
        <v>0</v>
      </c>
      <c r="F30" s="2">
        <f t="array" ref="F30:F35">qf_m(B30)</f>
        <v>0</v>
      </c>
      <c r="G30" s="2">
        <f t="array" ref="G30:G35">MMULT(TRANSPOSE(P30:U35),F30:F35)</f>
        <v>0</v>
      </c>
      <c r="H30" s="2">
        <f t="array" aca="1" ref="H30:H35" ca="1">MMULT(J30:O35,E30:E35)+F30:F35</f>
        <v>0</v>
      </c>
      <c r="I30" s="2">
        <f t="array" aca="1" ref="I30:I35" ca="1">MMULT(TRANSPOSE(P30:U35),H30:H35)</f>
        <v>0</v>
      </c>
      <c r="J30" s="12">
        <f t="array" ref="J30:O35">kp_m(B30)</f>
        <v>70000000</v>
      </c>
      <c r="K30" s="2">
        <v>0</v>
      </c>
      <c r="L30" s="2">
        <v>0</v>
      </c>
      <c r="M30" s="2">
        <v>-70000000</v>
      </c>
      <c r="N30" s="2">
        <v>0</v>
      </c>
      <c r="O30" s="13">
        <v>0</v>
      </c>
      <c r="P30" s="12">
        <f t="array" ref="P30:U35">T_m(B30)</f>
        <v>1</v>
      </c>
      <c r="Q30" s="2">
        <v>0</v>
      </c>
      <c r="R30" s="2">
        <v>0</v>
      </c>
      <c r="S30" s="2">
        <v>0</v>
      </c>
      <c r="T30" s="2">
        <v>0</v>
      </c>
      <c r="U30" s="13">
        <v>0</v>
      </c>
      <c r="V30" s="12">
        <f t="array" ref="V30:AA35">k_m(P30:U35,J30:O35)</f>
        <v>70000000</v>
      </c>
      <c r="W30" s="2">
        <v>0</v>
      </c>
      <c r="X30" s="2">
        <v>0</v>
      </c>
      <c r="Y30" s="2">
        <v>-70000000</v>
      </c>
      <c r="Z30" s="2">
        <v>0</v>
      </c>
      <c r="AA30" s="13">
        <v>0</v>
      </c>
      <c r="AB30" s="1">
        <v>1</v>
      </c>
      <c r="AC30" s="2">
        <f ca="1">IF(ISNA(OR(MATCH(AC$29,OFFSET($D30,1-$AB30,0,6),0),MATCH($AB30,OFFSET($D30,1-$AB30,0,6),0))),0,INDEX(OFFSET($D30,1-$AB30,18,6,6),MATCH(AC$29,OFFSET($D30,1-$AB30,0,6),0),MATCH($AB30,OFFSET($D30,1-$AB30,0,6),0)))</f>
        <v>70000000</v>
      </c>
      <c r="AD30" s="2">
        <f t="shared" ref="AD30:AK45" ca="1" si="0">IF(ISNA(OR(MATCH(AD$29,OFFSET($D30,1-$AB30,0,6),0),MATCH($AB30,OFFSET($D30,1-$AB30,0,6),0))),0,INDEX(OFFSET($D30,1-$AB30,18,6,6),MATCH(AD$29,OFFSET($D30,1-$AB30,0,6),0),MATCH($AB30,OFFSET($D30,1-$AB30,0,6),0)))</f>
        <v>0</v>
      </c>
      <c r="AE30" s="2">
        <f t="shared" ca="1" si="0"/>
        <v>0</v>
      </c>
      <c r="AF30" s="2">
        <f t="shared" ca="1" si="0"/>
        <v>-70000000</v>
      </c>
      <c r="AG30" s="2">
        <f t="shared" ca="1" si="0"/>
        <v>0</v>
      </c>
      <c r="AH30" s="2">
        <f t="shared" ca="1" si="0"/>
        <v>0</v>
      </c>
      <c r="AI30" s="2">
        <f t="shared" ca="1" si="0"/>
        <v>0</v>
      </c>
      <c r="AJ30" s="2">
        <f t="shared" ca="1" si="0"/>
        <v>0</v>
      </c>
      <c r="AK30" s="2">
        <f t="shared" ca="1" si="0"/>
        <v>0</v>
      </c>
    </row>
    <row r="31" spans="1:37" x14ac:dyDescent="0.25">
      <c r="A31" s="197"/>
      <c r="B31" s="171"/>
      <c r="C31" s="174"/>
      <c r="D31" s="26">
        <f>INDEX(LM,MATCH(C30,NODES,0),2)</f>
        <v>5</v>
      </c>
      <c r="E31" s="2">
        <f ca="1"/>
        <v>-2.5000000000000001E-2</v>
      </c>
      <c r="F31" s="2">
        <v>0</v>
      </c>
      <c r="G31" s="2">
        <v>0</v>
      </c>
      <c r="H31" s="2">
        <f ca="1"/>
        <v>-89.583333333333371</v>
      </c>
      <c r="I31" s="2">
        <f ca="1"/>
        <v>-89.583333333333371</v>
      </c>
      <c r="J31" s="12">
        <v>0</v>
      </c>
      <c r="K31" s="2">
        <v>18666.666666666668</v>
      </c>
      <c r="L31" s="2">
        <v>28000</v>
      </c>
      <c r="M31" s="2">
        <v>0</v>
      </c>
      <c r="N31" s="2">
        <v>-18666.666666666668</v>
      </c>
      <c r="O31" s="13">
        <v>28000</v>
      </c>
      <c r="P31" s="12">
        <v>0</v>
      </c>
      <c r="Q31" s="2">
        <v>1</v>
      </c>
      <c r="R31" s="2">
        <v>0</v>
      </c>
      <c r="S31" s="2">
        <v>0</v>
      </c>
      <c r="T31" s="2">
        <v>0</v>
      </c>
      <c r="U31" s="13">
        <v>0</v>
      </c>
      <c r="V31" s="12">
        <v>0</v>
      </c>
      <c r="W31" s="2">
        <v>18666.666666666668</v>
      </c>
      <c r="X31" s="2">
        <v>28000</v>
      </c>
      <c r="Y31" s="2">
        <v>0</v>
      </c>
      <c r="Z31" s="2">
        <v>-18666.666666666668</v>
      </c>
      <c r="AA31" s="13">
        <v>28000</v>
      </c>
      <c r="AB31" s="1">
        <v>2</v>
      </c>
      <c r="AC31" s="2">
        <f t="shared" ref="AC31:AC38" ca="1" si="1">IF(ISNA(OR(MATCH(AC$29,OFFSET($D31,1-$AB31,0,6),0),MATCH($AB31,OFFSET($D31,1-$AB31,0,6),0))),0,INDEX(OFFSET($D31,1-$AB31,18,6,6),MATCH(AC$29,OFFSET($D31,1-$AB31,0,6),0),MATCH($AB31,OFFSET($D31,1-$AB31,0,6),0)))</f>
        <v>0</v>
      </c>
      <c r="AD31" s="2">
        <f t="shared" ca="1" si="0"/>
        <v>18666.666666666668</v>
      </c>
      <c r="AE31" s="2">
        <f t="shared" ca="1" si="0"/>
        <v>-28000</v>
      </c>
      <c r="AF31" s="2">
        <f t="shared" ca="1" si="0"/>
        <v>0</v>
      </c>
      <c r="AG31" s="2">
        <f t="shared" ca="1" si="0"/>
        <v>-18666.666666666668</v>
      </c>
      <c r="AH31" s="2">
        <f t="shared" ca="1" si="0"/>
        <v>-28000</v>
      </c>
      <c r="AI31" s="2">
        <f t="shared" ca="1" si="0"/>
        <v>0</v>
      </c>
      <c r="AJ31" s="2">
        <f t="shared" ca="1" si="0"/>
        <v>0</v>
      </c>
      <c r="AK31" s="2">
        <f t="shared" ca="1" si="0"/>
        <v>0</v>
      </c>
    </row>
    <row r="32" spans="1:37" x14ac:dyDescent="0.25">
      <c r="A32" s="197"/>
      <c r="B32" s="171"/>
      <c r="C32" s="174"/>
      <c r="D32" s="26">
        <f>INDEX(LM,MATCH(C30,NODES,0),3)</f>
        <v>6</v>
      </c>
      <c r="E32" s="2">
        <f ca="1"/>
        <v>0</v>
      </c>
      <c r="F32" s="2">
        <v>0</v>
      </c>
      <c r="G32" s="2">
        <v>0</v>
      </c>
      <c r="H32" s="2">
        <f ca="1"/>
        <v>-206.25</v>
      </c>
      <c r="I32" s="2">
        <f ca="1"/>
        <v>-206.25</v>
      </c>
      <c r="J32" s="12">
        <v>0</v>
      </c>
      <c r="K32" s="2">
        <v>28000</v>
      </c>
      <c r="L32" s="2">
        <v>56000</v>
      </c>
      <c r="M32" s="2">
        <v>0</v>
      </c>
      <c r="N32" s="2">
        <v>-28000</v>
      </c>
      <c r="O32" s="13">
        <v>28000</v>
      </c>
      <c r="P32" s="12">
        <v>0</v>
      </c>
      <c r="Q32" s="2">
        <v>0</v>
      </c>
      <c r="R32" s="2">
        <v>1</v>
      </c>
      <c r="S32" s="2">
        <v>0</v>
      </c>
      <c r="T32" s="2">
        <v>0</v>
      </c>
      <c r="U32" s="13">
        <v>0</v>
      </c>
      <c r="V32" s="12">
        <v>0</v>
      </c>
      <c r="W32" s="2">
        <v>28000</v>
      </c>
      <c r="X32" s="2">
        <v>56000</v>
      </c>
      <c r="Y32" s="2">
        <v>0</v>
      </c>
      <c r="Z32" s="2">
        <v>-28000</v>
      </c>
      <c r="AA32" s="13">
        <v>28000</v>
      </c>
      <c r="AB32" s="1">
        <v>3</v>
      </c>
      <c r="AC32" s="2">
        <f t="shared" ca="1" si="1"/>
        <v>0</v>
      </c>
      <c r="AD32" s="2">
        <f t="shared" ca="1" si="0"/>
        <v>-28000</v>
      </c>
      <c r="AE32" s="2">
        <f t="shared" ca="1" si="0"/>
        <v>56000</v>
      </c>
      <c r="AF32" s="2">
        <f t="shared" ca="1" si="0"/>
        <v>0</v>
      </c>
      <c r="AG32" s="2">
        <f t="shared" ca="1" si="0"/>
        <v>28000</v>
      </c>
      <c r="AH32" s="2">
        <f t="shared" ca="1" si="0"/>
        <v>28000</v>
      </c>
      <c r="AI32" s="2">
        <f t="shared" ca="1" si="0"/>
        <v>0</v>
      </c>
      <c r="AJ32" s="2">
        <f t="shared" ca="1" si="0"/>
        <v>0</v>
      </c>
      <c r="AK32" s="2">
        <f t="shared" ca="1" si="0"/>
        <v>0</v>
      </c>
    </row>
    <row r="33" spans="1:37" x14ac:dyDescent="0.25">
      <c r="A33" s="197"/>
      <c r="B33" s="171"/>
      <c r="C33" s="174" t="str">
        <f>INDEX(mem_Ne,MATCH(B30,MEMBERS,0))</f>
        <v>N2</v>
      </c>
      <c r="D33" s="26">
        <f>INDEX(LM,MATCH(C33,NODES,0),1)</f>
        <v>1</v>
      </c>
      <c r="E33" s="2">
        <f ca="1"/>
        <v>0</v>
      </c>
      <c r="F33" s="2">
        <v>0</v>
      </c>
      <c r="G33" s="2">
        <v>0</v>
      </c>
      <c r="H33" s="2">
        <f ca="1"/>
        <v>0</v>
      </c>
      <c r="I33" s="2">
        <f ca="1"/>
        <v>0</v>
      </c>
      <c r="J33" s="12">
        <v>-70000000</v>
      </c>
      <c r="K33" s="2">
        <v>0</v>
      </c>
      <c r="L33" s="2">
        <v>0</v>
      </c>
      <c r="M33" s="2">
        <v>70000000</v>
      </c>
      <c r="N33" s="2">
        <v>0</v>
      </c>
      <c r="O33" s="13">
        <v>0</v>
      </c>
      <c r="P33" s="12">
        <v>0</v>
      </c>
      <c r="Q33" s="2">
        <v>0</v>
      </c>
      <c r="R33" s="2">
        <v>0</v>
      </c>
      <c r="S33" s="2">
        <v>1</v>
      </c>
      <c r="T33" s="2">
        <v>0</v>
      </c>
      <c r="U33" s="13">
        <v>0</v>
      </c>
      <c r="V33" s="12">
        <v>-70000000</v>
      </c>
      <c r="W33" s="2">
        <v>0</v>
      </c>
      <c r="X33" s="2">
        <v>0</v>
      </c>
      <c r="Y33" s="2">
        <v>70000000</v>
      </c>
      <c r="Z33" s="2">
        <v>0</v>
      </c>
      <c r="AA33" s="13">
        <v>0</v>
      </c>
      <c r="AB33" s="1">
        <v>4</v>
      </c>
      <c r="AC33" s="2">
        <f t="shared" ca="1" si="1"/>
        <v>-70000000</v>
      </c>
      <c r="AD33" s="2">
        <f t="shared" ca="1" si="0"/>
        <v>0</v>
      </c>
      <c r="AE33" s="2">
        <f t="shared" ca="1" si="0"/>
        <v>0</v>
      </c>
      <c r="AF33" s="2">
        <f t="shared" ca="1" si="0"/>
        <v>70000000</v>
      </c>
      <c r="AG33" s="2">
        <f t="shared" ca="1" si="0"/>
        <v>0</v>
      </c>
      <c r="AH33" s="2">
        <f t="shared" ca="1" si="0"/>
        <v>0</v>
      </c>
      <c r="AI33" s="2">
        <f t="shared" ca="1" si="0"/>
        <v>0</v>
      </c>
      <c r="AJ33" s="2">
        <f t="shared" ca="1" si="0"/>
        <v>0</v>
      </c>
      <c r="AK33" s="2">
        <f t="shared" ca="1" si="0"/>
        <v>0</v>
      </c>
    </row>
    <row r="34" spans="1:37" x14ac:dyDescent="0.25">
      <c r="A34" s="197"/>
      <c r="B34" s="171"/>
      <c r="C34" s="174"/>
      <c r="D34" s="26">
        <f>INDEX(LM,MATCH(C33,NODES,0),2)</f>
        <v>2</v>
      </c>
      <c r="E34" s="2">
        <f ca="1"/>
        <v>-1.2500000000000001E-2</v>
      </c>
      <c r="F34" s="2">
        <v>0</v>
      </c>
      <c r="G34" s="2">
        <v>0</v>
      </c>
      <c r="H34" s="2">
        <f ca="1"/>
        <v>89.583333333333371</v>
      </c>
      <c r="I34" s="2">
        <f ca="1"/>
        <v>89.583333333333371</v>
      </c>
      <c r="J34" s="12">
        <v>0</v>
      </c>
      <c r="K34" s="2">
        <v>-18666.666666666668</v>
      </c>
      <c r="L34" s="2">
        <v>-28000</v>
      </c>
      <c r="M34" s="2">
        <v>0</v>
      </c>
      <c r="N34" s="2">
        <v>18666.666666666668</v>
      </c>
      <c r="O34" s="13">
        <v>-28000</v>
      </c>
      <c r="P34" s="12">
        <v>0</v>
      </c>
      <c r="Q34" s="2">
        <v>0</v>
      </c>
      <c r="R34" s="2">
        <v>0</v>
      </c>
      <c r="S34" s="2">
        <v>0</v>
      </c>
      <c r="T34" s="2">
        <v>1</v>
      </c>
      <c r="U34" s="13">
        <v>0</v>
      </c>
      <c r="V34" s="12">
        <v>0</v>
      </c>
      <c r="W34" s="2">
        <v>-18666.666666666668</v>
      </c>
      <c r="X34" s="2">
        <v>-28000</v>
      </c>
      <c r="Y34" s="2">
        <v>0</v>
      </c>
      <c r="Z34" s="2">
        <v>18666.666666666668</v>
      </c>
      <c r="AA34" s="13">
        <v>-28000</v>
      </c>
      <c r="AB34" s="1">
        <v>5</v>
      </c>
      <c r="AC34" s="2">
        <f t="shared" ca="1" si="1"/>
        <v>0</v>
      </c>
      <c r="AD34" s="2">
        <f t="shared" ca="1" si="0"/>
        <v>-18666.666666666668</v>
      </c>
      <c r="AE34" s="2">
        <f t="shared" ca="1" si="0"/>
        <v>28000</v>
      </c>
      <c r="AF34" s="2">
        <f t="shared" ca="1" si="0"/>
        <v>0</v>
      </c>
      <c r="AG34" s="2">
        <f t="shared" ca="1" si="0"/>
        <v>18666.666666666668</v>
      </c>
      <c r="AH34" s="2">
        <f t="shared" ca="1" si="0"/>
        <v>28000</v>
      </c>
      <c r="AI34" s="2">
        <f t="shared" ca="1" si="0"/>
        <v>0</v>
      </c>
      <c r="AJ34" s="2">
        <f t="shared" ca="1" si="0"/>
        <v>0</v>
      </c>
      <c r="AK34" s="2">
        <f t="shared" ca="1" si="0"/>
        <v>0</v>
      </c>
    </row>
    <row r="35" spans="1:37" x14ac:dyDescent="0.25">
      <c r="A35" s="197"/>
      <c r="B35" s="171"/>
      <c r="C35" s="174"/>
      <c r="D35" s="26">
        <f>INDEX(LM,MATCH(C33,NODES,0),3)</f>
        <v>3</v>
      </c>
      <c r="E35" s="2">
        <f ca="1"/>
        <v>5.1339285714285714E-3</v>
      </c>
      <c r="F35" s="2">
        <v>0</v>
      </c>
      <c r="G35" s="2">
        <v>0</v>
      </c>
      <c r="H35" s="2">
        <f ca="1"/>
        <v>-62.5</v>
      </c>
      <c r="I35" s="2">
        <f ca="1"/>
        <v>-62.5</v>
      </c>
      <c r="J35" s="12">
        <v>0</v>
      </c>
      <c r="K35" s="2">
        <v>28000</v>
      </c>
      <c r="L35" s="2">
        <v>28000</v>
      </c>
      <c r="M35" s="2">
        <v>0</v>
      </c>
      <c r="N35" s="2">
        <v>-28000</v>
      </c>
      <c r="O35" s="13">
        <v>56000</v>
      </c>
      <c r="P35" s="12">
        <v>0</v>
      </c>
      <c r="Q35" s="2">
        <v>0</v>
      </c>
      <c r="R35" s="2">
        <v>0</v>
      </c>
      <c r="S35" s="2">
        <v>0</v>
      </c>
      <c r="T35" s="2">
        <v>0</v>
      </c>
      <c r="U35" s="13">
        <v>1</v>
      </c>
      <c r="V35" s="12">
        <v>0</v>
      </c>
      <c r="W35" s="2">
        <v>28000</v>
      </c>
      <c r="X35" s="2">
        <v>28000</v>
      </c>
      <c r="Y35" s="2">
        <v>0</v>
      </c>
      <c r="Z35" s="2">
        <v>-28000</v>
      </c>
      <c r="AA35" s="13">
        <v>56000</v>
      </c>
      <c r="AB35" s="1">
        <v>6</v>
      </c>
      <c r="AC35" s="2">
        <f t="shared" ca="1" si="1"/>
        <v>0</v>
      </c>
      <c r="AD35" s="2">
        <f t="shared" ca="1" si="0"/>
        <v>-28000</v>
      </c>
      <c r="AE35" s="2">
        <f t="shared" ca="1" si="0"/>
        <v>28000</v>
      </c>
      <c r="AF35" s="2">
        <f t="shared" ca="1" si="0"/>
        <v>0</v>
      </c>
      <c r="AG35" s="2">
        <f t="shared" ca="1" si="0"/>
        <v>28000</v>
      </c>
      <c r="AH35" s="2">
        <f t="shared" ca="1" si="0"/>
        <v>56000</v>
      </c>
      <c r="AI35" s="2">
        <f t="shared" ca="1" si="0"/>
        <v>0</v>
      </c>
      <c r="AJ35" s="2">
        <f t="shared" ca="1" si="0"/>
        <v>0</v>
      </c>
      <c r="AK35" s="2">
        <f t="shared" ca="1" si="0"/>
        <v>0</v>
      </c>
    </row>
    <row r="36" spans="1:37" x14ac:dyDescent="0.25">
      <c r="A36" s="197"/>
      <c r="B36" s="171"/>
      <c r="C36" s="3"/>
      <c r="D36" s="3"/>
      <c r="E36" s="3"/>
      <c r="F36" s="3"/>
      <c r="G36" s="3"/>
      <c r="H36" s="3"/>
      <c r="I36" s="3"/>
      <c r="J36" s="3"/>
      <c r="K36" s="3"/>
      <c r="L36" s="3"/>
      <c r="M36" s="3"/>
      <c r="N36" s="3"/>
      <c r="O36" s="3"/>
      <c r="P36" s="3"/>
      <c r="Q36" s="3"/>
      <c r="R36" s="3"/>
      <c r="S36" s="3"/>
      <c r="T36" s="3"/>
      <c r="U36" s="3"/>
      <c r="V36" s="3"/>
      <c r="W36" s="3"/>
      <c r="X36" s="3"/>
      <c r="Y36" s="3"/>
      <c r="Z36" s="3"/>
      <c r="AA36" s="3"/>
      <c r="AB36" s="1">
        <v>7</v>
      </c>
      <c r="AC36" s="2">
        <f t="shared" ca="1" si="1"/>
        <v>0</v>
      </c>
      <c r="AD36" s="2">
        <f t="shared" ca="1" si="0"/>
        <v>0</v>
      </c>
      <c r="AE36" s="2">
        <f t="shared" ca="1" si="0"/>
        <v>0</v>
      </c>
      <c r="AF36" s="2">
        <f t="shared" ca="1" si="0"/>
        <v>0</v>
      </c>
      <c r="AG36" s="2">
        <f t="shared" ca="1" si="0"/>
        <v>0</v>
      </c>
      <c r="AH36" s="2">
        <f t="shared" ca="1" si="0"/>
        <v>0</v>
      </c>
      <c r="AI36" s="2">
        <f t="shared" ca="1" si="0"/>
        <v>0</v>
      </c>
      <c r="AJ36" s="2">
        <f t="shared" ca="1" si="0"/>
        <v>0</v>
      </c>
      <c r="AK36" s="2">
        <f t="shared" ca="1" si="0"/>
        <v>0</v>
      </c>
    </row>
    <row r="37" spans="1:37" x14ac:dyDescent="0.25">
      <c r="A37" s="197"/>
      <c r="B37" s="171"/>
      <c r="C37" s="3"/>
      <c r="D37" s="3"/>
      <c r="E37" s="3"/>
      <c r="F37" s="3"/>
      <c r="G37" s="3"/>
      <c r="H37" s="3"/>
      <c r="I37" s="3"/>
      <c r="J37" s="3"/>
      <c r="K37" s="3"/>
      <c r="L37" s="3"/>
      <c r="M37" s="3"/>
      <c r="N37" s="3"/>
      <c r="O37" s="3"/>
      <c r="P37" s="3"/>
      <c r="Q37" s="3"/>
      <c r="R37" s="3"/>
      <c r="S37" s="3"/>
      <c r="T37" s="3"/>
      <c r="U37" s="3"/>
      <c r="V37" s="3"/>
      <c r="W37" s="3"/>
      <c r="X37" s="3"/>
      <c r="Y37" s="3"/>
      <c r="Z37" s="3"/>
      <c r="AA37" s="3"/>
      <c r="AB37" s="1">
        <v>8</v>
      </c>
      <c r="AC37" s="2">
        <f t="shared" ca="1" si="1"/>
        <v>0</v>
      </c>
      <c r="AD37" s="2">
        <f t="shared" ca="1" si="0"/>
        <v>0</v>
      </c>
      <c r="AE37" s="2">
        <f t="shared" ca="1" si="0"/>
        <v>0</v>
      </c>
      <c r="AF37" s="2">
        <f t="shared" ca="1" si="0"/>
        <v>0</v>
      </c>
      <c r="AG37" s="2">
        <f t="shared" ca="1" si="0"/>
        <v>0</v>
      </c>
      <c r="AH37" s="2">
        <f t="shared" ca="1" si="0"/>
        <v>0</v>
      </c>
      <c r="AI37" s="2">
        <f t="shared" ca="1" si="0"/>
        <v>0</v>
      </c>
      <c r="AJ37" s="2">
        <f t="shared" ca="1" si="0"/>
        <v>0</v>
      </c>
      <c r="AK37" s="2">
        <f t="shared" ca="1" si="0"/>
        <v>0</v>
      </c>
    </row>
    <row r="38" spans="1:37" x14ac:dyDescent="0.25">
      <c r="A38" s="197"/>
      <c r="B38" s="172"/>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29">
        <v>9</v>
      </c>
      <c r="AC38" s="30">
        <f t="shared" ca="1" si="1"/>
        <v>0</v>
      </c>
      <c r="AD38" s="30">
        <f t="shared" ca="1" si="0"/>
        <v>0</v>
      </c>
      <c r="AE38" s="30">
        <f t="shared" ca="1" si="0"/>
        <v>0</v>
      </c>
      <c r="AF38" s="30">
        <f t="shared" ca="1" si="0"/>
        <v>0</v>
      </c>
      <c r="AG38" s="30">
        <f t="shared" ca="1" si="0"/>
        <v>0</v>
      </c>
      <c r="AH38" s="30">
        <f t="shared" ca="1" si="0"/>
        <v>0</v>
      </c>
      <c r="AI38" s="30">
        <f t="shared" ca="1" si="0"/>
        <v>0</v>
      </c>
      <c r="AJ38" s="30">
        <f t="shared" ca="1" si="0"/>
        <v>0</v>
      </c>
      <c r="AK38" s="30">
        <f t="shared" ca="1" si="0"/>
        <v>0</v>
      </c>
    </row>
    <row r="39" spans="1:37" x14ac:dyDescent="0.25">
      <c r="A39" s="197"/>
      <c r="B39" s="170" t="s">
        <v>30</v>
      </c>
      <c r="C39" s="173" t="str">
        <f>INDEX(mem_Nb,MATCH(B39,MEMBERS,0))</f>
        <v>N2</v>
      </c>
      <c r="D39" s="25">
        <f>INDEX(LM,MATCH(C39,NODES,0),1)</f>
        <v>1</v>
      </c>
      <c r="E39" s="4">
        <f t="array" aca="1" ref="E39:E44" ca="1">d_m(D39:D44,P39:U44,Du,Dk)</f>
        <v>0</v>
      </c>
      <c r="F39" s="4">
        <f t="array" ref="F39:F44">qf_m(B39)</f>
        <v>0</v>
      </c>
      <c r="G39" s="4">
        <f t="array" ref="G39:G44">MMULT(TRANSPOSE(P39:U44),F39:F44)</f>
        <v>0</v>
      </c>
      <c r="H39" s="4">
        <f t="array" aca="1" ref="H39:H44" ca="1">MMULT(J39:O44,E39:E44)+F39:F44</f>
        <v>0</v>
      </c>
      <c r="I39" s="4">
        <f t="array" aca="1" ref="I39:I44" ca="1">MMULT(TRANSPOSE(P39:U44),H39:H44)</f>
        <v>0</v>
      </c>
      <c r="J39" s="14">
        <f t="array" ref="J39:O44">kp_m(B39)</f>
        <v>70000000</v>
      </c>
      <c r="K39" s="4">
        <v>0</v>
      </c>
      <c r="L39" s="4">
        <v>0</v>
      </c>
      <c r="M39" s="4">
        <v>-70000000</v>
      </c>
      <c r="N39" s="4">
        <v>0</v>
      </c>
      <c r="O39" s="15">
        <v>0</v>
      </c>
      <c r="P39" s="14">
        <f t="array" ref="P39:U44">T_m(B39)</f>
        <v>1</v>
      </c>
      <c r="Q39" s="4">
        <v>0</v>
      </c>
      <c r="R39" s="4">
        <v>0</v>
      </c>
      <c r="S39" s="4">
        <v>0</v>
      </c>
      <c r="T39" s="4">
        <v>0</v>
      </c>
      <c r="U39" s="15">
        <v>0</v>
      </c>
      <c r="V39" s="14">
        <f t="array" ref="V39:AA44">k_m(P39:U44,J39:O44)</f>
        <v>70000000</v>
      </c>
      <c r="W39" s="4">
        <v>0</v>
      </c>
      <c r="X39" s="4">
        <v>0</v>
      </c>
      <c r="Y39" s="4">
        <v>-70000000</v>
      </c>
      <c r="Z39" s="4">
        <v>0</v>
      </c>
      <c r="AA39" s="15">
        <v>0</v>
      </c>
      <c r="AB39" s="5">
        <v>1</v>
      </c>
      <c r="AC39" s="4">
        <f ca="1">IF(ISNA(OR(MATCH(AC$29,OFFSET($D39,1-$AB39,0,6),0),MATCH($AB39,OFFSET($D39,1-$AB39,0,6),0))),0,INDEX(OFFSET($D39,1-$AB39,18,6,6),MATCH(AC$29,OFFSET($D39,1-$AB39,0,6),0),MATCH($AB39,OFFSET($D39,1-$AB39,0,6),0)))</f>
        <v>70000000</v>
      </c>
      <c r="AD39" s="4">
        <f t="shared" ca="1" si="0"/>
        <v>0</v>
      </c>
      <c r="AE39" s="4">
        <f t="shared" ca="1" si="0"/>
        <v>0</v>
      </c>
      <c r="AF39" s="4">
        <f t="shared" ca="1" si="0"/>
        <v>0</v>
      </c>
      <c r="AG39" s="4">
        <f t="shared" ca="1" si="0"/>
        <v>0</v>
      </c>
      <c r="AH39" s="4">
        <f t="shared" ca="1" si="0"/>
        <v>0</v>
      </c>
      <c r="AI39" s="4">
        <f t="shared" ca="1" si="0"/>
        <v>-70000000</v>
      </c>
      <c r="AJ39" s="4">
        <f t="shared" ca="1" si="0"/>
        <v>0</v>
      </c>
      <c r="AK39" s="4">
        <f t="shared" ca="1" si="0"/>
        <v>0</v>
      </c>
    </row>
    <row r="40" spans="1:37" x14ac:dyDescent="0.25">
      <c r="A40" s="197"/>
      <c r="B40" s="171"/>
      <c r="C40" s="174"/>
      <c r="D40" s="26">
        <f>INDEX(LM,MATCH(C39,NODES,0),2)</f>
        <v>2</v>
      </c>
      <c r="E40" s="2">
        <f ca="1"/>
        <v>-1.2500000000000001E-2</v>
      </c>
      <c r="F40" s="2">
        <v>0</v>
      </c>
      <c r="G40" s="2">
        <v>0</v>
      </c>
      <c r="H40" s="2">
        <f ca="1"/>
        <v>-89.583333333333371</v>
      </c>
      <c r="I40" s="2">
        <f ca="1"/>
        <v>-89.583333333333371</v>
      </c>
      <c r="J40" s="12">
        <v>0</v>
      </c>
      <c r="K40" s="2">
        <v>18666.666666666668</v>
      </c>
      <c r="L40" s="2">
        <v>28000</v>
      </c>
      <c r="M40" s="2">
        <v>0</v>
      </c>
      <c r="N40" s="2">
        <v>-18666.666666666668</v>
      </c>
      <c r="O40" s="13">
        <v>28000</v>
      </c>
      <c r="P40" s="12">
        <v>0</v>
      </c>
      <c r="Q40" s="2">
        <v>1</v>
      </c>
      <c r="R40" s="2">
        <v>0</v>
      </c>
      <c r="S40" s="2">
        <v>0</v>
      </c>
      <c r="T40" s="2">
        <v>0</v>
      </c>
      <c r="U40" s="13">
        <v>0</v>
      </c>
      <c r="V40" s="12">
        <v>0</v>
      </c>
      <c r="W40" s="2">
        <v>18666.666666666668</v>
      </c>
      <c r="X40" s="2">
        <v>28000</v>
      </c>
      <c r="Y40" s="2">
        <v>0</v>
      </c>
      <c r="Z40" s="2">
        <v>-18666.666666666668</v>
      </c>
      <c r="AA40" s="13">
        <v>28000</v>
      </c>
      <c r="AB40" s="1">
        <v>2</v>
      </c>
      <c r="AC40" s="2">
        <f t="shared" ref="AC40:AK47" ca="1" si="2">IF(ISNA(OR(MATCH(AC$29,OFFSET($D40,1-$AB40,0,6),0),MATCH($AB40,OFFSET($D40,1-$AB40,0,6),0))),0,INDEX(OFFSET($D40,1-$AB40,18,6,6),MATCH(AC$29,OFFSET($D40,1-$AB40,0,6),0),MATCH($AB40,OFFSET($D40,1-$AB40,0,6),0)))</f>
        <v>0</v>
      </c>
      <c r="AD40" s="2">
        <f t="shared" ca="1" si="0"/>
        <v>18666.666666666668</v>
      </c>
      <c r="AE40" s="2">
        <f t="shared" ca="1" si="0"/>
        <v>28000</v>
      </c>
      <c r="AF40" s="2">
        <f t="shared" ca="1" si="0"/>
        <v>0</v>
      </c>
      <c r="AG40" s="2">
        <f t="shared" ca="1" si="0"/>
        <v>0</v>
      </c>
      <c r="AH40" s="2">
        <f t="shared" ca="1" si="0"/>
        <v>0</v>
      </c>
      <c r="AI40" s="2">
        <f t="shared" ca="1" si="0"/>
        <v>0</v>
      </c>
      <c r="AJ40" s="2">
        <f t="shared" ca="1" si="0"/>
        <v>-18666.666666666668</v>
      </c>
      <c r="AK40" s="2">
        <f t="shared" ca="1" si="0"/>
        <v>28000</v>
      </c>
    </row>
    <row r="41" spans="1:37" x14ac:dyDescent="0.25">
      <c r="A41" s="197"/>
      <c r="B41" s="171"/>
      <c r="C41" s="174"/>
      <c r="D41" s="26">
        <f>INDEX(LM,MATCH(C39,NODES,0),3)</f>
        <v>3</v>
      </c>
      <c r="E41" s="2">
        <f ca="1"/>
        <v>5.1339285714285714E-3</v>
      </c>
      <c r="F41" s="2">
        <v>0</v>
      </c>
      <c r="G41" s="2">
        <v>0</v>
      </c>
      <c r="H41" s="2">
        <f ca="1"/>
        <v>-62.5</v>
      </c>
      <c r="I41" s="2">
        <f ca="1"/>
        <v>-62.5</v>
      </c>
      <c r="J41" s="12">
        <v>0</v>
      </c>
      <c r="K41" s="2">
        <v>28000</v>
      </c>
      <c r="L41" s="2">
        <v>56000</v>
      </c>
      <c r="M41" s="2">
        <v>0</v>
      </c>
      <c r="N41" s="2">
        <v>-28000</v>
      </c>
      <c r="O41" s="13">
        <v>28000</v>
      </c>
      <c r="P41" s="12">
        <v>0</v>
      </c>
      <c r="Q41" s="2">
        <v>0</v>
      </c>
      <c r="R41" s="2">
        <v>1</v>
      </c>
      <c r="S41" s="2">
        <v>0</v>
      </c>
      <c r="T41" s="2">
        <v>0</v>
      </c>
      <c r="U41" s="13">
        <v>0</v>
      </c>
      <c r="V41" s="12">
        <v>0</v>
      </c>
      <c r="W41" s="2">
        <v>28000</v>
      </c>
      <c r="X41" s="2">
        <v>56000</v>
      </c>
      <c r="Y41" s="2">
        <v>0</v>
      </c>
      <c r="Z41" s="2">
        <v>-28000</v>
      </c>
      <c r="AA41" s="13">
        <v>28000</v>
      </c>
      <c r="AB41" s="1">
        <v>3</v>
      </c>
      <c r="AC41" s="2">
        <f t="shared" ca="1" si="2"/>
        <v>0</v>
      </c>
      <c r="AD41" s="2">
        <f t="shared" ca="1" si="0"/>
        <v>28000</v>
      </c>
      <c r="AE41" s="2">
        <f t="shared" ca="1" si="0"/>
        <v>56000</v>
      </c>
      <c r="AF41" s="2">
        <f t="shared" ca="1" si="0"/>
        <v>0</v>
      </c>
      <c r="AG41" s="2">
        <f t="shared" ca="1" si="0"/>
        <v>0</v>
      </c>
      <c r="AH41" s="2">
        <f t="shared" ca="1" si="0"/>
        <v>0</v>
      </c>
      <c r="AI41" s="2">
        <f t="shared" ca="1" si="0"/>
        <v>0</v>
      </c>
      <c r="AJ41" s="2">
        <f t="shared" ca="1" si="0"/>
        <v>-28000</v>
      </c>
      <c r="AK41" s="2">
        <f t="shared" ca="1" si="0"/>
        <v>28000</v>
      </c>
    </row>
    <row r="42" spans="1:37" x14ac:dyDescent="0.25">
      <c r="A42" s="197"/>
      <c r="B42" s="171"/>
      <c r="C42" s="174" t="str">
        <f>INDEX(mem_Ne,MATCH(B39,MEMBERS,0))</f>
        <v>N3</v>
      </c>
      <c r="D42" s="26">
        <f>INDEX(LM,MATCH(C42,NODES,0),1)</f>
        <v>7</v>
      </c>
      <c r="E42" s="2">
        <f ca="1"/>
        <v>0</v>
      </c>
      <c r="F42" s="2">
        <v>0</v>
      </c>
      <c r="G42" s="2">
        <v>0</v>
      </c>
      <c r="H42" s="2">
        <f ca="1"/>
        <v>0</v>
      </c>
      <c r="I42" s="2">
        <f ca="1"/>
        <v>0</v>
      </c>
      <c r="J42" s="12">
        <v>-70000000</v>
      </c>
      <c r="K42" s="2">
        <v>0</v>
      </c>
      <c r="L42" s="2">
        <v>0</v>
      </c>
      <c r="M42" s="2">
        <v>70000000</v>
      </c>
      <c r="N42" s="2">
        <v>0</v>
      </c>
      <c r="O42" s="13">
        <v>0</v>
      </c>
      <c r="P42" s="12">
        <v>0</v>
      </c>
      <c r="Q42" s="2">
        <v>0</v>
      </c>
      <c r="R42" s="2">
        <v>0</v>
      </c>
      <c r="S42" s="2">
        <v>1</v>
      </c>
      <c r="T42" s="2">
        <v>0</v>
      </c>
      <c r="U42" s="13">
        <v>0</v>
      </c>
      <c r="V42" s="12">
        <v>-70000000</v>
      </c>
      <c r="W42" s="2">
        <v>0</v>
      </c>
      <c r="X42" s="2">
        <v>0</v>
      </c>
      <c r="Y42" s="2">
        <v>70000000</v>
      </c>
      <c r="Z42" s="2">
        <v>0</v>
      </c>
      <c r="AA42" s="13">
        <v>0</v>
      </c>
      <c r="AB42" s="1">
        <v>4</v>
      </c>
      <c r="AC42" s="2">
        <f t="shared" ca="1" si="2"/>
        <v>0</v>
      </c>
      <c r="AD42" s="2">
        <f t="shared" ca="1" si="0"/>
        <v>0</v>
      </c>
      <c r="AE42" s="2">
        <f t="shared" ca="1" si="0"/>
        <v>0</v>
      </c>
      <c r="AF42" s="2">
        <f t="shared" ca="1" si="0"/>
        <v>0</v>
      </c>
      <c r="AG42" s="2">
        <f t="shared" ca="1" si="0"/>
        <v>0</v>
      </c>
      <c r="AH42" s="2">
        <f t="shared" ca="1" si="0"/>
        <v>0</v>
      </c>
      <c r="AI42" s="2">
        <f t="shared" ca="1" si="0"/>
        <v>0</v>
      </c>
      <c r="AJ42" s="2">
        <f t="shared" ca="1" si="0"/>
        <v>0</v>
      </c>
      <c r="AK42" s="2">
        <f t="shared" ca="1" si="0"/>
        <v>0</v>
      </c>
    </row>
    <row r="43" spans="1:37" x14ac:dyDescent="0.25">
      <c r="A43" s="197"/>
      <c r="B43" s="171"/>
      <c r="C43" s="174"/>
      <c r="D43" s="26">
        <f>INDEX(LM,MATCH(C42,NODES,0),2)</f>
        <v>8</v>
      </c>
      <c r="E43" s="2">
        <f ca="1"/>
        <v>0</v>
      </c>
      <c r="F43" s="2">
        <v>0</v>
      </c>
      <c r="G43" s="2">
        <v>0</v>
      </c>
      <c r="H43" s="2">
        <f ca="1"/>
        <v>89.583333333333371</v>
      </c>
      <c r="I43" s="2">
        <f ca="1"/>
        <v>89.583333333333371</v>
      </c>
      <c r="J43" s="12">
        <v>0</v>
      </c>
      <c r="K43" s="2">
        <v>-18666.666666666668</v>
      </c>
      <c r="L43" s="2">
        <v>-28000</v>
      </c>
      <c r="M43" s="2">
        <v>0</v>
      </c>
      <c r="N43" s="2">
        <v>18666.666666666668</v>
      </c>
      <c r="O43" s="13">
        <v>-28000</v>
      </c>
      <c r="P43" s="12">
        <v>0</v>
      </c>
      <c r="Q43" s="2">
        <v>0</v>
      </c>
      <c r="R43" s="2">
        <v>0</v>
      </c>
      <c r="S43" s="2">
        <v>0</v>
      </c>
      <c r="T43" s="2">
        <v>1</v>
      </c>
      <c r="U43" s="13">
        <v>0</v>
      </c>
      <c r="V43" s="12">
        <v>0</v>
      </c>
      <c r="W43" s="2">
        <v>-18666.666666666668</v>
      </c>
      <c r="X43" s="2">
        <v>-28000</v>
      </c>
      <c r="Y43" s="2">
        <v>0</v>
      </c>
      <c r="Z43" s="2">
        <v>18666.666666666668</v>
      </c>
      <c r="AA43" s="13">
        <v>-28000</v>
      </c>
      <c r="AB43" s="1">
        <v>5</v>
      </c>
      <c r="AC43" s="2">
        <f t="shared" ca="1" si="2"/>
        <v>0</v>
      </c>
      <c r="AD43" s="2">
        <f t="shared" ca="1" si="0"/>
        <v>0</v>
      </c>
      <c r="AE43" s="2">
        <f t="shared" ca="1" si="0"/>
        <v>0</v>
      </c>
      <c r="AF43" s="2">
        <f t="shared" ca="1" si="0"/>
        <v>0</v>
      </c>
      <c r="AG43" s="2">
        <f t="shared" ca="1" si="0"/>
        <v>0</v>
      </c>
      <c r="AH43" s="2">
        <f t="shared" ca="1" si="0"/>
        <v>0</v>
      </c>
      <c r="AI43" s="2">
        <f t="shared" ca="1" si="0"/>
        <v>0</v>
      </c>
      <c r="AJ43" s="2">
        <f t="shared" ca="1" si="0"/>
        <v>0</v>
      </c>
      <c r="AK43" s="2">
        <f t="shared" ca="1" si="0"/>
        <v>0</v>
      </c>
    </row>
    <row r="44" spans="1:37" x14ac:dyDescent="0.25">
      <c r="A44" s="197"/>
      <c r="B44" s="171"/>
      <c r="C44" s="174"/>
      <c r="D44" s="26">
        <f>INDEX(LM,MATCH(C42,NODES,0),3)</f>
        <v>9</v>
      </c>
      <c r="E44" s="2">
        <f ca="1"/>
        <v>0</v>
      </c>
      <c r="F44" s="2">
        <v>0</v>
      </c>
      <c r="G44" s="2">
        <v>0</v>
      </c>
      <c r="H44" s="2">
        <f ca="1"/>
        <v>-206.25</v>
      </c>
      <c r="I44" s="2">
        <f ca="1"/>
        <v>-206.25</v>
      </c>
      <c r="J44" s="12">
        <v>0</v>
      </c>
      <c r="K44" s="2">
        <v>28000</v>
      </c>
      <c r="L44" s="2">
        <v>28000</v>
      </c>
      <c r="M44" s="2">
        <v>0</v>
      </c>
      <c r="N44" s="2">
        <v>-28000</v>
      </c>
      <c r="O44" s="13">
        <v>56000</v>
      </c>
      <c r="P44" s="12">
        <v>0</v>
      </c>
      <c r="Q44" s="2">
        <v>0</v>
      </c>
      <c r="R44" s="2">
        <v>0</v>
      </c>
      <c r="S44" s="2">
        <v>0</v>
      </c>
      <c r="T44" s="2">
        <v>0</v>
      </c>
      <c r="U44" s="13">
        <v>1</v>
      </c>
      <c r="V44" s="12">
        <v>0</v>
      </c>
      <c r="W44" s="2">
        <v>28000</v>
      </c>
      <c r="X44" s="2">
        <v>28000</v>
      </c>
      <c r="Y44" s="2">
        <v>0</v>
      </c>
      <c r="Z44" s="2">
        <v>-28000</v>
      </c>
      <c r="AA44" s="13">
        <v>56000</v>
      </c>
      <c r="AB44" s="1">
        <v>6</v>
      </c>
      <c r="AC44" s="2">
        <f t="shared" ca="1" si="2"/>
        <v>0</v>
      </c>
      <c r="AD44" s="2">
        <f t="shared" ca="1" si="0"/>
        <v>0</v>
      </c>
      <c r="AE44" s="2">
        <f t="shared" ca="1" si="0"/>
        <v>0</v>
      </c>
      <c r="AF44" s="2">
        <f t="shared" ca="1" si="0"/>
        <v>0</v>
      </c>
      <c r="AG44" s="2">
        <f t="shared" ca="1" si="0"/>
        <v>0</v>
      </c>
      <c r="AH44" s="2">
        <f t="shared" ca="1" si="0"/>
        <v>0</v>
      </c>
      <c r="AI44" s="2">
        <f t="shared" ca="1" si="0"/>
        <v>0</v>
      </c>
      <c r="AJ44" s="2">
        <f t="shared" ca="1" si="0"/>
        <v>0</v>
      </c>
      <c r="AK44" s="2">
        <f t="shared" ca="1" si="0"/>
        <v>0</v>
      </c>
    </row>
    <row r="45" spans="1:37" x14ac:dyDescent="0.25">
      <c r="A45" s="197"/>
      <c r="B45" s="171"/>
      <c r="C45" s="3"/>
      <c r="D45" s="3"/>
      <c r="E45" s="3"/>
      <c r="F45" s="3"/>
      <c r="G45" s="3"/>
      <c r="H45" s="3"/>
      <c r="I45" s="3"/>
      <c r="J45" s="3"/>
      <c r="K45" s="3"/>
      <c r="L45" s="3"/>
      <c r="M45" s="3"/>
      <c r="N45" s="3"/>
      <c r="O45" s="3"/>
      <c r="P45" s="3"/>
      <c r="Q45" s="3"/>
      <c r="R45" s="3"/>
      <c r="S45" s="3"/>
      <c r="T45" s="3"/>
      <c r="U45" s="3"/>
      <c r="V45" s="3"/>
      <c r="W45" s="3"/>
      <c r="X45" s="3"/>
      <c r="Y45" s="3"/>
      <c r="Z45" s="3"/>
      <c r="AA45" s="3"/>
      <c r="AB45" s="1">
        <v>7</v>
      </c>
      <c r="AC45" s="2">
        <f t="shared" ca="1" si="2"/>
        <v>-70000000</v>
      </c>
      <c r="AD45" s="2">
        <f t="shared" ca="1" si="0"/>
        <v>0</v>
      </c>
      <c r="AE45" s="2">
        <f t="shared" ca="1" si="0"/>
        <v>0</v>
      </c>
      <c r="AF45" s="2">
        <f t="shared" ca="1" si="0"/>
        <v>0</v>
      </c>
      <c r="AG45" s="2">
        <f t="shared" ca="1" si="0"/>
        <v>0</v>
      </c>
      <c r="AH45" s="2">
        <f t="shared" ca="1" si="0"/>
        <v>0</v>
      </c>
      <c r="AI45" s="2">
        <f t="shared" ca="1" si="0"/>
        <v>70000000</v>
      </c>
      <c r="AJ45" s="2">
        <f t="shared" ca="1" si="0"/>
        <v>0</v>
      </c>
      <c r="AK45" s="2">
        <f t="shared" ca="1" si="0"/>
        <v>0</v>
      </c>
    </row>
    <row r="46" spans="1:37" x14ac:dyDescent="0.25">
      <c r="A46" s="197"/>
      <c r="B46" s="171"/>
      <c r="C46" s="3"/>
      <c r="D46" s="3"/>
      <c r="E46" s="3"/>
      <c r="F46" s="3"/>
      <c r="G46" s="3"/>
      <c r="H46" s="3"/>
      <c r="I46" s="3"/>
      <c r="J46" s="3"/>
      <c r="K46" s="3"/>
      <c r="L46" s="3"/>
      <c r="M46" s="3"/>
      <c r="N46" s="3"/>
      <c r="O46" s="3"/>
      <c r="P46" s="3"/>
      <c r="Q46" s="3"/>
      <c r="R46" s="3"/>
      <c r="S46" s="3"/>
      <c r="T46" s="3"/>
      <c r="U46" s="3"/>
      <c r="V46" s="3"/>
      <c r="W46" s="3"/>
      <c r="X46" s="3"/>
      <c r="Y46" s="3"/>
      <c r="Z46" s="3"/>
      <c r="AA46" s="3"/>
      <c r="AB46" s="1">
        <v>8</v>
      </c>
      <c r="AC46" s="2">
        <f t="shared" ca="1" si="2"/>
        <v>0</v>
      </c>
      <c r="AD46" s="2">
        <f t="shared" ca="1" si="2"/>
        <v>-18666.666666666668</v>
      </c>
      <c r="AE46" s="2">
        <f t="shared" ca="1" si="2"/>
        <v>-28000</v>
      </c>
      <c r="AF46" s="2">
        <f t="shared" ca="1" si="2"/>
        <v>0</v>
      </c>
      <c r="AG46" s="2">
        <f t="shared" ca="1" si="2"/>
        <v>0</v>
      </c>
      <c r="AH46" s="2">
        <f t="shared" ca="1" si="2"/>
        <v>0</v>
      </c>
      <c r="AI46" s="2">
        <f t="shared" ca="1" si="2"/>
        <v>0</v>
      </c>
      <c r="AJ46" s="2">
        <f t="shared" ca="1" si="2"/>
        <v>18666.666666666668</v>
      </c>
      <c r="AK46" s="2">
        <f t="shared" ca="1" si="2"/>
        <v>-28000</v>
      </c>
    </row>
    <row r="47" spans="1:37" x14ac:dyDescent="0.25">
      <c r="A47" s="197"/>
      <c r="B47" s="172"/>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29">
        <v>9</v>
      </c>
      <c r="AC47" s="30">
        <f t="shared" ca="1" si="2"/>
        <v>0</v>
      </c>
      <c r="AD47" s="30">
        <f t="shared" ca="1" si="2"/>
        <v>28000</v>
      </c>
      <c r="AE47" s="30">
        <f t="shared" ca="1" si="2"/>
        <v>28000</v>
      </c>
      <c r="AF47" s="30">
        <f t="shared" ca="1" si="2"/>
        <v>0</v>
      </c>
      <c r="AG47" s="30">
        <f t="shared" ca="1" si="2"/>
        <v>0</v>
      </c>
      <c r="AH47" s="30">
        <f t="shared" ca="1" si="2"/>
        <v>0</v>
      </c>
      <c r="AI47" s="30">
        <f t="shared" ca="1" si="2"/>
        <v>0</v>
      </c>
      <c r="AJ47" s="30">
        <f t="shared" ca="1" si="2"/>
        <v>-28000</v>
      </c>
      <c r="AK47" s="30">
        <f t="shared" ca="1" si="2"/>
        <v>56000</v>
      </c>
    </row>
    <row r="48" spans="1:37" ht="18" x14ac:dyDescent="0.25">
      <c r="A48" s="197"/>
      <c r="B48" s="40" t="s">
        <v>48</v>
      </c>
      <c r="C48" s="52" t="s">
        <v>52</v>
      </c>
      <c r="D48" s="52" t="s">
        <v>55</v>
      </c>
      <c r="E48" s="52" t="s">
        <v>53</v>
      </c>
      <c r="F48" s="52" t="s">
        <v>54</v>
      </c>
      <c r="G48" s="52" t="s">
        <v>56</v>
      </c>
      <c r="H48" s="3"/>
      <c r="I48" s="196" t="s">
        <v>70</v>
      </c>
      <c r="J48" s="196"/>
      <c r="K48" s="196"/>
      <c r="L48" s="196"/>
      <c r="M48" s="196"/>
      <c r="N48" s="196"/>
      <c r="O48" s="196"/>
      <c r="P48" s="3"/>
      <c r="Q48" s="3"/>
      <c r="R48" s="3"/>
      <c r="S48" s="3"/>
      <c r="T48" s="3"/>
      <c r="U48" s="3"/>
      <c r="V48" s="3"/>
      <c r="W48" s="3"/>
      <c r="X48" s="3"/>
      <c r="Y48" s="3"/>
      <c r="Z48" s="3"/>
      <c r="AA48" s="3"/>
      <c r="AB48" s="196" t="s">
        <v>51</v>
      </c>
      <c r="AC48" s="196"/>
      <c r="AD48" s="196"/>
      <c r="AE48" s="196"/>
      <c r="AF48" s="196"/>
      <c r="AG48" s="196"/>
      <c r="AH48" s="196"/>
      <c r="AI48" s="196"/>
      <c r="AJ48" s="196"/>
      <c r="AK48" s="196"/>
    </row>
    <row r="49" spans="1:37" ht="18" x14ac:dyDescent="0.25">
      <c r="A49" s="197"/>
      <c r="B49" s="3"/>
      <c r="C49" s="3"/>
      <c r="D49" s="3"/>
      <c r="E49" s="3"/>
      <c r="F49" s="3"/>
      <c r="G49" s="3"/>
      <c r="H49" s="3"/>
      <c r="I49" s="40" t="s">
        <v>18</v>
      </c>
      <c r="J49" s="40" t="s">
        <v>60</v>
      </c>
      <c r="K49" s="40" t="s">
        <v>58</v>
      </c>
      <c r="L49" s="40" t="s">
        <v>59</v>
      </c>
      <c r="M49" s="40" t="s">
        <v>64</v>
      </c>
      <c r="N49" s="40" t="s">
        <v>65</v>
      </c>
      <c r="O49" s="40" t="s">
        <v>66</v>
      </c>
      <c r="P49" s="3"/>
      <c r="Q49" s="3"/>
      <c r="R49" s="3"/>
      <c r="S49" s="3"/>
      <c r="T49" s="3"/>
      <c r="U49" s="3"/>
      <c r="V49" s="3"/>
      <c r="W49" s="3"/>
      <c r="X49" s="3"/>
      <c r="Y49" s="3"/>
      <c r="Z49" s="3"/>
      <c r="AA49" s="3"/>
      <c r="AB49" s="40" t="s">
        <v>48</v>
      </c>
      <c r="AC49" s="1">
        <v>1</v>
      </c>
      <c r="AD49" s="1">
        <v>2</v>
      </c>
      <c r="AE49" s="1">
        <v>3</v>
      </c>
      <c r="AF49" s="1">
        <v>4</v>
      </c>
      <c r="AG49" s="1">
        <v>5</v>
      </c>
      <c r="AH49" s="1">
        <v>6</v>
      </c>
      <c r="AI49" s="1">
        <v>7</v>
      </c>
      <c r="AJ49" s="1">
        <v>8</v>
      </c>
      <c r="AK49" s="1">
        <v>9</v>
      </c>
    </row>
    <row r="50" spans="1:37" x14ac:dyDescent="0.25">
      <c r="A50" s="197"/>
      <c r="B50" s="1">
        <v>1</v>
      </c>
      <c r="C50" s="2">
        <f t="shared" ref="C50:C58" si="3">IFERROR(INDEX_MATCH_2D($B50,LM,LOADS_KNOWN)-SUMIF(mem_DOF,$B50,Qf),"TBD")</f>
        <v>0</v>
      </c>
      <c r="D50" s="3"/>
      <c r="E50" s="26" t="str">
        <f t="shared" ref="E50:E58" si="4">INDEX_MATCH_2D($B50,LM,DISPLACEMENTS_KNOWN)</f>
        <v>TBD</v>
      </c>
      <c r="F50" s="2">
        <f t="array" aca="1" ref="F50:F52" ca="1">MMULT(MINVERSE(K_11),(Qk-MMULT(K_12,Dk)))</f>
        <v>0</v>
      </c>
      <c r="G50" s="3"/>
      <c r="H50" s="3"/>
      <c r="I50" s="1" t="s">
        <v>17</v>
      </c>
      <c r="J50" s="26">
        <f ca="1">_xlfn.IFNA(INDEX(Rxn,MATCH(INDEX((u_X,u_Y,r_Z),MATCH($I50,NODES,0),,COLUMN()-9),OFFSET(Rxn,0,-5),0)),0)</f>
        <v>0</v>
      </c>
      <c r="K50" s="26">
        <f ca="1">_xlfn.IFNA(INDEX(Rxn,MATCH(INDEX((u_X,u_Y,r_Z),MATCH($I50,NODES,0),,COLUMN()-9),OFFSET(Rxn,0,-5),0)),0)</f>
        <v>-89.583333333333371</v>
      </c>
      <c r="L50" s="26">
        <f ca="1">_xlfn.IFNA(INDEX(Rxn,MATCH(INDEX((u_X,u_Y,r_Z),MATCH($I50,NODES,0),,COLUMN()-9),OFFSET(Rxn,0,-5),0)),0)</f>
        <v>-206.25</v>
      </c>
      <c r="M50" s="26">
        <f ca="1">_xlfn.IFNA(INDEX(Dk,MATCH(INDEX((u_X,u_Y,r_Z),MATCH($I50,NODES,0),,COLUMN()-12),OFFSET(Dk,0,-3),0)),INDEX(Du,MATCH(INDEX((u_X,u_Y,r_Z),MATCH($I50,NODES,0),,COLUMN()-12),OFFSET(Du,0,-4),0)))</f>
        <v>0</v>
      </c>
      <c r="N50" s="26">
        <f ca="1">_xlfn.IFNA(INDEX(Dk,MATCH(INDEX((u_X,u_Y,r_Z),MATCH($I50,NODES,0),,COLUMN()-12),OFFSET(Dk,0,-3),0)),INDEX(Du,MATCH(INDEX((u_X,u_Y,r_Z),MATCH($I50,NODES,0),,COLUMN()-12),OFFSET(Du,0,-4),0)))</f>
        <v>-2.5000000000000001E-2</v>
      </c>
      <c r="O50" s="26">
        <f ca="1">_xlfn.IFNA(INDEX(Dk,MATCH(INDEX((u_X,u_Y,r_Z),MATCH($I50,NODES,0),,COLUMN()-12),OFFSET(Dk,0,-3),0)),INDEX(Du,MATCH(INDEX((u_X,u_Y,r_Z),MATCH($I50,NODES,0),,COLUMN()-12),OFFSET(Du,0,-4),0)))</f>
        <v>0</v>
      </c>
      <c r="P50" s="3"/>
      <c r="Q50" s="3"/>
      <c r="R50" s="3"/>
      <c r="S50" s="3"/>
      <c r="T50" s="3"/>
      <c r="U50" s="3"/>
      <c r="V50" s="3"/>
      <c r="W50" s="3"/>
      <c r="X50" s="3"/>
      <c r="Y50" s="3"/>
      <c r="Z50" s="3"/>
      <c r="AA50" s="3"/>
      <c r="AB50" s="1">
        <v>1</v>
      </c>
      <c r="AC50" s="2">
        <f t="shared" ref="AC50:AK58" ca="1" si="5">SUMIF($AB$30:$AB$47,$AB50,AC$30:AC$47)</f>
        <v>140000000</v>
      </c>
      <c r="AD50" s="2">
        <f t="shared" ca="1" si="5"/>
        <v>0</v>
      </c>
      <c r="AE50" s="7">
        <f t="shared" ca="1" si="5"/>
        <v>0</v>
      </c>
      <c r="AF50" s="8">
        <f t="shared" ca="1" si="5"/>
        <v>-70000000</v>
      </c>
      <c r="AG50" s="2">
        <f t="shared" ca="1" si="5"/>
        <v>0</v>
      </c>
      <c r="AH50" s="2">
        <f t="shared" ca="1" si="5"/>
        <v>0</v>
      </c>
      <c r="AI50" s="2">
        <f t="shared" ca="1" si="5"/>
        <v>-70000000</v>
      </c>
      <c r="AJ50" s="2">
        <f t="shared" ca="1" si="5"/>
        <v>0</v>
      </c>
      <c r="AK50" s="2">
        <f t="shared" ca="1" si="5"/>
        <v>0</v>
      </c>
    </row>
    <row r="51" spans="1:37" x14ac:dyDescent="0.25">
      <c r="A51" s="197"/>
      <c r="B51" s="1">
        <v>2</v>
      </c>
      <c r="C51" s="2">
        <f t="shared" si="3"/>
        <v>0</v>
      </c>
      <c r="D51" s="3"/>
      <c r="E51" s="26" t="str">
        <f t="shared" si="4"/>
        <v>TBD</v>
      </c>
      <c r="F51" s="2">
        <f ca="1"/>
        <v>-1.2500000000000001E-2</v>
      </c>
      <c r="G51" s="3"/>
      <c r="H51" s="3"/>
      <c r="I51" s="1" t="s">
        <v>19</v>
      </c>
      <c r="J51" s="26">
        <f ca="1">_xlfn.IFNA(INDEX(Rxn,MATCH(INDEX((u_X,u_Y,r_Z),MATCH($I51,NODES,0),,COLUMN()-9),OFFSET(Rxn,0,-5),0)),0)</f>
        <v>0</v>
      </c>
      <c r="K51" s="26">
        <f ca="1">_xlfn.IFNA(INDEX(Rxn,MATCH(INDEX((u_X,u_Y,r_Z),MATCH($I51,NODES,0),,COLUMN()-9),OFFSET(Rxn,0,-5),0)),0)</f>
        <v>0</v>
      </c>
      <c r="L51" s="26">
        <f ca="1">_xlfn.IFNA(INDEX(Rxn,MATCH(INDEX((u_X,u_Y,r_Z),MATCH($I51,NODES,0),,COLUMN()-9),OFFSET(Rxn,0,-5),0)),0)</f>
        <v>0</v>
      </c>
      <c r="M51" s="26">
        <f ca="1">_xlfn.IFNA(INDEX(Dk,MATCH(INDEX((u_X,u_Y,r_Z),MATCH($I51,NODES,0),,COLUMN()-12),OFFSET(Dk,0,-3),0)),INDEX(Du,MATCH(INDEX((u_X,u_Y,r_Z),MATCH($I51,NODES,0),,COLUMN()-12),OFFSET(Du,0,-4),0)))</f>
        <v>0</v>
      </c>
      <c r="N51" s="26">
        <f ca="1">_xlfn.IFNA(INDEX(Dk,MATCH(INDEX((u_X,u_Y,r_Z),MATCH($I51,NODES,0),,COLUMN()-12),OFFSET(Dk,0,-3),0)),INDEX(Du,MATCH(INDEX((u_X,u_Y,r_Z),MATCH($I51,NODES,0),,COLUMN()-12),OFFSET(Du,0,-4),0)))</f>
        <v>-1.2500000000000001E-2</v>
      </c>
      <c r="O51" s="26">
        <f ca="1">_xlfn.IFNA(INDEX(Dk,MATCH(INDEX((u_X,u_Y,r_Z),MATCH($I51,NODES,0),,COLUMN()-12),OFFSET(Dk,0,-3),0)),INDEX(Du,MATCH(INDEX((u_X,u_Y,r_Z),MATCH($I51,NODES,0),,COLUMN()-12),OFFSET(Du,0,-4),0)))</f>
        <v>5.1339285714285714E-3</v>
      </c>
      <c r="P51" s="3"/>
      <c r="Q51" s="3"/>
      <c r="R51" s="3"/>
      <c r="S51" s="3"/>
      <c r="T51" s="3"/>
      <c r="U51" s="3"/>
      <c r="V51" s="3"/>
      <c r="W51" s="3"/>
      <c r="X51" s="3"/>
      <c r="Y51" s="3"/>
      <c r="Z51" s="3"/>
      <c r="AA51" s="3"/>
      <c r="AB51" s="1">
        <v>2</v>
      </c>
      <c r="AC51" s="2">
        <f t="shared" ca="1" si="5"/>
        <v>0</v>
      </c>
      <c r="AD51" s="2">
        <f t="shared" ca="1" si="5"/>
        <v>37333.333333333336</v>
      </c>
      <c r="AE51" s="7">
        <f t="shared" ca="1" si="5"/>
        <v>0</v>
      </c>
      <c r="AF51" s="8">
        <f t="shared" ca="1" si="5"/>
        <v>0</v>
      </c>
      <c r="AG51" s="2">
        <f t="shared" ca="1" si="5"/>
        <v>-18666.666666666668</v>
      </c>
      <c r="AH51" s="2">
        <f t="shared" ca="1" si="5"/>
        <v>-28000</v>
      </c>
      <c r="AI51" s="2">
        <f t="shared" ca="1" si="5"/>
        <v>0</v>
      </c>
      <c r="AJ51" s="2">
        <f t="shared" ca="1" si="5"/>
        <v>-18666.666666666668</v>
      </c>
      <c r="AK51" s="2">
        <f t="shared" ca="1" si="5"/>
        <v>28000</v>
      </c>
    </row>
    <row r="52" spans="1:37" x14ac:dyDescent="0.25">
      <c r="A52" s="197"/>
      <c r="B52" s="1">
        <v>3</v>
      </c>
      <c r="C52" s="2">
        <f t="shared" si="3"/>
        <v>-125</v>
      </c>
      <c r="D52" s="3"/>
      <c r="E52" s="26" t="str">
        <f t="shared" si="4"/>
        <v>TBD</v>
      </c>
      <c r="F52" s="2">
        <f ca="1"/>
        <v>5.1339285714285714E-3</v>
      </c>
      <c r="G52" s="3"/>
      <c r="H52" s="3"/>
      <c r="I52" s="1" t="s">
        <v>29</v>
      </c>
      <c r="J52" s="26">
        <f ca="1">_xlfn.IFNA(INDEX(Rxn,MATCH(INDEX((u_X,u_Y,r_Z),MATCH($I52,NODES,0),,COLUMN()-9),OFFSET(Rxn,0,-5),0)),0)</f>
        <v>0</v>
      </c>
      <c r="K52" s="26">
        <f ca="1">_xlfn.IFNA(INDEX(Rxn,MATCH(INDEX((u_X,u_Y,r_Z),MATCH($I52,NODES,0),,COLUMN()-9),OFFSET(Rxn,0,-5),0)),0)</f>
        <v>89.583333333333371</v>
      </c>
      <c r="L52" s="26">
        <f ca="1">_xlfn.IFNA(INDEX(Rxn,MATCH(INDEX((u_X,u_Y,r_Z),MATCH($I52,NODES,0),,COLUMN()-9),OFFSET(Rxn,0,-5),0)),0)</f>
        <v>-206.25</v>
      </c>
      <c r="M52" s="26">
        <f ca="1">_xlfn.IFNA(INDEX(Dk,MATCH(INDEX((u_X,u_Y,r_Z),MATCH($I52,NODES,0),,COLUMN()-12),OFFSET(Dk,0,-3),0)),INDEX(Du,MATCH(INDEX((u_X,u_Y,r_Z),MATCH($I52,NODES,0),,COLUMN()-12),OFFSET(Du,0,-4),0)))</f>
        <v>0</v>
      </c>
      <c r="N52" s="26">
        <f ca="1">_xlfn.IFNA(INDEX(Dk,MATCH(INDEX((u_X,u_Y,r_Z),MATCH($I52,NODES,0),,COLUMN()-12),OFFSET(Dk,0,-3),0)),INDEX(Du,MATCH(INDEX((u_X,u_Y,r_Z),MATCH($I52,NODES,0),,COLUMN()-12),OFFSET(Du,0,-4),0)))</f>
        <v>0</v>
      </c>
      <c r="O52" s="26">
        <f ca="1">_xlfn.IFNA(INDEX(Dk,MATCH(INDEX((u_X,u_Y,r_Z),MATCH($I52,NODES,0),,COLUMN()-12),OFFSET(Dk,0,-3),0)),INDEX(Du,MATCH(INDEX((u_X,u_Y,r_Z),MATCH($I52,NODES,0),,COLUMN()-12),OFFSET(Du,0,-4),0)))</f>
        <v>0</v>
      </c>
      <c r="P52" s="3"/>
      <c r="Q52" s="3"/>
      <c r="R52" s="3"/>
      <c r="S52" s="3"/>
      <c r="T52" s="3"/>
      <c r="U52" s="3"/>
      <c r="V52" s="3"/>
      <c r="W52" s="3"/>
      <c r="X52" s="3"/>
      <c r="Y52" s="3"/>
      <c r="Z52" s="3"/>
      <c r="AA52" s="3"/>
      <c r="AB52" s="1">
        <v>3</v>
      </c>
      <c r="AC52" s="6">
        <f t="shared" ca="1" si="5"/>
        <v>0</v>
      </c>
      <c r="AD52" s="6">
        <f t="shared" ca="1" si="5"/>
        <v>0</v>
      </c>
      <c r="AE52" s="9">
        <f t="shared" ca="1" si="5"/>
        <v>112000</v>
      </c>
      <c r="AF52" s="10">
        <f t="shared" ca="1" si="5"/>
        <v>0</v>
      </c>
      <c r="AG52" s="6">
        <f t="shared" ca="1" si="5"/>
        <v>28000</v>
      </c>
      <c r="AH52" s="6">
        <f t="shared" ca="1" si="5"/>
        <v>28000</v>
      </c>
      <c r="AI52" s="6">
        <f t="shared" ca="1" si="5"/>
        <v>0</v>
      </c>
      <c r="AJ52" s="6">
        <f t="shared" ca="1" si="5"/>
        <v>-28000</v>
      </c>
      <c r="AK52" s="6">
        <f t="shared" ca="1" si="5"/>
        <v>28000</v>
      </c>
    </row>
    <row r="53" spans="1:37" x14ac:dyDescent="0.25">
      <c r="A53" s="197"/>
      <c r="B53" s="1">
        <v>4</v>
      </c>
      <c r="C53" s="26" t="str">
        <f t="shared" si="3"/>
        <v>TBD</v>
      </c>
      <c r="D53" s="2">
        <f t="array" aca="1" ref="D53:D58" ca="1">MMULT(K_21,Du)+MMULT(K_22,Dk)</f>
        <v>0</v>
      </c>
      <c r="E53" s="2">
        <f t="shared" si="4"/>
        <v>0</v>
      </c>
      <c r="F53" s="3"/>
      <c r="G53" s="2">
        <f t="array" aca="1" ref="G53:G58" ca="1">Qu+SUMIF(mem_DOF,$B$53:$B$58,Qf)</f>
        <v>0</v>
      </c>
      <c r="H53" s="3"/>
      <c r="I53" s="3"/>
      <c r="J53" s="3"/>
      <c r="K53" s="3"/>
      <c r="L53" s="3"/>
      <c r="M53" s="3"/>
      <c r="N53" s="3"/>
      <c r="O53" s="3"/>
      <c r="P53" s="3"/>
      <c r="Q53" s="3"/>
      <c r="R53" s="3"/>
      <c r="S53" s="3"/>
      <c r="T53" s="3"/>
      <c r="U53" s="3"/>
      <c r="V53" s="3"/>
      <c r="W53" s="3"/>
      <c r="X53" s="3"/>
      <c r="Y53" s="3"/>
      <c r="Z53" s="3"/>
      <c r="AA53" s="3"/>
      <c r="AB53" s="1">
        <v>4</v>
      </c>
      <c r="AC53" s="20">
        <f t="shared" ca="1" si="5"/>
        <v>-70000000</v>
      </c>
      <c r="AD53" s="20">
        <f t="shared" ca="1" si="5"/>
        <v>0</v>
      </c>
      <c r="AE53" s="21">
        <f t="shared" ca="1" si="5"/>
        <v>0</v>
      </c>
      <c r="AF53" s="22">
        <f t="shared" ca="1" si="5"/>
        <v>70000000</v>
      </c>
      <c r="AG53" s="20">
        <f t="shared" ca="1" si="5"/>
        <v>0</v>
      </c>
      <c r="AH53" s="20">
        <f t="shared" ca="1" si="5"/>
        <v>0</v>
      </c>
      <c r="AI53" s="20">
        <f t="shared" ca="1" si="5"/>
        <v>0</v>
      </c>
      <c r="AJ53" s="20">
        <f t="shared" ca="1" si="5"/>
        <v>0</v>
      </c>
      <c r="AK53" s="20">
        <f t="shared" ca="1" si="5"/>
        <v>0</v>
      </c>
    </row>
    <row r="54" spans="1:37" x14ac:dyDescent="0.25">
      <c r="A54" s="197"/>
      <c r="B54" s="1">
        <v>5</v>
      </c>
      <c r="C54" s="26" t="str">
        <f t="shared" si="3"/>
        <v>TBD</v>
      </c>
      <c r="D54" s="2">
        <f ca="1"/>
        <v>-89.583333333333371</v>
      </c>
      <c r="E54" s="2">
        <f t="shared" si="4"/>
        <v>-2.5000000000000001E-2</v>
      </c>
      <c r="F54" s="3"/>
      <c r="G54" s="2">
        <f ca="1"/>
        <v>-89.583333333333371</v>
      </c>
      <c r="H54" s="3"/>
      <c r="I54" s="3"/>
      <c r="J54" s="3"/>
      <c r="K54" s="3"/>
      <c r="L54" s="3"/>
      <c r="M54" s="3"/>
      <c r="N54" s="3"/>
      <c r="O54" s="3"/>
      <c r="P54" s="3"/>
      <c r="Q54" s="3"/>
      <c r="R54" s="3"/>
      <c r="S54" s="3"/>
      <c r="T54" s="3"/>
      <c r="U54" s="3"/>
      <c r="V54" s="3"/>
      <c r="W54" s="3"/>
      <c r="X54" s="3"/>
      <c r="Y54" s="3"/>
      <c r="Z54" s="3"/>
      <c r="AA54" s="3"/>
      <c r="AB54" s="1">
        <v>5</v>
      </c>
      <c r="AC54" s="2">
        <f t="shared" ca="1" si="5"/>
        <v>0</v>
      </c>
      <c r="AD54" s="2">
        <f t="shared" ca="1" si="5"/>
        <v>-18666.666666666668</v>
      </c>
      <c r="AE54" s="7">
        <f t="shared" ca="1" si="5"/>
        <v>28000</v>
      </c>
      <c r="AF54" s="8">
        <f t="shared" ca="1" si="5"/>
        <v>0</v>
      </c>
      <c r="AG54" s="2">
        <f t="shared" ca="1" si="5"/>
        <v>18666.666666666668</v>
      </c>
      <c r="AH54" s="2">
        <f t="shared" ca="1" si="5"/>
        <v>28000</v>
      </c>
      <c r="AI54" s="2">
        <f t="shared" ca="1" si="5"/>
        <v>0</v>
      </c>
      <c r="AJ54" s="2">
        <f t="shared" ca="1" si="5"/>
        <v>0</v>
      </c>
      <c r="AK54" s="2">
        <f t="shared" ca="1" si="5"/>
        <v>0</v>
      </c>
    </row>
    <row r="55" spans="1:37" x14ac:dyDescent="0.25">
      <c r="A55" s="197"/>
      <c r="B55" s="1">
        <v>6</v>
      </c>
      <c r="C55" s="26" t="str">
        <f t="shared" si="3"/>
        <v>TBD</v>
      </c>
      <c r="D55" s="2">
        <f ca="1"/>
        <v>-206.25</v>
      </c>
      <c r="E55" s="2">
        <f t="shared" si="4"/>
        <v>0</v>
      </c>
      <c r="F55" s="3"/>
      <c r="G55" s="2">
        <f ca="1"/>
        <v>-206.25</v>
      </c>
      <c r="H55" s="3"/>
      <c r="I55" s="3"/>
      <c r="J55" s="3"/>
      <c r="K55" s="3"/>
      <c r="L55" s="3"/>
      <c r="M55" s="3"/>
      <c r="N55" s="3"/>
      <c r="O55" s="3"/>
      <c r="P55" s="3"/>
      <c r="Q55" s="3"/>
      <c r="R55" s="3"/>
      <c r="S55" s="3"/>
      <c r="T55" s="3"/>
      <c r="U55" s="3"/>
      <c r="V55" s="3"/>
      <c r="W55" s="3"/>
      <c r="X55" s="3"/>
      <c r="Y55" s="3"/>
      <c r="Z55" s="3"/>
      <c r="AA55" s="3"/>
      <c r="AB55" s="1">
        <v>6</v>
      </c>
      <c r="AC55" s="2">
        <f t="shared" ca="1" si="5"/>
        <v>0</v>
      </c>
      <c r="AD55" s="2">
        <f t="shared" ca="1" si="5"/>
        <v>-28000</v>
      </c>
      <c r="AE55" s="7">
        <f t="shared" ca="1" si="5"/>
        <v>28000</v>
      </c>
      <c r="AF55" s="8">
        <f t="shared" ca="1" si="5"/>
        <v>0</v>
      </c>
      <c r="AG55" s="2">
        <f t="shared" ca="1" si="5"/>
        <v>28000</v>
      </c>
      <c r="AH55" s="2">
        <f t="shared" ca="1" si="5"/>
        <v>56000</v>
      </c>
      <c r="AI55" s="2">
        <f t="shared" ca="1" si="5"/>
        <v>0</v>
      </c>
      <c r="AJ55" s="2">
        <f t="shared" ca="1" si="5"/>
        <v>0</v>
      </c>
      <c r="AK55" s="2">
        <f t="shared" ca="1" si="5"/>
        <v>0</v>
      </c>
    </row>
    <row r="56" spans="1:37" x14ac:dyDescent="0.25">
      <c r="A56" s="197"/>
      <c r="B56" s="1">
        <v>7</v>
      </c>
      <c r="C56" s="26" t="str">
        <f t="shared" si="3"/>
        <v>TBD</v>
      </c>
      <c r="D56" s="2">
        <f ca="1"/>
        <v>0</v>
      </c>
      <c r="E56" s="2">
        <f t="shared" si="4"/>
        <v>0</v>
      </c>
      <c r="F56" s="3"/>
      <c r="G56" s="2">
        <f ca="1"/>
        <v>0</v>
      </c>
      <c r="H56" s="3"/>
      <c r="I56" s="3"/>
      <c r="J56" s="3"/>
      <c r="K56" s="3"/>
      <c r="L56" s="3"/>
      <c r="M56" s="3"/>
      <c r="N56" s="3"/>
      <c r="O56" s="3"/>
      <c r="P56" s="3"/>
      <c r="Q56" s="3"/>
      <c r="R56" s="3"/>
      <c r="S56" s="3"/>
      <c r="T56" s="3"/>
      <c r="U56" s="3"/>
      <c r="V56" s="3"/>
      <c r="W56" s="3"/>
      <c r="X56" s="3"/>
      <c r="Y56" s="3"/>
      <c r="Z56" s="3"/>
      <c r="AA56" s="3"/>
      <c r="AB56" s="1">
        <v>7</v>
      </c>
      <c r="AC56" s="2">
        <f t="shared" ca="1" si="5"/>
        <v>-70000000</v>
      </c>
      <c r="AD56" s="2">
        <f t="shared" ca="1" si="5"/>
        <v>0</v>
      </c>
      <c r="AE56" s="7">
        <f t="shared" ca="1" si="5"/>
        <v>0</v>
      </c>
      <c r="AF56" s="8">
        <f t="shared" ca="1" si="5"/>
        <v>0</v>
      </c>
      <c r="AG56" s="2">
        <f t="shared" ca="1" si="5"/>
        <v>0</v>
      </c>
      <c r="AH56" s="2">
        <f t="shared" ca="1" si="5"/>
        <v>0</v>
      </c>
      <c r="AI56" s="2">
        <f t="shared" ca="1" si="5"/>
        <v>70000000</v>
      </c>
      <c r="AJ56" s="2">
        <f t="shared" ca="1" si="5"/>
        <v>0</v>
      </c>
      <c r="AK56" s="2">
        <f t="shared" ca="1" si="5"/>
        <v>0</v>
      </c>
    </row>
    <row r="57" spans="1:37" x14ac:dyDescent="0.25">
      <c r="A57" s="197"/>
      <c r="B57" s="1">
        <v>8</v>
      </c>
      <c r="C57" s="26" t="str">
        <f t="shared" si="3"/>
        <v>TBD</v>
      </c>
      <c r="D57" s="2">
        <f ca="1"/>
        <v>89.583333333333371</v>
      </c>
      <c r="E57" s="2">
        <f t="shared" si="4"/>
        <v>0</v>
      </c>
      <c r="F57" s="3"/>
      <c r="G57" s="2">
        <f ca="1"/>
        <v>89.583333333333371</v>
      </c>
      <c r="H57" s="3"/>
      <c r="I57" s="3"/>
      <c r="J57" s="3"/>
      <c r="K57" s="3"/>
      <c r="L57" s="3"/>
      <c r="M57" s="3"/>
      <c r="N57" s="3"/>
      <c r="O57" s="3"/>
      <c r="P57" s="3"/>
      <c r="Q57" s="3"/>
      <c r="R57" s="3"/>
      <c r="S57" s="3"/>
      <c r="T57" s="3"/>
      <c r="U57" s="3"/>
      <c r="V57" s="3"/>
      <c r="W57" s="3"/>
      <c r="X57" s="3"/>
      <c r="Y57" s="3"/>
      <c r="Z57" s="3"/>
      <c r="AA57" s="3"/>
      <c r="AB57" s="1">
        <v>8</v>
      </c>
      <c r="AC57" s="2">
        <f t="shared" ca="1" si="5"/>
        <v>0</v>
      </c>
      <c r="AD57" s="2">
        <f t="shared" ca="1" si="5"/>
        <v>-18666.666666666668</v>
      </c>
      <c r="AE57" s="7">
        <f t="shared" ca="1" si="5"/>
        <v>-28000</v>
      </c>
      <c r="AF57" s="8">
        <f t="shared" ca="1" si="5"/>
        <v>0</v>
      </c>
      <c r="AG57" s="2">
        <f t="shared" ca="1" si="5"/>
        <v>0</v>
      </c>
      <c r="AH57" s="2">
        <f t="shared" ca="1" si="5"/>
        <v>0</v>
      </c>
      <c r="AI57" s="2">
        <f t="shared" ca="1" si="5"/>
        <v>0</v>
      </c>
      <c r="AJ57" s="2">
        <f t="shared" ca="1" si="5"/>
        <v>18666.666666666668</v>
      </c>
      <c r="AK57" s="2">
        <f t="shared" ca="1" si="5"/>
        <v>-28000</v>
      </c>
    </row>
    <row r="58" spans="1:37" x14ac:dyDescent="0.25">
      <c r="A58" s="198"/>
      <c r="B58" s="53">
        <v>9</v>
      </c>
      <c r="C58" s="54" t="str">
        <f t="shared" si="3"/>
        <v>TBD</v>
      </c>
      <c r="D58" s="55">
        <f ca="1"/>
        <v>-206.25</v>
      </c>
      <c r="E58" s="55">
        <f t="shared" si="4"/>
        <v>0</v>
      </c>
      <c r="F58" s="56"/>
      <c r="G58" s="55">
        <f ca="1"/>
        <v>-206.25</v>
      </c>
      <c r="H58" s="56"/>
      <c r="I58" s="56"/>
      <c r="J58" s="56"/>
      <c r="K58" s="56"/>
      <c r="L58" s="56"/>
      <c r="M58" s="56"/>
      <c r="N58" s="56"/>
      <c r="O58" s="56"/>
      <c r="P58" s="56"/>
      <c r="Q58" s="56"/>
      <c r="R58" s="56"/>
      <c r="S58" s="56"/>
      <c r="T58" s="56"/>
      <c r="U58" s="56"/>
      <c r="V58" s="56"/>
      <c r="W58" s="56"/>
      <c r="X58" s="56"/>
      <c r="Y58" s="56"/>
      <c r="Z58" s="56"/>
      <c r="AA58" s="56"/>
      <c r="AB58" s="53">
        <v>9</v>
      </c>
      <c r="AC58" s="55">
        <f t="shared" ca="1" si="5"/>
        <v>0</v>
      </c>
      <c r="AD58" s="55">
        <f t="shared" ca="1" si="5"/>
        <v>28000</v>
      </c>
      <c r="AE58" s="57">
        <f t="shared" ca="1" si="5"/>
        <v>28000</v>
      </c>
      <c r="AF58" s="58">
        <f t="shared" ca="1" si="5"/>
        <v>0</v>
      </c>
      <c r="AG58" s="55">
        <f t="shared" ca="1" si="5"/>
        <v>0</v>
      </c>
      <c r="AH58" s="55">
        <f t="shared" ca="1" si="5"/>
        <v>0</v>
      </c>
      <c r="AI58" s="55">
        <f t="shared" ca="1" si="5"/>
        <v>0</v>
      </c>
      <c r="AJ58" s="55">
        <f t="shared" ca="1" si="5"/>
        <v>-28000</v>
      </c>
      <c r="AK58" s="55">
        <f t="shared" ca="1" si="5"/>
        <v>56000</v>
      </c>
    </row>
    <row r="59" spans="1:37" x14ac:dyDescent="0.25">
      <c r="A59" s="199" t="s">
        <v>79</v>
      </c>
    </row>
    <row r="60" spans="1:37" x14ac:dyDescent="0.25">
      <c r="A60" s="197"/>
    </row>
    <row r="61" spans="1:37" x14ac:dyDescent="0.25">
      <c r="A61" s="197"/>
    </row>
    <row r="62" spans="1:37" x14ac:dyDescent="0.25">
      <c r="A62" s="197"/>
    </row>
    <row r="63" spans="1:37" x14ac:dyDescent="0.25">
      <c r="A63" s="197"/>
    </row>
    <row r="64" spans="1:37" x14ac:dyDescent="0.25">
      <c r="A64" s="197"/>
    </row>
    <row r="65" spans="1:12" x14ac:dyDescent="0.25">
      <c r="A65" s="197"/>
    </row>
    <row r="66" spans="1:12" x14ac:dyDescent="0.25">
      <c r="A66" s="197"/>
    </row>
    <row r="67" spans="1:12" x14ac:dyDescent="0.25">
      <c r="A67" s="197"/>
    </row>
    <row r="68" spans="1:12" x14ac:dyDescent="0.25">
      <c r="A68" s="197"/>
    </row>
    <row r="69" spans="1:12" x14ac:dyDescent="0.25">
      <c r="A69" s="197"/>
    </row>
    <row r="70" spans="1:12" x14ac:dyDescent="0.25">
      <c r="A70" s="197"/>
      <c r="B70" s="27" t="s">
        <v>80</v>
      </c>
      <c r="C70" s="27">
        <v>0</v>
      </c>
      <c r="E70" s="27" t="s">
        <v>81</v>
      </c>
      <c r="F70" s="28">
        <f>320.0601*GESTEP(C70)-268.328157299975*GESTEP(C70,3.35410196624968)-51.7319*GESTEP(C70,6.70820393249937)</f>
        <v>320.06009999999998</v>
      </c>
      <c r="H70" s="27" t="s">
        <v>80</v>
      </c>
      <c r="I70" s="27">
        <v>0</v>
      </c>
      <c r="K70" s="27" t="s">
        <v>81</v>
      </c>
      <c r="L70" s="28">
        <f>78.0041*GESTEP(I70)-78.0041*GESTEP(I70,6)</f>
        <v>78.004099999999994</v>
      </c>
    </row>
    <row r="71" spans="1:12" x14ac:dyDescent="0.25">
      <c r="A71" s="197"/>
    </row>
    <row r="72" spans="1:12" x14ac:dyDescent="0.25">
      <c r="A72" s="197"/>
    </row>
    <row r="73" spans="1:12" x14ac:dyDescent="0.25">
      <c r="A73" s="197"/>
    </row>
    <row r="74" spans="1:12" x14ac:dyDescent="0.25">
      <c r="A74" s="197"/>
    </row>
    <row r="75" spans="1:12" x14ac:dyDescent="0.25">
      <c r="A75" s="197"/>
    </row>
    <row r="76" spans="1:12" x14ac:dyDescent="0.25">
      <c r="A76" s="197"/>
    </row>
    <row r="77" spans="1:12" x14ac:dyDescent="0.25">
      <c r="A77" s="197"/>
    </row>
    <row r="78" spans="1:12" x14ac:dyDescent="0.25">
      <c r="A78" s="197"/>
    </row>
    <row r="79" spans="1:12" x14ac:dyDescent="0.25">
      <c r="A79" s="197"/>
    </row>
    <row r="80" spans="1:12" x14ac:dyDescent="0.25">
      <c r="A80" s="197"/>
    </row>
    <row r="81" spans="1:12" x14ac:dyDescent="0.25">
      <c r="A81" s="197"/>
    </row>
    <row r="82" spans="1:12" x14ac:dyDescent="0.25">
      <c r="A82" s="197"/>
      <c r="B82" s="27" t="s">
        <v>80</v>
      </c>
      <c r="C82" s="27">
        <v>0</v>
      </c>
      <c r="E82" s="27" t="s">
        <v>82</v>
      </c>
      <c r="F82" s="28">
        <f>72.8188*GESTEP(C82)-134.164078649987*GESTEP(C82,3.35410196624968)+61.3453*GESTEP(C82,6.70820393249937)</f>
        <v>72.818799999999996</v>
      </c>
      <c r="H82" s="27" t="s">
        <v>80</v>
      </c>
      <c r="I82" s="27">
        <v>0</v>
      </c>
      <c r="K82" s="27" t="s">
        <v>82</v>
      </c>
      <c r="L82" s="28">
        <f>18.836*GESTEP(I82)-16.667*GESTEP(I82)*I82+81.166*GESTEP(I82,6)</f>
        <v>18.835999999999999</v>
      </c>
    </row>
    <row r="83" spans="1:12" x14ac:dyDescent="0.25">
      <c r="A83" s="197"/>
    </row>
    <row r="84" spans="1:12" x14ac:dyDescent="0.25">
      <c r="A84" s="197"/>
    </row>
    <row r="85" spans="1:12" x14ac:dyDescent="0.25">
      <c r="A85" s="197"/>
    </row>
    <row r="86" spans="1:12" x14ac:dyDescent="0.25">
      <c r="A86" s="197"/>
    </row>
    <row r="87" spans="1:12" x14ac:dyDescent="0.25">
      <c r="A87" s="197"/>
    </row>
    <row r="88" spans="1:12" x14ac:dyDescent="0.25">
      <c r="A88" s="197"/>
    </row>
    <row r="89" spans="1:12" x14ac:dyDescent="0.25">
      <c r="A89" s="197"/>
    </row>
    <row r="90" spans="1:12" x14ac:dyDescent="0.25">
      <c r="A90" s="197"/>
    </row>
    <row r="91" spans="1:12" x14ac:dyDescent="0.25">
      <c r="A91" s="197"/>
    </row>
    <row r="92" spans="1:12" x14ac:dyDescent="0.25">
      <c r="A92" s="197"/>
    </row>
    <row r="93" spans="1:12" x14ac:dyDescent="0.25">
      <c r="A93" s="197"/>
    </row>
    <row r="94" spans="1:12" x14ac:dyDescent="0.25">
      <c r="A94" s="197"/>
      <c r="B94" s="27" t="s">
        <v>80</v>
      </c>
      <c r="C94" s="27">
        <v>0</v>
      </c>
      <c r="E94" s="27" t="s">
        <v>83</v>
      </c>
      <c r="F94" s="28">
        <f>72.8188*GESTEP(C94)*C94-126.1929*GESTEP(C94)-134.164078649987*GESTEP(C94,3.35410196624968)*(C94-3.35410196624968)+61.3453*GESTEP(C94,6.70820393249937)*(C94-6.70820393249937)+87.7096*GESTEP(C94,6.70820393249937)</f>
        <v>-126.19289999999999</v>
      </c>
      <c r="H94" s="27" t="s">
        <v>80</v>
      </c>
      <c r="I94" s="27">
        <v>0</v>
      </c>
      <c r="K94" s="27" t="s">
        <v>83</v>
      </c>
      <c r="L94" s="28">
        <f>18.836*GESTEP(I94)*I94+37.2904*GESTEP(I94)-16.667/2*GESTEP(I94)*I94^2+81.166*GESTEP(I94,6)*(I94-6)+149.6998*GESTEP(I94,6)</f>
        <v>37.290399999999998</v>
      </c>
    </row>
    <row r="95" spans="1:12" x14ac:dyDescent="0.25">
      <c r="A95" s="197"/>
    </row>
    <row r="96" spans="1:12" x14ac:dyDescent="0.25">
      <c r="A96" s="197"/>
    </row>
    <row r="97" spans="1:12" x14ac:dyDescent="0.25">
      <c r="A97" s="197"/>
    </row>
    <row r="98" spans="1:12" x14ac:dyDescent="0.25">
      <c r="A98" s="197"/>
    </row>
    <row r="99" spans="1:12" x14ac:dyDescent="0.25">
      <c r="A99" s="197"/>
    </row>
    <row r="100" spans="1:12" x14ac:dyDescent="0.25">
      <c r="A100" s="197"/>
    </row>
    <row r="101" spans="1:12" x14ac:dyDescent="0.25">
      <c r="A101" s="197"/>
    </row>
    <row r="102" spans="1:12" x14ac:dyDescent="0.25">
      <c r="A102" s="197"/>
    </row>
    <row r="103" spans="1:12" x14ac:dyDescent="0.25">
      <c r="A103" s="197"/>
    </row>
    <row r="104" spans="1:12" x14ac:dyDescent="0.25">
      <c r="A104" s="197"/>
    </row>
    <row r="105" spans="1:12" x14ac:dyDescent="0.25">
      <c r="A105" s="197"/>
    </row>
    <row r="106" spans="1:12" x14ac:dyDescent="0.25">
      <c r="A106" s="197"/>
      <c r="B106" s="27" t="s">
        <v>80</v>
      </c>
      <c r="C106" s="27">
        <v>0</v>
      </c>
      <c r="E106" s="27" t="s">
        <v>84</v>
      </c>
      <c r="F106" s="28">
        <f>72.8188/2*GESTEP(C106)*C106^2-126.1929*GESTEP(C106)*C106-134.164078649987/2*GESTEP(C106,3.35410196624968)*(C106-3.35410196624968)^2+61.3453/2*GESTEP(C106,6.70820393249937)*(C106-6.70820393249937)^2+87.7096*GESTEP(C106,6.70820393249937)*(C106-6.70820393249937)</f>
        <v>0</v>
      </c>
      <c r="H106" s="27" t="s">
        <v>80</v>
      </c>
      <c r="I106" s="27">
        <v>0</v>
      </c>
      <c r="K106" s="27" t="s">
        <v>84</v>
      </c>
      <c r="L106" s="28">
        <f>18.836/2*GESTEP(I106)*I106^2+37.2904*GESTEP(I106)*I106-16.667/6*GESTEP(I106)*I106^3+81.166/2*GESTEP(I106,6)*(I106-6)^2+149.6998*GESTEP(I106,6)*(I106-6)+0.00144272104097187</f>
        <v>1.4427210409718701E-3</v>
      </c>
    </row>
    <row r="107" spans="1:12" x14ac:dyDescent="0.25">
      <c r="A107" s="197"/>
    </row>
    <row r="108" spans="1:12" x14ac:dyDescent="0.25">
      <c r="A108" s="197"/>
    </row>
    <row r="109" spans="1:12" x14ac:dyDescent="0.25">
      <c r="A109" s="197"/>
    </row>
    <row r="110" spans="1:12" x14ac:dyDescent="0.25">
      <c r="A110" s="197"/>
    </row>
    <row r="111" spans="1:12" x14ac:dyDescent="0.25">
      <c r="A111" s="197"/>
    </row>
    <row r="112" spans="1:12" x14ac:dyDescent="0.25">
      <c r="A112" s="197"/>
    </row>
    <row r="113" spans="1:12" x14ac:dyDescent="0.25">
      <c r="A113" s="197"/>
    </row>
    <row r="114" spans="1:12" x14ac:dyDescent="0.25">
      <c r="A114" s="197"/>
    </row>
    <row r="115" spans="1:12" x14ac:dyDescent="0.25">
      <c r="A115" s="197"/>
    </row>
    <row r="116" spans="1:12" x14ac:dyDescent="0.25">
      <c r="A116" s="197"/>
    </row>
    <row r="117" spans="1:12" x14ac:dyDescent="0.25">
      <c r="A117" s="197"/>
    </row>
    <row r="118" spans="1:12" x14ac:dyDescent="0.25">
      <c r="A118" s="197"/>
      <c r="B118" s="27" t="s">
        <v>80</v>
      </c>
      <c r="C118" s="27">
        <v>0</v>
      </c>
      <c r="E118" s="27" t="s">
        <v>84</v>
      </c>
      <c r="F118" s="28">
        <f>72.8188/6*GESTEP(C118)*C118^3-126.1929/2*GESTEP(C118)*C118^2-134.164078649987/6*GESTEP(C118,3.35410196624968)*(C118-3.35410196624968)^3+61.3453/6*GESTEP(C118,6.70820393249937)*(C118-6.70820393249937)^3+87.7096/2*GESTEP(C118,6.70820393249937)*(C118-6.70820393249937)^2-0.0111803398874989</f>
        <v>-1.11803398874989E-2</v>
      </c>
      <c r="H118" s="27" t="s">
        <v>80</v>
      </c>
      <c r="I118" s="27">
        <v>0</v>
      </c>
      <c r="K118" s="27" t="s">
        <v>84</v>
      </c>
      <c r="L118" s="28">
        <f>18.836/6*GESTEP(I118)*I118^3+37.2904/2*GESTEP(I118)*I118^2-16.667/24*GESTEP(I118)*I118^4+81.166/6*GESTEP(I118,6)*(I118-6)^3+149.6998/2*GESTEP(I118,6)*(I118-6)^2+0.00144272104097187*I118-0.0260712054065261</f>
        <v>-2.6071205406526101E-2</v>
      </c>
    </row>
  </sheetData>
  <mergeCells count="24">
    <mergeCell ref="AB48:AK48"/>
    <mergeCell ref="I48:O48"/>
    <mergeCell ref="A59:A118"/>
    <mergeCell ref="V28:AA28"/>
    <mergeCell ref="AB28:AK28"/>
    <mergeCell ref="B30:B38"/>
    <mergeCell ref="C30:C32"/>
    <mergeCell ref="C33:C35"/>
    <mergeCell ref="B39:B47"/>
    <mergeCell ref="C39:C41"/>
    <mergeCell ref="C42:C44"/>
    <mergeCell ref="P28:U28"/>
    <mergeCell ref="B10:I10"/>
    <mergeCell ref="B16:K16"/>
    <mergeCell ref="B22:O22"/>
    <mergeCell ref="A29:A58"/>
    <mergeCell ref="J28:O28"/>
    <mergeCell ref="B2:P2"/>
    <mergeCell ref="B3:B4"/>
    <mergeCell ref="C3:D3"/>
    <mergeCell ref="E3:G3"/>
    <mergeCell ref="H3:J3"/>
    <mergeCell ref="K3:M3"/>
    <mergeCell ref="N3:P3"/>
  </mergeCells>
  <conditionalFormatting sqref="E30:E35">
    <cfRule type="expression" dxfId="9" priority="1">
      <formula>AND(E30&lt;1,E30&gt;-1,E30&lt;&gt;0)</formula>
    </cfRule>
  </conditionalFormatting>
  <conditionalFormatting sqref="E39:E44">
    <cfRule type="expression" dxfId="8" priority="2">
      <formula>AND(E39&lt;1,E39&gt;-1,E39&lt;&gt;0)</formula>
    </cfRule>
  </conditionalFormatting>
  <conditionalFormatting sqref="E50:E58">
    <cfRule type="expression" dxfId="7" priority="3">
      <formula>AND(E50&lt;1,E50&gt;-1,E50&lt;&gt;0)</formula>
    </cfRule>
  </conditionalFormatting>
  <conditionalFormatting sqref="F50:F52">
    <cfRule type="expression" dxfId="6" priority="4">
      <formula>AND(F50&lt;1,F50&gt;-1,F50&lt;&gt;0)</formula>
    </cfRule>
  </conditionalFormatting>
  <conditionalFormatting sqref="M50:O52">
    <cfRule type="expression" dxfId="5" priority="5">
      <formula>AND(M50&lt;1,M50&gt;-1,M50&lt;&gt;0)</formula>
    </cfRule>
  </conditionalFormatting>
  <dataValidations count="6">
    <dataValidation type="list" allowBlank="1" showInputMessage="1" showErrorMessage="1" sqref="E5:G7">
      <formula1>"-1,0,1"</formula1>
    </dataValidation>
    <dataValidation type="list" allowBlank="1" showInputMessage="1" showErrorMessage="1" sqref="B18:B19 C12:D13">
      <formula1>NODES</formula1>
    </dataValidation>
    <dataValidation type="list" allowBlank="1" showInputMessage="1" showErrorMessage="1" sqref="E12:E13">
      <formula1>"0,1,2,3"</formula1>
    </dataValidation>
    <dataValidation type="list" allowBlank="1" showInputMessage="1" showErrorMessage="1" sqref="B24:B25">
      <formula1>MEMBERS</formula1>
    </dataValidation>
    <dataValidation type="list" allowBlank="1" showInputMessage="1" showErrorMessage="1" sqref="C24:C25">
      <formula1>"M,P,UDL,LDL"</formula1>
    </dataValidation>
    <dataValidation type="list" allowBlank="1" showInputMessage="1" showErrorMessage="1" sqref="D24:D25">
      <formula1>"X,Y,x,y"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835" r:id="rId3" name="Button 43">
              <controlPr defaultSize="0" print="0" autoFill="0" autoPict="0" macro="[0]!STRUCTURE_DRAW">
                <anchor moveWithCells="1" sizeWithCells="1">
                  <from>
                    <xdr:col>1</xdr:col>
                    <xdr:colOff>0</xdr:colOff>
                    <xdr:row>8</xdr:row>
                    <xdr:rowOff>0</xdr:rowOff>
                  </from>
                  <to>
                    <xdr:col>3</xdr:col>
                    <xdr:colOff>0</xdr:colOff>
                    <xdr:row>9</xdr:row>
                    <xdr:rowOff>0</xdr:rowOff>
                  </to>
                </anchor>
              </controlPr>
            </control>
          </mc:Choice>
        </mc:AlternateContent>
        <mc:AlternateContent xmlns:mc="http://schemas.openxmlformats.org/markup-compatibility/2006">
          <mc:Choice Requires="x14">
            <control shapeId="161836" r:id="rId4" name="Button 44">
              <controlPr defaultSize="0" print="0" autoFill="0" autoPict="0" macro="[0]!STRUCTURE_RESCALE">
                <anchor moveWithCells="1" sizeWithCells="1">
                  <from>
                    <xdr:col>3</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61837" r:id="rId5" name="Button 45">
              <controlPr defaultSize="0" print="0" autoFill="0" autoPict="0" macro="[0]!ADD_NODE">
                <anchor moveWithCells="1" sizeWithCells="1">
                  <from>
                    <xdr:col>0</xdr:col>
                    <xdr:colOff>0</xdr:colOff>
                    <xdr:row>7</xdr:row>
                    <xdr:rowOff>0</xdr:rowOff>
                  </from>
                  <to>
                    <xdr:col>1</xdr:col>
                    <xdr:colOff>0</xdr:colOff>
                    <xdr:row>8</xdr:row>
                    <xdr:rowOff>0</xdr:rowOff>
                  </to>
                </anchor>
              </controlPr>
            </control>
          </mc:Choice>
        </mc:AlternateContent>
        <mc:AlternateContent xmlns:mc="http://schemas.openxmlformats.org/markup-compatibility/2006">
          <mc:Choice Requires="x14">
            <control shapeId="161838" r:id="rId6" name="Button 46">
              <controlPr defaultSize="0" print="0" autoFill="0" autoPict="0" macro="[0]!ADD_MEMBER">
                <anchor moveWithCells="1" sizeWithCells="1">
                  <from>
                    <xdr:col>0</xdr:col>
                    <xdr:colOff>0</xdr:colOff>
                    <xdr:row>13</xdr:row>
                    <xdr:rowOff>0</xdr:rowOff>
                  </from>
                  <to>
                    <xdr:col>1</xdr:col>
                    <xdr:colOff>0</xdr:colOff>
                    <xdr:row>14</xdr:row>
                    <xdr:rowOff>0</xdr:rowOff>
                  </to>
                </anchor>
              </controlPr>
            </control>
          </mc:Choice>
        </mc:AlternateContent>
        <mc:AlternateContent xmlns:mc="http://schemas.openxmlformats.org/markup-compatibility/2006">
          <mc:Choice Requires="x14">
            <control shapeId="161839" r:id="rId7" name="Button 47">
              <controlPr defaultSize="0" print="0" autoFill="0" autoPict="0" macro="[0]!ADD_NODAL_APP">
                <anchor moveWithCells="1" sizeWithCells="1">
                  <from>
                    <xdr:col>0</xdr:col>
                    <xdr:colOff>0</xdr:colOff>
                    <xdr:row>19</xdr:row>
                    <xdr:rowOff>0</xdr:rowOff>
                  </from>
                  <to>
                    <xdr:col>1</xdr:col>
                    <xdr:colOff>0</xdr:colOff>
                    <xdr:row>20</xdr:row>
                    <xdr:rowOff>0</xdr:rowOff>
                  </to>
                </anchor>
              </controlPr>
            </control>
          </mc:Choice>
        </mc:AlternateContent>
        <mc:AlternateContent xmlns:mc="http://schemas.openxmlformats.org/markup-compatibility/2006">
          <mc:Choice Requires="x14">
            <control shapeId="161840" r:id="rId8" name="Button 48">
              <controlPr defaultSize="0" print="0" autoFill="0" autoPict="0" macro="[0]!ADD_MEMB_LOAD">
                <anchor moveWithCells="1" sizeWithCells="1">
                  <from>
                    <xdr:col>0</xdr:col>
                    <xdr:colOff>0</xdr:colOff>
                    <xdr:row>25</xdr:row>
                    <xdr:rowOff>0</xdr:rowOff>
                  </from>
                  <to>
                    <xdr:col>1</xdr:col>
                    <xdr:colOff>0</xdr:colOff>
                    <xdr:row>26</xdr:row>
                    <xdr:rowOff>0</xdr:rowOff>
                  </to>
                </anchor>
              </controlPr>
            </control>
          </mc:Choice>
        </mc:AlternateContent>
        <mc:AlternateContent xmlns:mc="http://schemas.openxmlformats.org/markup-compatibility/2006">
          <mc:Choice Requires="x14">
            <control shapeId="161841" r:id="rId9" name="Button 49">
              <controlPr defaultSize="0" print="0" autoFill="0" autoPict="0" macro="[0]!DMO_main.SOLUTION">
                <anchor moveWithCells="1" sizeWithCells="1">
                  <from>
                    <xdr:col>1</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161843" r:id="rId10" name="Button 51">
              <controlPr defaultSize="0" print="0" autoFill="0" autoPict="0" macro="[0]!CLEAR_OUTPUT">
                <anchor moveWithCells="1" sizeWithCells="1">
                  <from>
                    <xdr:col>5</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61844" r:id="rId11" name="Button 52">
              <controlPr defaultSize="0" print="0" autoFill="0" autoPict="0" macro="[0]!ROWS_HIDE">
                <anchor moveWithCells="1" sizeWithCells="1">
                  <from>
                    <xdr:col>7</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61845" r:id="rId12" name="Button 53">
              <controlPr defaultSize="0" print="0" autoFill="0" autoPict="0" macro="[0]!SETUP_SHEET">
                <anchor moveWithCells="1" sizeWithCells="1">
                  <from>
                    <xdr:col>9</xdr:col>
                    <xdr:colOff>0</xdr:colOff>
                    <xdr:row>26</xdr:row>
                    <xdr:rowOff>0</xdr:rowOff>
                  </from>
                  <to>
                    <xdr:col>11</xdr:col>
                    <xdr:colOff>0</xdr:colOff>
                    <xdr:row>27</xdr:row>
                    <xdr:rowOff>0</xdr:rowOff>
                  </to>
                </anchor>
              </controlPr>
            </control>
          </mc:Choice>
        </mc:AlternateContent>
        <mc:AlternateContent xmlns:mc="http://schemas.openxmlformats.org/markup-compatibility/2006">
          <mc:Choice Requires="x14">
            <control shapeId="161846" r:id="rId13" name="Button 54">
              <controlPr defaultSize="0" print="0" autoFill="0" autoPict="0" macro="[0]!FIX_FORMULAS">
                <anchor moveWithCells="1" sizeWithCells="1">
                  <from>
                    <xdr:col>5</xdr:col>
                    <xdr:colOff>0</xdr:colOff>
                    <xdr:row>8</xdr:row>
                    <xdr:rowOff>9525</xdr:rowOff>
                  </from>
                  <to>
                    <xdr:col>7</xdr:col>
                    <xdr:colOff>0</xdr:colOff>
                    <xdr:row>9</xdr:row>
                    <xdr:rowOff>0</xdr:rowOff>
                  </to>
                </anchor>
              </controlPr>
            </control>
          </mc:Choice>
        </mc:AlternateContent>
        <mc:AlternateContent xmlns:mc="http://schemas.openxmlformats.org/markup-compatibility/2006">
          <mc:Choice Requires="x14">
            <control shapeId="161847" r:id="rId14" name="Button 55">
              <controlPr defaultSize="0" print="0" autoFill="0" autoPict="0" macro="[0]!DIAGRAMS">
                <anchor moveWithCells="1" sizeWithCells="1">
                  <from>
                    <xdr:col>3</xdr:col>
                    <xdr:colOff>0</xdr:colOff>
                    <xdr:row>26</xdr:row>
                    <xdr:rowOff>9525</xdr:rowOff>
                  </from>
                  <to>
                    <xdr:col>5</xdr:col>
                    <xdr:colOff>0</xdr:colOff>
                    <xdr:row>27</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953</vt:i4>
      </vt:variant>
    </vt:vector>
  </HeadingPairs>
  <TitlesOfParts>
    <vt:vector size="970" baseType="lpstr">
      <vt:lpstr>theory</vt:lpstr>
      <vt:lpstr>issues</vt:lpstr>
      <vt:lpstr>test</vt:lpstr>
      <vt:lpstr>post_test</vt:lpstr>
      <vt:lpstr>B_post_W</vt:lpstr>
      <vt:lpstr>GUC_E4.3</vt:lpstr>
      <vt:lpstr>H_E4.14</vt:lpstr>
      <vt:lpstr>H_E4.15</vt:lpstr>
      <vt:lpstr>H_E11.2</vt:lpstr>
      <vt:lpstr>H_16.1</vt:lpstr>
      <vt:lpstr>H_16.2</vt:lpstr>
      <vt:lpstr>K_E6.7</vt:lpstr>
      <vt:lpstr>K_E7.1</vt:lpstr>
      <vt:lpstr>K_E7.2m</vt:lpstr>
      <vt:lpstr>K_E7.2i</vt:lpstr>
      <vt:lpstr>K_E7.3</vt:lpstr>
      <vt:lpstr>K_E7.4</vt:lpstr>
      <vt:lpstr>B_post_W!CONSTRAINTS</vt:lpstr>
      <vt:lpstr>GUC_E4.3!CONSTRAINTS</vt:lpstr>
      <vt:lpstr>H_16.1!CONSTRAINTS</vt:lpstr>
      <vt:lpstr>H_16.2!CONSTRAINTS</vt:lpstr>
      <vt:lpstr>H_E11.2!CONSTRAINTS</vt:lpstr>
      <vt:lpstr>H_E4.14!CONSTRAINTS</vt:lpstr>
      <vt:lpstr>H_E4.15!CONSTRAINTS</vt:lpstr>
      <vt:lpstr>K_E6.7!CONSTRAINTS</vt:lpstr>
      <vt:lpstr>K_E7.1!CONSTRAINTS</vt:lpstr>
      <vt:lpstr>K_E7.2i!CONSTRAINTS</vt:lpstr>
      <vt:lpstr>K_E7.2m!CONSTRAINTS</vt:lpstr>
      <vt:lpstr>K_E7.3!CONSTRAINTS</vt:lpstr>
      <vt:lpstr>K_E7.4!CONSTRAINTS</vt:lpstr>
      <vt:lpstr>post_test!CONSTRAINTS</vt:lpstr>
      <vt:lpstr>test!CONSTRAINTS</vt:lpstr>
      <vt:lpstr>B_post_W!CONSTRAINTSr_Z</vt:lpstr>
      <vt:lpstr>GUC_E4.3!CONSTRAINTSr_Z</vt:lpstr>
      <vt:lpstr>H_16.1!CONSTRAINTSr_Z</vt:lpstr>
      <vt:lpstr>H_16.2!CONSTRAINTSr_Z</vt:lpstr>
      <vt:lpstr>H_E11.2!CONSTRAINTSr_Z</vt:lpstr>
      <vt:lpstr>H_E4.14!CONSTRAINTSr_Z</vt:lpstr>
      <vt:lpstr>H_E4.15!CONSTRAINTSr_Z</vt:lpstr>
      <vt:lpstr>K_E6.7!CONSTRAINTSr_Z</vt:lpstr>
      <vt:lpstr>K_E7.1!CONSTRAINTSr_Z</vt:lpstr>
      <vt:lpstr>K_E7.2i!CONSTRAINTSr_Z</vt:lpstr>
      <vt:lpstr>K_E7.2m!CONSTRAINTSr_Z</vt:lpstr>
      <vt:lpstr>K_E7.3!CONSTRAINTSr_Z</vt:lpstr>
      <vt:lpstr>K_E7.4!CONSTRAINTSr_Z</vt:lpstr>
      <vt:lpstr>post_test!CONSTRAINTSr_Z</vt:lpstr>
      <vt:lpstr>test!CONSTRAINTSr_Z</vt:lpstr>
      <vt:lpstr>B_post_W!CONSTRAINTSu_X</vt:lpstr>
      <vt:lpstr>GUC_E4.3!CONSTRAINTSu_X</vt:lpstr>
      <vt:lpstr>H_16.1!CONSTRAINTSu_X</vt:lpstr>
      <vt:lpstr>H_16.2!CONSTRAINTSu_X</vt:lpstr>
      <vt:lpstr>H_E11.2!CONSTRAINTSu_X</vt:lpstr>
      <vt:lpstr>H_E4.14!CONSTRAINTSu_X</vt:lpstr>
      <vt:lpstr>H_E4.15!CONSTRAINTSu_X</vt:lpstr>
      <vt:lpstr>K_E6.7!CONSTRAINTSu_X</vt:lpstr>
      <vt:lpstr>K_E7.1!CONSTRAINTSu_X</vt:lpstr>
      <vt:lpstr>K_E7.2i!CONSTRAINTSu_X</vt:lpstr>
      <vt:lpstr>K_E7.2m!CONSTRAINTSu_X</vt:lpstr>
      <vt:lpstr>K_E7.3!CONSTRAINTSu_X</vt:lpstr>
      <vt:lpstr>K_E7.4!CONSTRAINTSu_X</vt:lpstr>
      <vt:lpstr>post_test!CONSTRAINTSu_X</vt:lpstr>
      <vt:lpstr>test!CONSTRAINTSu_X</vt:lpstr>
      <vt:lpstr>B_post_W!CONSTRAINTSu_Y</vt:lpstr>
      <vt:lpstr>GUC_E4.3!CONSTRAINTSu_Y</vt:lpstr>
      <vt:lpstr>H_16.1!CONSTRAINTSu_Y</vt:lpstr>
      <vt:lpstr>H_16.2!CONSTRAINTSu_Y</vt:lpstr>
      <vt:lpstr>H_E11.2!CONSTRAINTSu_Y</vt:lpstr>
      <vt:lpstr>H_E4.14!CONSTRAINTSu_Y</vt:lpstr>
      <vt:lpstr>H_E4.15!CONSTRAINTSu_Y</vt:lpstr>
      <vt:lpstr>K_E6.7!CONSTRAINTSu_Y</vt:lpstr>
      <vt:lpstr>K_E7.1!CONSTRAINTSu_Y</vt:lpstr>
      <vt:lpstr>K_E7.2i!CONSTRAINTSu_Y</vt:lpstr>
      <vt:lpstr>K_E7.2m!CONSTRAINTSu_Y</vt:lpstr>
      <vt:lpstr>K_E7.3!CONSTRAINTSu_Y</vt:lpstr>
      <vt:lpstr>K_E7.4!CONSTRAINTSu_Y</vt:lpstr>
      <vt:lpstr>post_test!CONSTRAINTSu_Y</vt:lpstr>
      <vt:lpstr>test!CONSTRAINTSu_Y</vt:lpstr>
      <vt:lpstr>B_post_W!COORD</vt:lpstr>
      <vt:lpstr>GUC_E4.3!COORD</vt:lpstr>
      <vt:lpstr>H_16.1!COORD</vt:lpstr>
      <vt:lpstr>H_16.2!COORD</vt:lpstr>
      <vt:lpstr>H_E11.2!COORD</vt:lpstr>
      <vt:lpstr>H_E4.14!COORD</vt:lpstr>
      <vt:lpstr>H_E4.15!COORD</vt:lpstr>
      <vt:lpstr>K_E6.7!COORD</vt:lpstr>
      <vt:lpstr>K_E7.1!COORD</vt:lpstr>
      <vt:lpstr>K_E7.2i!COORD</vt:lpstr>
      <vt:lpstr>K_E7.2m!COORD</vt:lpstr>
      <vt:lpstr>K_E7.3!COORD</vt:lpstr>
      <vt:lpstr>K_E7.4!COORD</vt:lpstr>
      <vt:lpstr>post_test!COORD</vt:lpstr>
      <vt:lpstr>test!COORD</vt:lpstr>
      <vt:lpstr>B_post_W!COORD_X</vt:lpstr>
      <vt:lpstr>GUC_E4.3!COORD_X</vt:lpstr>
      <vt:lpstr>H_16.1!COORD_X</vt:lpstr>
      <vt:lpstr>H_16.2!COORD_X</vt:lpstr>
      <vt:lpstr>H_E11.2!COORD_X</vt:lpstr>
      <vt:lpstr>H_E4.14!COORD_X</vt:lpstr>
      <vt:lpstr>H_E4.15!COORD_X</vt:lpstr>
      <vt:lpstr>K_E6.7!COORD_X</vt:lpstr>
      <vt:lpstr>K_E7.1!COORD_X</vt:lpstr>
      <vt:lpstr>K_E7.2i!COORD_X</vt:lpstr>
      <vt:lpstr>K_E7.2m!COORD_X</vt:lpstr>
      <vt:lpstr>K_E7.3!COORD_X</vt:lpstr>
      <vt:lpstr>K_E7.4!COORD_X</vt:lpstr>
      <vt:lpstr>post_test!COORD_X</vt:lpstr>
      <vt:lpstr>test!COORD_X</vt:lpstr>
      <vt:lpstr>B_post_W!COORD_Y</vt:lpstr>
      <vt:lpstr>GUC_E4.3!COORD_Y</vt:lpstr>
      <vt:lpstr>H_16.1!COORD_Y</vt:lpstr>
      <vt:lpstr>H_16.2!COORD_Y</vt:lpstr>
      <vt:lpstr>H_E11.2!COORD_Y</vt:lpstr>
      <vt:lpstr>H_E4.14!COORD_Y</vt:lpstr>
      <vt:lpstr>H_E4.15!COORD_Y</vt:lpstr>
      <vt:lpstr>K_E6.7!COORD_Y</vt:lpstr>
      <vt:lpstr>K_E7.1!COORD_Y</vt:lpstr>
      <vt:lpstr>K_E7.2i!COORD_Y</vt:lpstr>
      <vt:lpstr>K_E7.2m!COORD_Y</vt:lpstr>
      <vt:lpstr>K_E7.3!COORD_Y</vt:lpstr>
      <vt:lpstr>K_E7.4!COORD_Y</vt:lpstr>
      <vt:lpstr>post_test!COORD_Y</vt:lpstr>
      <vt:lpstr>test!COORD_Y</vt:lpstr>
      <vt:lpstr>B_post_W!d</vt:lpstr>
      <vt:lpstr>GUC_E4.3!d</vt:lpstr>
      <vt:lpstr>H_16.1!d</vt:lpstr>
      <vt:lpstr>H_16.2!d</vt:lpstr>
      <vt:lpstr>H_E11.2!d</vt:lpstr>
      <vt:lpstr>H_E4.14!d</vt:lpstr>
      <vt:lpstr>H_E4.15!d</vt:lpstr>
      <vt:lpstr>K_E6.7!d</vt:lpstr>
      <vt:lpstr>K_E7.1!d</vt:lpstr>
      <vt:lpstr>K_E7.2i!d</vt:lpstr>
      <vt:lpstr>K_E7.2m!d</vt:lpstr>
      <vt:lpstr>K_E7.3!d</vt:lpstr>
      <vt:lpstr>K_E7.4!d</vt:lpstr>
      <vt:lpstr>post_test!d</vt:lpstr>
      <vt:lpstr>test!d</vt:lpstr>
      <vt:lpstr>B_post_W!D_thetaZ</vt:lpstr>
      <vt:lpstr>GUC_E4.3!D_thetaZ</vt:lpstr>
      <vt:lpstr>H_16.1!D_thetaZ</vt:lpstr>
      <vt:lpstr>H_16.2!D_thetaZ</vt:lpstr>
      <vt:lpstr>H_E11.2!D_thetaZ</vt:lpstr>
      <vt:lpstr>H_E4.14!D_thetaZ</vt:lpstr>
      <vt:lpstr>H_E4.15!D_thetaZ</vt:lpstr>
      <vt:lpstr>K_E6.7!D_thetaZ</vt:lpstr>
      <vt:lpstr>K_E7.1!D_thetaZ</vt:lpstr>
      <vt:lpstr>K_E7.2i!D_thetaZ</vt:lpstr>
      <vt:lpstr>K_E7.2m!D_thetaZ</vt:lpstr>
      <vt:lpstr>K_E7.3!D_thetaZ</vt:lpstr>
      <vt:lpstr>K_E7.4!D_thetaZ</vt:lpstr>
      <vt:lpstr>post_test!D_thetaZ</vt:lpstr>
      <vt:lpstr>test!D_thetaZ</vt:lpstr>
      <vt:lpstr>B_post_W!D_X</vt:lpstr>
      <vt:lpstr>GUC_E4.3!D_X</vt:lpstr>
      <vt:lpstr>H_16.1!D_X</vt:lpstr>
      <vt:lpstr>H_16.2!D_X</vt:lpstr>
      <vt:lpstr>H_E11.2!D_X</vt:lpstr>
      <vt:lpstr>H_E4.14!D_X</vt:lpstr>
      <vt:lpstr>H_E4.15!D_X</vt:lpstr>
      <vt:lpstr>K_E6.7!D_X</vt:lpstr>
      <vt:lpstr>K_E7.1!D_X</vt:lpstr>
      <vt:lpstr>K_E7.2i!D_X</vt:lpstr>
      <vt:lpstr>K_E7.2m!D_X</vt:lpstr>
      <vt:lpstr>K_E7.3!D_X</vt:lpstr>
      <vt:lpstr>K_E7.4!D_X</vt:lpstr>
      <vt:lpstr>post_test!D_X</vt:lpstr>
      <vt:lpstr>test!D_X</vt:lpstr>
      <vt:lpstr>B_post_W!D_Y</vt:lpstr>
      <vt:lpstr>GUC_E4.3!D_Y</vt:lpstr>
      <vt:lpstr>H_16.1!D_Y</vt:lpstr>
      <vt:lpstr>H_16.2!D_Y</vt:lpstr>
      <vt:lpstr>H_E11.2!D_Y</vt:lpstr>
      <vt:lpstr>H_E4.14!D_Y</vt:lpstr>
      <vt:lpstr>H_E4.15!D_Y</vt:lpstr>
      <vt:lpstr>K_E6.7!D_Y</vt:lpstr>
      <vt:lpstr>K_E7.1!D_Y</vt:lpstr>
      <vt:lpstr>K_E7.2i!D_Y</vt:lpstr>
      <vt:lpstr>K_E7.2m!D_Y</vt:lpstr>
      <vt:lpstr>K_E7.3!D_Y</vt:lpstr>
      <vt:lpstr>K_E7.4!D_Y</vt:lpstr>
      <vt:lpstr>post_test!D_Y</vt:lpstr>
      <vt:lpstr>test!D_Y</vt:lpstr>
      <vt:lpstr>B_post_W!DIAGRAMS</vt:lpstr>
      <vt:lpstr>GUC_E4.3!DIAGRAMS</vt:lpstr>
      <vt:lpstr>H_16.1!DIAGRAMS</vt:lpstr>
      <vt:lpstr>H_16.2!DIAGRAMS</vt:lpstr>
      <vt:lpstr>H_E11.2!DIAGRAMS</vt:lpstr>
      <vt:lpstr>H_E4.14!DIAGRAMS</vt:lpstr>
      <vt:lpstr>H_E4.15!DIAGRAMS</vt:lpstr>
      <vt:lpstr>K_E6.7!DIAGRAMS</vt:lpstr>
      <vt:lpstr>K_E7.1!DIAGRAMS</vt:lpstr>
      <vt:lpstr>K_E7.2i!DIAGRAMS</vt:lpstr>
      <vt:lpstr>K_E7.3!DIAGRAMS</vt:lpstr>
      <vt:lpstr>K_E7.4!DIAGRAMS</vt:lpstr>
      <vt:lpstr>test!DIAGRAMS</vt:lpstr>
      <vt:lpstr>B_post_W!DISPLACEMENTS_KNOWN</vt:lpstr>
      <vt:lpstr>GUC_E4.3!DISPLACEMENTS_KNOWN</vt:lpstr>
      <vt:lpstr>H_16.1!DISPLACEMENTS_KNOWN</vt:lpstr>
      <vt:lpstr>H_16.2!DISPLACEMENTS_KNOWN</vt:lpstr>
      <vt:lpstr>H_E11.2!DISPLACEMENTS_KNOWN</vt:lpstr>
      <vt:lpstr>H_E4.14!DISPLACEMENTS_KNOWN</vt:lpstr>
      <vt:lpstr>H_E4.15!DISPLACEMENTS_KNOWN</vt:lpstr>
      <vt:lpstr>K_E6.7!DISPLACEMENTS_KNOWN</vt:lpstr>
      <vt:lpstr>K_E7.1!DISPLACEMENTS_KNOWN</vt:lpstr>
      <vt:lpstr>K_E7.2i!DISPLACEMENTS_KNOWN</vt:lpstr>
      <vt:lpstr>K_E7.2m!DISPLACEMENTS_KNOWN</vt:lpstr>
      <vt:lpstr>K_E7.3!DISPLACEMENTS_KNOWN</vt:lpstr>
      <vt:lpstr>K_E7.4!DISPLACEMENTS_KNOWN</vt:lpstr>
      <vt:lpstr>post_test!DISPLACEMENTS_KNOWN</vt:lpstr>
      <vt:lpstr>test!DISPLACEMENTS_KNOWN</vt:lpstr>
      <vt:lpstr>B_post_W!Dk</vt:lpstr>
      <vt:lpstr>GUC_E4.3!Dk</vt:lpstr>
      <vt:lpstr>H_16.1!Dk</vt:lpstr>
      <vt:lpstr>H_16.2!Dk</vt:lpstr>
      <vt:lpstr>H_E11.2!Dk</vt:lpstr>
      <vt:lpstr>H_E4.14!Dk</vt:lpstr>
      <vt:lpstr>H_E4.15!Dk</vt:lpstr>
      <vt:lpstr>K_E6.7!Dk</vt:lpstr>
      <vt:lpstr>K_E7.1!Dk</vt:lpstr>
      <vt:lpstr>K_E7.2i!Dk</vt:lpstr>
      <vt:lpstr>K_E7.2m!Dk</vt:lpstr>
      <vt:lpstr>K_E7.3!Dk</vt:lpstr>
      <vt:lpstr>K_E7.4!Dk</vt:lpstr>
      <vt:lpstr>post_test!Dk</vt:lpstr>
      <vt:lpstr>test!Dk</vt:lpstr>
      <vt:lpstr>B_post_W!Du</vt:lpstr>
      <vt:lpstr>GUC_E4.3!Du</vt:lpstr>
      <vt:lpstr>H_16.1!Du</vt:lpstr>
      <vt:lpstr>H_16.2!Du</vt:lpstr>
      <vt:lpstr>H_E11.2!Du</vt:lpstr>
      <vt:lpstr>H_E4.14!Du</vt:lpstr>
      <vt:lpstr>H_E4.15!Du</vt:lpstr>
      <vt:lpstr>K_E6.7!Du</vt:lpstr>
      <vt:lpstr>K_E7.1!Du</vt:lpstr>
      <vt:lpstr>K_E7.2i!Du</vt:lpstr>
      <vt:lpstr>K_E7.2m!Du</vt:lpstr>
      <vt:lpstr>K_E7.3!Du</vt:lpstr>
      <vt:lpstr>K_E7.4!Du</vt:lpstr>
      <vt:lpstr>post_test!Du</vt:lpstr>
      <vt:lpstr>test!Du</vt:lpstr>
      <vt:lpstr>B_post_W!F_X</vt:lpstr>
      <vt:lpstr>GUC_E4.3!F_X</vt:lpstr>
      <vt:lpstr>H_16.1!F_X</vt:lpstr>
      <vt:lpstr>H_16.2!F_X</vt:lpstr>
      <vt:lpstr>H_E11.2!F_X</vt:lpstr>
      <vt:lpstr>H_E4.14!F_X</vt:lpstr>
      <vt:lpstr>H_E4.15!F_X</vt:lpstr>
      <vt:lpstr>K_E6.7!F_X</vt:lpstr>
      <vt:lpstr>K_E7.1!F_X</vt:lpstr>
      <vt:lpstr>K_E7.2i!F_X</vt:lpstr>
      <vt:lpstr>K_E7.2m!F_X</vt:lpstr>
      <vt:lpstr>K_E7.3!F_X</vt:lpstr>
      <vt:lpstr>K_E7.4!F_X</vt:lpstr>
      <vt:lpstr>post_test!F_X</vt:lpstr>
      <vt:lpstr>test!F_X</vt:lpstr>
      <vt:lpstr>B_post_W!F_Y</vt:lpstr>
      <vt:lpstr>GUC_E4.3!F_Y</vt:lpstr>
      <vt:lpstr>H_16.1!F_Y</vt:lpstr>
      <vt:lpstr>H_16.2!F_Y</vt:lpstr>
      <vt:lpstr>H_E11.2!F_Y</vt:lpstr>
      <vt:lpstr>H_E4.14!F_Y</vt:lpstr>
      <vt:lpstr>H_E4.15!F_Y</vt:lpstr>
      <vt:lpstr>K_E6.7!F_Y</vt:lpstr>
      <vt:lpstr>K_E7.1!F_Y</vt:lpstr>
      <vt:lpstr>K_E7.2i!F_Y</vt:lpstr>
      <vt:lpstr>K_E7.2m!F_Y</vt:lpstr>
      <vt:lpstr>K_E7.3!F_Y</vt:lpstr>
      <vt:lpstr>K_E7.4!F_Y</vt:lpstr>
      <vt:lpstr>post_test!F_Y</vt:lpstr>
      <vt:lpstr>test!F_Y</vt:lpstr>
      <vt:lpstr>B_post_W!FAb</vt:lpstr>
      <vt:lpstr>GUC_E4.3!FAb</vt:lpstr>
      <vt:lpstr>H_16.1!FAb</vt:lpstr>
      <vt:lpstr>H_16.2!FAb</vt:lpstr>
      <vt:lpstr>H_E11.2!FAb</vt:lpstr>
      <vt:lpstr>H_E4.14!FAb</vt:lpstr>
      <vt:lpstr>H_E4.15!FAb</vt:lpstr>
      <vt:lpstr>K_E6.7!FAb</vt:lpstr>
      <vt:lpstr>K_E7.1!FAb</vt:lpstr>
      <vt:lpstr>K_E7.2i!FAb</vt:lpstr>
      <vt:lpstr>K_E7.2m!FAb</vt:lpstr>
      <vt:lpstr>K_E7.3!FAb</vt:lpstr>
      <vt:lpstr>K_E7.4!FAb</vt:lpstr>
      <vt:lpstr>post_test!FAb</vt:lpstr>
      <vt:lpstr>test!FAb</vt:lpstr>
      <vt:lpstr>B_post_W!FAe</vt:lpstr>
      <vt:lpstr>GUC_E4.3!FAe</vt:lpstr>
      <vt:lpstr>H_16.1!FAe</vt:lpstr>
      <vt:lpstr>H_16.2!FAe</vt:lpstr>
      <vt:lpstr>H_E11.2!FAe</vt:lpstr>
      <vt:lpstr>H_E4.14!FAe</vt:lpstr>
      <vt:lpstr>H_E4.15!FAe</vt:lpstr>
      <vt:lpstr>K_E6.7!FAe</vt:lpstr>
      <vt:lpstr>K_E7.1!FAe</vt:lpstr>
      <vt:lpstr>K_E7.2i!FAe</vt:lpstr>
      <vt:lpstr>K_E7.2m!FAe</vt:lpstr>
      <vt:lpstr>K_E7.3!FAe</vt:lpstr>
      <vt:lpstr>K_E7.4!FAe</vt:lpstr>
      <vt:lpstr>post_test!FAe</vt:lpstr>
      <vt:lpstr>test!FAe</vt:lpstr>
      <vt:lpstr>B_post_W!FMb</vt:lpstr>
      <vt:lpstr>GUC_E4.3!FMb</vt:lpstr>
      <vt:lpstr>H_16.1!FMb</vt:lpstr>
      <vt:lpstr>H_16.2!FMb</vt:lpstr>
      <vt:lpstr>H_E11.2!FMb</vt:lpstr>
      <vt:lpstr>H_E4.14!FMb</vt:lpstr>
      <vt:lpstr>H_E4.15!FMb</vt:lpstr>
      <vt:lpstr>K_E6.7!FMb</vt:lpstr>
      <vt:lpstr>K_E7.1!FMb</vt:lpstr>
      <vt:lpstr>K_E7.2i!FMb</vt:lpstr>
      <vt:lpstr>K_E7.2m!FMb</vt:lpstr>
      <vt:lpstr>K_E7.3!FMb</vt:lpstr>
      <vt:lpstr>K_E7.4!FMb</vt:lpstr>
      <vt:lpstr>post_test!FMb</vt:lpstr>
      <vt:lpstr>test!FMb</vt:lpstr>
      <vt:lpstr>B_post_W!FMe</vt:lpstr>
      <vt:lpstr>GUC_E4.3!FMe</vt:lpstr>
      <vt:lpstr>H_16.1!FMe</vt:lpstr>
      <vt:lpstr>H_16.2!FMe</vt:lpstr>
      <vt:lpstr>H_E11.2!FMe</vt:lpstr>
      <vt:lpstr>H_E4.14!FMe</vt:lpstr>
      <vt:lpstr>H_E4.15!FMe</vt:lpstr>
      <vt:lpstr>K_E6.7!FMe</vt:lpstr>
      <vt:lpstr>K_E7.1!FMe</vt:lpstr>
      <vt:lpstr>K_E7.2i!FMe</vt:lpstr>
      <vt:lpstr>K_E7.2m!FMe</vt:lpstr>
      <vt:lpstr>K_E7.3!FMe</vt:lpstr>
      <vt:lpstr>K_E7.4!FMe</vt:lpstr>
      <vt:lpstr>post_test!FMe</vt:lpstr>
      <vt:lpstr>test!FMe</vt:lpstr>
      <vt:lpstr>B_post_W!FSb</vt:lpstr>
      <vt:lpstr>GUC_E4.3!FSb</vt:lpstr>
      <vt:lpstr>H_16.1!FSb</vt:lpstr>
      <vt:lpstr>H_16.2!FSb</vt:lpstr>
      <vt:lpstr>H_E11.2!FSb</vt:lpstr>
      <vt:lpstr>H_E4.14!FSb</vt:lpstr>
      <vt:lpstr>H_E4.15!FSb</vt:lpstr>
      <vt:lpstr>K_E6.7!FSb</vt:lpstr>
      <vt:lpstr>K_E7.1!FSb</vt:lpstr>
      <vt:lpstr>K_E7.2i!FSb</vt:lpstr>
      <vt:lpstr>K_E7.2m!FSb</vt:lpstr>
      <vt:lpstr>K_E7.3!FSb</vt:lpstr>
      <vt:lpstr>K_E7.4!FSb</vt:lpstr>
      <vt:lpstr>post_test!FSb</vt:lpstr>
      <vt:lpstr>test!FSb</vt:lpstr>
      <vt:lpstr>B_post_W!FSe</vt:lpstr>
      <vt:lpstr>GUC_E4.3!FSe</vt:lpstr>
      <vt:lpstr>H_16.1!FSe</vt:lpstr>
      <vt:lpstr>H_16.2!FSe</vt:lpstr>
      <vt:lpstr>H_E11.2!FSe</vt:lpstr>
      <vt:lpstr>H_E4.14!FSe</vt:lpstr>
      <vt:lpstr>H_E4.15!FSe</vt:lpstr>
      <vt:lpstr>K_E6.7!FSe</vt:lpstr>
      <vt:lpstr>K_E7.1!FSe</vt:lpstr>
      <vt:lpstr>K_E7.2i!FSe</vt:lpstr>
      <vt:lpstr>K_E7.2m!FSe</vt:lpstr>
      <vt:lpstr>K_E7.3!FSe</vt:lpstr>
      <vt:lpstr>K_E7.4!FSe</vt:lpstr>
      <vt:lpstr>post_test!FSe</vt:lpstr>
      <vt:lpstr>test!FSe</vt:lpstr>
      <vt:lpstr>B_post_W!K</vt:lpstr>
      <vt:lpstr>GUC_E4.3!K</vt:lpstr>
      <vt:lpstr>H_16.1!K</vt:lpstr>
      <vt:lpstr>H_16.2!K</vt:lpstr>
      <vt:lpstr>H_E11.2!K</vt:lpstr>
      <vt:lpstr>H_E4.14!K</vt:lpstr>
      <vt:lpstr>H_E4.15!K</vt:lpstr>
      <vt:lpstr>K_E6.7!K</vt:lpstr>
      <vt:lpstr>K_E7.1!K</vt:lpstr>
      <vt:lpstr>K_E7.2i!K</vt:lpstr>
      <vt:lpstr>K_E7.2m!K</vt:lpstr>
      <vt:lpstr>K_E7.3!K</vt:lpstr>
      <vt:lpstr>K_E7.4!K</vt:lpstr>
      <vt:lpstr>post_test!K</vt:lpstr>
      <vt:lpstr>test!K</vt:lpstr>
      <vt:lpstr>B_post_W!K_11</vt:lpstr>
      <vt:lpstr>GUC_E4.3!K_11</vt:lpstr>
      <vt:lpstr>H_16.1!K_11</vt:lpstr>
      <vt:lpstr>H_16.2!K_11</vt:lpstr>
      <vt:lpstr>H_E11.2!K_11</vt:lpstr>
      <vt:lpstr>H_E4.14!K_11</vt:lpstr>
      <vt:lpstr>H_E4.15!K_11</vt:lpstr>
      <vt:lpstr>K_E6.7!K_11</vt:lpstr>
      <vt:lpstr>K_E7.1!K_11</vt:lpstr>
      <vt:lpstr>K_E7.2i!K_11</vt:lpstr>
      <vt:lpstr>K_E7.2m!K_11</vt:lpstr>
      <vt:lpstr>K_E7.3!K_11</vt:lpstr>
      <vt:lpstr>K_E7.4!K_11</vt:lpstr>
      <vt:lpstr>post_test!K_11</vt:lpstr>
      <vt:lpstr>test!K_11</vt:lpstr>
      <vt:lpstr>B_post_W!K_12</vt:lpstr>
      <vt:lpstr>GUC_E4.3!K_12</vt:lpstr>
      <vt:lpstr>H_16.1!K_12</vt:lpstr>
      <vt:lpstr>H_16.2!K_12</vt:lpstr>
      <vt:lpstr>H_E11.2!K_12</vt:lpstr>
      <vt:lpstr>H_E4.14!K_12</vt:lpstr>
      <vt:lpstr>H_E4.15!K_12</vt:lpstr>
      <vt:lpstr>K_E6.7!K_12</vt:lpstr>
      <vt:lpstr>K_E7.1!K_12</vt:lpstr>
      <vt:lpstr>K_E7.2i!K_12</vt:lpstr>
      <vt:lpstr>K_E7.2m!K_12</vt:lpstr>
      <vt:lpstr>K_E7.3!K_12</vt:lpstr>
      <vt:lpstr>K_E7.4!K_12</vt:lpstr>
      <vt:lpstr>post_test!K_12</vt:lpstr>
      <vt:lpstr>test!K_12</vt:lpstr>
      <vt:lpstr>B_post_W!K_21</vt:lpstr>
      <vt:lpstr>GUC_E4.3!K_21</vt:lpstr>
      <vt:lpstr>H_16.1!K_21</vt:lpstr>
      <vt:lpstr>H_16.2!K_21</vt:lpstr>
      <vt:lpstr>H_E11.2!K_21</vt:lpstr>
      <vt:lpstr>H_E4.14!K_21</vt:lpstr>
      <vt:lpstr>H_E4.15!K_21</vt:lpstr>
      <vt:lpstr>K_E6.7!K_21</vt:lpstr>
      <vt:lpstr>K_E7.1!K_21</vt:lpstr>
      <vt:lpstr>K_E7.2i!K_21</vt:lpstr>
      <vt:lpstr>K_E7.2m!K_21</vt:lpstr>
      <vt:lpstr>K_E7.3!K_21</vt:lpstr>
      <vt:lpstr>K_E7.4!K_21</vt:lpstr>
      <vt:lpstr>post_test!K_21</vt:lpstr>
      <vt:lpstr>test!K_21</vt:lpstr>
      <vt:lpstr>B_post_W!K_22</vt:lpstr>
      <vt:lpstr>GUC_E4.3!K_22</vt:lpstr>
      <vt:lpstr>H_16.1!K_22</vt:lpstr>
      <vt:lpstr>H_16.2!K_22</vt:lpstr>
      <vt:lpstr>H_E11.2!K_22</vt:lpstr>
      <vt:lpstr>H_E4.14!K_22</vt:lpstr>
      <vt:lpstr>H_E4.15!K_22</vt:lpstr>
      <vt:lpstr>K_E6.7!K_22</vt:lpstr>
      <vt:lpstr>K_E7.1!K_22</vt:lpstr>
      <vt:lpstr>K_E7.2i!K_22</vt:lpstr>
      <vt:lpstr>K_E7.2m!K_22</vt:lpstr>
      <vt:lpstr>K_E7.3!K_22</vt:lpstr>
      <vt:lpstr>K_E7.4!K_22</vt:lpstr>
      <vt:lpstr>post_test!K_22</vt:lpstr>
      <vt:lpstr>test!K_22</vt:lpstr>
      <vt:lpstr>B_post_W!L</vt:lpstr>
      <vt:lpstr>GUC_E4.3!L</vt:lpstr>
      <vt:lpstr>H_16.1!L</vt:lpstr>
      <vt:lpstr>H_16.2!L</vt:lpstr>
      <vt:lpstr>H_E11.2!L</vt:lpstr>
      <vt:lpstr>H_E4.14!L</vt:lpstr>
      <vt:lpstr>H_E4.15!L</vt:lpstr>
      <vt:lpstr>K_E6.7!L</vt:lpstr>
      <vt:lpstr>K_E7.1!L</vt:lpstr>
      <vt:lpstr>K_E7.2i!L</vt:lpstr>
      <vt:lpstr>K_E7.2m!L</vt:lpstr>
      <vt:lpstr>K_E7.3!L</vt:lpstr>
      <vt:lpstr>K_E7.4!L</vt:lpstr>
      <vt:lpstr>post_test!L</vt:lpstr>
      <vt:lpstr>test!L</vt:lpstr>
      <vt:lpstr>B_post_W!L_a</vt:lpstr>
      <vt:lpstr>GUC_E4.3!L_a</vt:lpstr>
      <vt:lpstr>H_16.1!L_a</vt:lpstr>
      <vt:lpstr>H_16.2!L_a</vt:lpstr>
      <vt:lpstr>H_E11.2!L_a</vt:lpstr>
      <vt:lpstr>H_E4.14!L_a</vt:lpstr>
      <vt:lpstr>H_E4.15!L_a</vt:lpstr>
      <vt:lpstr>K_E6.7!L_a</vt:lpstr>
      <vt:lpstr>K_E7.1!L_a</vt:lpstr>
      <vt:lpstr>K_E7.2i!L_a</vt:lpstr>
      <vt:lpstr>K_E7.2m!L_a</vt:lpstr>
      <vt:lpstr>K_E7.3!L_a</vt:lpstr>
      <vt:lpstr>K_E7.4!L_a</vt:lpstr>
      <vt:lpstr>post_test!L_a</vt:lpstr>
      <vt:lpstr>test!L_a</vt:lpstr>
      <vt:lpstr>B_post_W!L_c</vt:lpstr>
      <vt:lpstr>GUC_E4.3!L_c</vt:lpstr>
      <vt:lpstr>H_16.1!L_c</vt:lpstr>
      <vt:lpstr>H_16.2!L_c</vt:lpstr>
      <vt:lpstr>H_E11.2!L_c</vt:lpstr>
      <vt:lpstr>H_E4.14!L_c</vt:lpstr>
      <vt:lpstr>H_E4.15!L_c</vt:lpstr>
      <vt:lpstr>K_E6.7!L_c</vt:lpstr>
      <vt:lpstr>K_E7.1!L_c</vt:lpstr>
      <vt:lpstr>K_E7.2i!L_c</vt:lpstr>
      <vt:lpstr>K_E7.2m!L_c</vt:lpstr>
      <vt:lpstr>K_E7.3!L_c</vt:lpstr>
      <vt:lpstr>K_E7.4!L_c</vt:lpstr>
      <vt:lpstr>post_test!L_c</vt:lpstr>
      <vt:lpstr>test!L_c</vt:lpstr>
      <vt:lpstr>B_post_W!LM</vt:lpstr>
      <vt:lpstr>GUC_E4.3!LM</vt:lpstr>
      <vt:lpstr>H_16.1!LM</vt:lpstr>
      <vt:lpstr>H_16.2!LM</vt:lpstr>
      <vt:lpstr>H_E11.2!LM</vt:lpstr>
      <vt:lpstr>H_E4.14!LM</vt:lpstr>
      <vt:lpstr>H_E4.15!LM</vt:lpstr>
      <vt:lpstr>K_E6.7!LM</vt:lpstr>
      <vt:lpstr>K_E7.1!LM</vt:lpstr>
      <vt:lpstr>K_E7.2i!LM</vt:lpstr>
      <vt:lpstr>K_E7.2m!LM</vt:lpstr>
      <vt:lpstr>K_E7.3!LM</vt:lpstr>
      <vt:lpstr>K_E7.4!LM</vt:lpstr>
      <vt:lpstr>post_test!LM</vt:lpstr>
      <vt:lpstr>test!LM</vt:lpstr>
      <vt:lpstr>B_post_W!LOAD_DIR</vt:lpstr>
      <vt:lpstr>GUC_E4.3!LOAD_DIR</vt:lpstr>
      <vt:lpstr>H_16.1!LOAD_DIR</vt:lpstr>
      <vt:lpstr>H_16.2!LOAD_DIR</vt:lpstr>
      <vt:lpstr>H_E11.2!LOAD_DIR</vt:lpstr>
      <vt:lpstr>H_E4.14!LOAD_DIR</vt:lpstr>
      <vt:lpstr>H_E4.15!LOAD_DIR</vt:lpstr>
      <vt:lpstr>K_E6.7!LOAD_DIR</vt:lpstr>
      <vt:lpstr>K_E7.1!LOAD_DIR</vt:lpstr>
      <vt:lpstr>K_E7.2i!LOAD_DIR</vt:lpstr>
      <vt:lpstr>K_E7.2m!LOAD_DIR</vt:lpstr>
      <vt:lpstr>K_E7.3!LOAD_DIR</vt:lpstr>
      <vt:lpstr>K_E7.4!LOAD_DIR</vt:lpstr>
      <vt:lpstr>post_test!LOAD_DIR</vt:lpstr>
      <vt:lpstr>test!LOAD_DIR</vt:lpstr>
      <vt:lpstr>B_post_W!LOAD_TYPE</vt:lpstr>
      <vt:lpstr>GUC_E4.3!LOAD_TYPE</vt:lpstr>
      <vt:lpstr>H_16.1!LOAD_TYPE</vt:lpstr>
      <vt:lpstr>H_16.2!LOAD_TYPE</vt:lpstr>
      <vt:lpstr>H_E11.2!LOAD_TYPE</vt:lpstr>
      <vt:lpstr>H_E4.14!LOAD_TYPE</vt:lpstr>
      <vt:lpstr>H_E4.15!LOAD_TYPE</vt:lpstr>
      <vt:lpstr>K_E6.7!LOAD_TYPE</vt:lpstr>
      <vt:lpstr>K_E7.1!LOAD_TYPE</vt:lpstr>
      <vt:lpstr>K_E7.2i!LOAD_TYPE</vt:lpstr>
      <vt:lpstr>K_E7.2m!LOAD_TYPE</vt:lpstr>
      <vt:lpstr>K_E7.3!LOAD_TYPE</vt:lpstr>
      <vt:lpstr>K_E7.4!LOAD_TYPE</vt:lpstr>
      <vt:lpstr>post_test!LOAD_TYPE</vt:lpstr>
      <vt:lpstr>test!LOAD_TYPE</vt:lpstr>
      <vt:lpstr>B_post_W!LOADS_KNOWN</vt:lpstr>
      <vt:lpstr>GUC_E4.3!LOADS_KNOWN</vt:lpstr>
      <vt:lpstr>H_16.1!LOADS_KNOWN</vt:lpstr>
      <vt:lpstr>H_16.2!LOADS_KNOWN</vt:lpstr>
      <vt:lpstr>H_E11.2!LOADS_KNOWN</vt:lpstr>
      <vt:lpstr>H_E4.14!LOADS_KNOWN</vt:lpstr>
      <vt:lpstr>H_E4.15!LOADS_KNOWN</vt:lpstr>
      <vt:lpstr>K_E6.7!LOADS_KNOWN</vt:lpstr>
      <vt:lpstr>K_E7.1!LOADS_KNOWN</vt:lpstr>
      <vt:lpstr>K_E7.2i!LOADS_KNOWN</vt:lpstr>
      <vt:lpstr>K_E7.2m!LOADS_KNOWN</vt:lpstr>
      <vt:lpstr>K_E7.3!LOADS_KNOWN</vt:lpstr>
      <vt:lpstr>K_E7.4!LOADS_KNOWN</vt:lpstr>
      <vt:lpstr>post_test!LOADS_KNOWN</vt:lpstr>
      <vt:lpstr>test!LOADS_KNOWN</vt:lpstr>
      <vt:lpstr>B_post_W!M_Z</vt:lpstr>
      <vt:lpstr>GUC_E4.3!M_Z</vt:lpstr>
      <vt:lpstr>H_16.1!M_Z</vt:lpstr>
      <vt:lpstr>H_16.2!M_Z</vt:lpstr>
      <vt:lpstr>H_E11.2!M_Z</vt:lpstr>
      <vt:lpstr>H_E4.14!M_Z</vt:lpstr>
      <vt:lpstr>H_E4.15!M_Z</vt:lpstr>
      <vt:lpstr>K_E6.7!M_Z</vt:lpstr>
      <vt:lpstr>K_E7.1!M_Z</vt:lpstr>
      <vt:lpstr>K_E7.2i!M_Z</vt:lpstr>
      <vt:lpstr>K_E7.2m!M_Z</vt:lpstr>
      <vt:lpstr>K_E7.3!M_Z</vt:lpstr>
      <vt:lpstr>K_E7.4!M_Z</vt:lpstr>
      <vt:lpstr>post_test!M_Z</vt:lpstr>
      <vt:lpstr>test!M_Z</vt:lpstr>
      <vt:lpstr>B_post_W!mem_A</vt:lpstr>
      <vt:lpstr>GUC_E4.3!mem_A</vt:lpstr>
      <vt:lpstr>H_16.1!mem_A</vt:lpstr>
      <vt:lpstr>H_16.2!mem_A</vt:lpstr>
      <vt:lpstr>H_E11.2!mem_A</vt:lpstr>
      <vt:lpstr>H_E4.14!mem_A</vt:lpstr>
      <vt:lpstr>H_E4.15!mem_A</vt:lpstr>
      <vt:lpstr>K_E6.7!mem_A</vt:lpstr>
      <vt:lpstr>K_E7.1!mem_A</vt:lpstr>
      <vt:lpstr>K_E7.2i!mem_A</vt:lpstr>
      <vt:lpstr>K_E7.2m!mem_A</vt:lpstr>
      <vt:lpstr>K_E7.3!mem_A</vt:lpstr>
      <vt:lpstr>K_E7.4!mem_A</vt:lpstr>
      <vt:lpstr>post_test!mem_A</vt:lpstr>
      <vt:lpstr>test!mem_A</vt:lpstr>
      <vt:lpstr>GUC_E4.3!mem_cont</vt:lpstr>
      <vt:lpstr>post_test!mem_cont</vt:lpstr>
      <vt:lpstr>test!mem_cont</vt:lpstr>
      <vt:lpstr>GUC_E4.3!mem_diag</vt:lpstr>
      <vt:lpstr>post_test!mem_diag</vt:lpstr>
      <vt:lpstr>test!mem_diag</vt:lpstr>
      <vt:lpstr>B_post_W!mem_DOF</vt:lpstr>
      <vt:lpstr>GUC_E4.3!mem_DOF</vt:lpstr>
      <vt:lpstr>H_16.1!mem_DOF</vt:lpstr>
      <vt:lpstr>H_16.2!mem_DOF</vt:lpstr>
      <vt:lpstr>H_E11.2!mem_DOF</vt:lpstr>
      <vt:lpstr>H_E4.14!mem_DOF</vt:lpstr>
      <vt:lpstr>H_E4.15!mem_DOF</vt:lpstr>
      <vt:lpstr>K_E6.7!mem_DOF</vt:lpstr>
      <vt:lpstr>K_E7.1!mem_DOF</vt:lpstr>
      <vt:lpstr>K_E7.2i!mem_DOF</vt:lpstr>
      <vt:lpstr>K_E7.2m!mem_DOF</vt:lpstr>
      <vt:lpstr>K_E7.3!mem_DOF</vt:lpstr>
      <vt:lpstr>K_E7.4!mem_DOF</vt:lpstr>
      <vt:lpstr>post_test!mem_DOF</vt:lpstr>
      <vt:lpstr>test!mem_DOF</vt:lpstr>
      <vt:lpstr>B_post_W!mem_E</vt:lpstr>
      <vt:lpstr>GUC_E4.3!mem_E</vt:lpstr>
      <vt:lpstr>H_16.1!mem_E</vt:lpstr>
      <vt:lpstr>H_16.2!mem_E</vt:lpstr>
      <vt:lpstr>H_E11.2!mem_E</vt:lpstr>
      <vt:lpstr>H_E4.14!mem_E</vt:lpstr>
      <vt:lpstr>H_E4.15!mem_E</vt:lpstr>
      <vt:lpstr>K_E6.7!mem_E</vt:lpstr>
      <vt:lpstr>K_E7.1!mem_E</vt:lpstr>
      <vt:lpstr>K_E7.2i!mem_E</vt:lpstr>
      <vt:lpstr>K_E7.2m!mem_E</vt:lpstr>
      <vt:lpstr>K_E7.3!mem_E</vt:lpstr>
      <vt:lpstr>K_E7.4!mem_E</vt:lpstr>
      <vt:lpstr>post_test!mem_E</vt:lpstr>
      <vt:lpstr>test!mem_E</vt:lpstr>
      <vt:lpstr>B_post_W!mem_I</vt:lpstr>
      <vt:lpstr>GUC_E4.3!mem_I</vt:lpstr>
      <vt:lpstr>H_16.1!mem_I</vt:lpstr>
      <vt:lpstr>H_16.2!mem_I</vt:lpstr>
      <vt:lpstr>H_E11.2!mem_I</vt:lpstr>
      <vt:lpstr>H_E4.14!mem_I</vt:lpstr>
      <vt:lpstr>H_E4.15!mem_I</vt:lpstr>
      <vt:lpstr>K_E6.7!mem_I</vt:lpstr>
      <vt:lpstr>K_E7.1!mem_I</vt:lpstr>
      <vt:lpstr>K_E7.2i!mem_I</vt:lpstr>
      <vt:lpstr>K_E7.2m!mem_I</vt:lpstr>
      <vt:lpstr>K_E7.3!mem_I</vt:lpstr>
      <vt:lpstr>K_E7.4!mem_I</vt:lpstr>
      <vt:lpstr>post_test!mem_I</vt:lpstr>
      <vt:lpstr>test!mem_I</vt:lpstr>
      <vt:lpstr>B_post_W!mem_L</vt:lpstr>
      <vt:lpstr>GUC_E4.3!mem_L</vt:lpstr>
      <vt:lpstr>H_16.1!mem_L</vt:lpstr>
      <vt:lpstr>H_16.2!mem_L</vt:lpstr>
      <vt:lpstr>H_E11.2!mem_L</vt:lpstr>
      <vt:lpstr>H_E4.14!mem_L</vt:lpstr>
      <vt:lpstr>H_E4.15!mem_L</vt:lpstr>
      <vt:lpstr>K_E6.7!mem_L</vt:lpstr>
      <vt:lpstr>K_E7.1!mem_L</vt:lpstr>
      <vt:lpstr>K_E7.2i!mem_L</vt:lpstr>
      <vt:lpstr>K_E7.2m!mem_L</vt:lpstr>
      <vt:lpstr>K_E7.3!mem_L</vt:lpstr>
      <vt:lpstr>K_E7.4!mem_L</vt:lpstr>
      <vt:lpstr>post_test!mem_L</vt:lpstr>
      <vt:lpstr>test!mem_L</vt:lpstr>
      <vt:lpstr>B_post_W!mem_Nb</vt:lpstr>
      <vt:lpstr>GUC_E4.3!mem_Nb</vt:lpstr>
      <vt:lpstr>H_16.1!mem_Nb</vt:lpstr>
      <vt:lpstr>H_16.2!mem_Nb</vt:lpstr>
      <vt:lpstr>H_E11.2!mem_Nb</vt:lpstr>
      <vt:lpstr>H_E4.14!mem_Nb</vt:lpstr>
      <vt:lpstr>H_E4.15!mem_Nb</vt:lpstr>
      <vt:lpstr>K_E6.7!mem_Nb</vt:lpstr>
      <vt:lpstr>K_E7.1!mem_Nb</vt:lpstr>
      <vt:lpstr>K_E7.2i!mem_Nb</vt:lpstr>
      <vt:lpstr>K_E7.2m!mem_Nb</vt:lpstr>
      <vt:lpstr>K_E7.3!mem_Nb</vt:lpstr>
      <vt:lpstr>K_E7.4!mem_Nb</vt:lpstr>
      <vt:lpstr>post_test!mem_Nb</vt:lpstr>
      <vt:lpstr>test!mem_Nb</vt:lpstr>
      <vt:lpstr>B_post_W!mem_Ne</vt:lpstr>
      <vt:lpstr>GUC_E4.3!mem_Ne</vt:lpstr>
      <vt:lpstr>H_16.1!mem_Ne</vt:lpstr>
      <vt:lpstr>H_16.2!mem_Ne</vt:lpstr>
      <vt:lpstr>H_E11.2!mem_Ne</vt:lpstr>
      <vt:lpstr>H_E4.14!mem_Ne</vt:lpstr>
      <vt:lpstr>H_E4.15!mem_Ne</vt:lpstr>
      <vt:lpstr>K_E6.7!mem_Ne</vt:lpstr>
      <vt:lpstr>K_E7.1!mem_Ne</vt:lpstr>
      <vt:lpstr>K_E7.2i!mem_Ne</vt:lpstr>
      <vt:lpstr>K_E7.2m!mem_Ne</vt:lpstr>
      <vt:lpstr>K_E7.3!mem_Ne</vt:lpstr>
      <vt:lpstr>K_E7.4!mem_Ne</vt:lpstr>
      <vt:lpstr>post_test!mem_Ne</vt:lpstr>
      <vt:lpstr>test!mem_Ne</vt:lpstr>
      <vt:lpstr>B_post_W!mem_Type</vt:lpstr>
      <vt:lpstr>GUC_E4.3!mem_Type</vt:lpstr>
      <vt:lpstr>H_16.1!mem_Type</vt:lpstr>
      <vt:lpstr>H_16.2!mem_Type</vt:lpstr>
      <vt:lpstr>H_E11.2!mem_Type</vt:lpstr>
      <vt:lpstr>H_E4.14!mem_Type</vt:lpstr>
      <vt:lpstr>H_E4.15!mem_Type</vt:lpstr>
      <vt:lpstr>K_E6.7!mem_Type</vt:lpstr>
      <vt:lpstr>K_E7.1!mem_Type</vt:lpstr>
      <vt:lpstr>K_E7.2i!mem_Type</vt:lpstr>
      <vt:lpstr>K_E7.2m!mem_Type</vt:lpstr>
      <vt:lpstr>K_E7.3!mem_Type</vt:lpstr>
      <vt:lpstr>K_E7.4!mem_Type</vt:lpstr>
      <vt:lpstr>post_test!mem_Type</vt:lpstr>
      <vt:lpstr>test!mem_Type</vt:lpstr>
      <vt:lpstr>B_post_W!MEMBER_SOLNS</vt:lpstr>
      <vt:lpstr>GUC_E4.3!MEMBER_SOLNS</vt:lpstr>
      <vt:lpstr>H_16.1!MEMBER_SOLNS</vt:lpstr>
      <vt:lpstr>H_16.2!MEMBER_SOLNS</vt:lpstr>
      <vt:lpstr>H_E11.2!MEMBER_SOLNS</vt:lpstr>
      <vt:lpstr>H_E4.14!MEMBER_SOLNS</vt:lpstr>
      <vt:lpstr>H_E4.15!MEMBER_SOLNS</vt:lpstr>
      <vt:lpstr>K_E6.7!MEMBER_SOLNS</vt:lpstr>
      <vt:lpstr>K_E7.1!MEMBER_SOLNS</vt:lpstr>
      <vt:lpstr>K_E7.2i!MEMBER_SOLNS</vt:lpstr>
      <vt:lpstr>K_E7.2m!MEMBER_SOLNS</vt:lpstr>
      <vt:lpstr>K_E7.3!MEMBER_SOLNS</vt:lpstr>
      <vt:lpstr>K_E7.4!MEMBER_SOLNS</vt:lpstr>
      <vt:lpstr>post_test!MEMBER_SOLNS</vt:lpstr>
      <vt:lpstr>test!MEMBER_SOLNS</vt:lpstr>
      <vt:lpstr>B_post_W!MEMBERS</vt:lpstr>
      <vt:lpstr>GUC_E4.3!MEMBERS</vt:lpstr>
      <vt:lpstr>H_16.1!MEMBERS</vt:lpstr>
      <vt:lpstr>H_16.2!MEMBERS</vt:lpstr>
      <vt:lpstr>H_E11.2!MEMBERS</vt:lpstr>
      <vt:lpstr>H_E4.14!MEMBERS</vt:lpstr>
      <vt:lpstr>H_E4.15!MEMBERS</vt:lpstr>
      <vt:lpstr>K_E6.7!MEMBERS</vt:lpstr>
      <vt:lpstr>K_E7.1!MEMBERS</vt:lpstr>
      <vt:lpstr>K_E7.2i!MEMBERS</vt:lpstr>
      <vt:lpstr>K_E7.2m!MEMBERS</vt:lpstr>
      <vt:lpstr>K_E7.3!MEMBERS</vt:lpstr>
      <vt:lpstr>K_E7.4!MEMBERS</vt:lpstr>
      <vt:lpstr>post_test!MEMBERS</vt:lpstr>
      <vt:lpstr>test!MEMBERS</vt:lpstr>
      <vt:lpstr>B_post_W!MEMBERS_LOADED</vt:lpstr>
      <vt:lpstr>GUC_E4.3!MEMBERS_LOADED</vt:lpstr>
      <vt:lpstr>H_16.1!MEMBERS_LOADED</vt:lpstr>
      <vt:lpstr>H_16.2!MEMBERS_LOADED</vt:lpstr>
      <vt:lpstr>H_E11.2!MEMBERS_LOADED</vt:lpstr>
      <vt:lpstr>H_E4.14!MEMBERS_LOADED</vt:lpstr>
      <vt:lpstr>H_E4.15!MEMBERS_LOADED</vt:lpstr>
      <vt:lpstr>K_E6.7!MEMBERS_LOADED</vt:lpstr>
      <vt:lpstr>K_E7.1!MEMBERS_LOADED</vt:lpstr>
      <vt:lpstr>K_E7.2i!MEMBERS_LOADED</vt:lpstr>
      <vt:lpstr>K_E7.2m!MEMBERS_LOADED</vt:lpstr>
      <vt:lpstr>K_E7.3!MEMBERS_LOADED</vt:lpstr>
      <vt:lpstr>K_E7.4!MEMBERS_LOADED</vt:lpstr>
      <vt:lpstr>post_test!MEMBERS_LOADED</vt:lpstr>
      <vt:lpstr>test!MEMBERS_LOADED</vt:lpstr>
      <vt:lpstr>B_post_W!NODAL_APPLICATIONS</vt:lpstr>
      <vt:lpstr>GUC_E4.3!NODAL_APPLICATIONS</vt:lpstr>
      <vt:lpstr>H_16.1!NODAL_APPLICATIONS</vt:lpstr>
      <vt:lpstr>H_16.2!NODAL_APPLICATIONS</vt:lpstr>
      <vt:lpstr>H_E11.2!NODAL_APPLICATIONS</vt:lpstr>
      <vt:lpstr>H_E4.14!NODAL_APPLICATIONS</vt:lpstr>
      <vt:lpstr>H_E4.15!NODAL_APPLICATIONS</vt:lpstr>
      <vt:lpstr>K_E6.7!NODAL_APPLICATIONS</vt:lpstr>
      <vt:lpstr>K_E7.1!NODAL_APPLICATIONS</vt:lpstr>
      <vt:lpstr>K_E7.2i!NODAL_APPLICATIONS</vt:lpstr>
      <vt:lpstr>K_E7.2m!NODAL_APPLICATIONS</vt:lpstr>
      <vt:lpstr>K_E7.3!NODAL_APPLICATIONS</vt:lpstr>
      <vt:lpstr>K_E7.4!NODAL_APPLICATIONS</vt:lpstr>
      <vt:lpstr>post_test!NODAL_APPLICATIONS</vt:lpstr>
      <vt:lpstr>test!NODAL_APPLICATIONS</vt:lpstr>
      <vt:lpstr>B_post_W!NODES</vt:lpstr>
      <vt:lpstr>GUC_E4.3!NODES</vt:lpstr>
      <vt:lpstr>H_16.1!NODES</vt:lpstr>
      <vt:lpstr>H_16.2!NODES</vt:lpstr>
      <vt:lpstr>H_E11.2!NODES</vt:lpstr>
      <vt:lpstr>H_E4.14!NODES</vt:lpstr>
      <vt:lpstr>H_E4.15!NODES</vt:lpstr>
      <vt:lpstr>K_E6.7!NODES</vt:lpstr>
      <vt:lpstr>K_E7.1!NODES</vt:lpstr>
      <vt:lpstr>K_E7.2i!NODES</vt:lpstr>
      <vt:lpstr>K_E7.2m!NODES</vt:lpstr>
      <vt:lpstr>K_E7.3!NODES</vt:lpstr>
      <vt:lpstr>K_E7.4!NODES</vt:lpstr>
      <vt:lpstr>post_test!NODES</vt:lpstr>
      <vt:lpstr>test!NODES</vt:lpstr>
      <vt:lpstr>B_post_W!NODES_LOADED</vt:lpstr>
      <vt:lpstr>GUC_E4.3!NODES_LOADED</vt:lpstr>
      <vt:lpstr>H_16.1!NODES_LOADED</vt:lpstr>
      <vt:lpstr>H_16.2!NODES_LOADED</vt:lpstr>
      <vt:lpstr>H_E11.2!NODES_LOADED</vt:lpstr>
      <vt:lpstr>H_E4.14!NODES_LOADED</vt:lpstr>
      <vt:lpstr>H_E4.15!NODES_LOADED</vt:lpstr>
      <vt:lpstr>K_E6.7!NODES_LOADED</vt:lpstr>
      <vt:lpstr>K_E7.1!NODES_LOADED</vt:lpstr>
      <vt:lpstr>K_E7.2i!NODES_LOADED</vt:lpstr>
      <vt:lpstr>K_E7.2m!NODES_LOADED</vt:lpstr>
      <vt:lpstr>K_E7.3!NODES_LOADED</vt:lpstr>
      <vt:lpstr>K_E7.4!NODES_LOADED</vt:lpstr>
      <vt:lpstr>post_test!NODES_LOADED</vt:lpstr>
      <vt:lpstr>test!NODES_LOADED</vt:lpstr>
      <vt:lpstr>B_post_W!q</vt:lpstr>
      <vt:lpstr>GUC_E4.3!q</vt:lpstr>
      <vt:lpstr>H_16.1!q</vt:lpstr>
      <vt:lpstr>H_16.2!q</vt:lpstr>
      <vt:lpstr>H_E11.2!q</vt:lpstr>
      <vt:lpstr>H_E4.14!q</vt:lpstr>
      <vt:lpstr>H_E4.15!q</vt:lpstr>
      <vt:lpstr>K_E6.7!q</vt:lpstr>
      <vt:lpstr>K_E7.1!q</vt:lpstr>
      <vt:lpstr>K_E7.2i!q</vt:lpstr>
      <vt:lpstr>K_E7.2m!q</vt:lpstr>
      <vt:lpstr>K_E7.3!q</vt:lpstr>
      <vt:lpstr>K_E7.4!q</vt:lpstr>
      <vt:lpstr>post_test!q</vt:lpstr>
      <vt:lpstr>test!q</vt:lpstr>
      <vt:lpstr>B_post_W!Qf</vt:lpstr>
      <vt:lpstr>GUC_E4.3!Qf</vt:lpstr>
      <vt:lpstr>H_16.1!Qf</vt:lpstr>
      <vt:lpstr>H_16.2!Qf</vt:lpstr>
      <vt:lpstr>H_E11.2!Qf</vt:lpstr>
      <vt:lpstr>H_E4.14!Qf</vt:lpstr>
      <vt:lpstr>H_E4.15!Qf</vt:lpstr>
      <vt:lpstr>K_E6.7!Qf</vt:lpstr>
      <vt:lpstr>K_E7.1!Qf</vt:lpstr>
      <vt:lpstr>K_E7.2i!Qf</vt:lpstr>
      <vt:lpstr>K_E7.2m!Qf</vt:lpstr>
      <vt:lpstr>K_E7.3!Qf</vt:lpstr>
      <vt:lpstr>K_E7.4!Qf</vt:lpstr>
      <vt:lpstr>post_test!Qf</vt:lpstr>
      <vt:lpstr>test!Qf</vt:lpstr>
      <vt:lpstr>B_post_W!Qk</vt:lpstr>
      <vt:lpstr>GUC_E4.3!Qk</vt:lpstr>
      <vt:lpstr>H_16.1!Qk</vt:lpstr>
      <vt:lpstr>H_16.2!Qk</vt:lpstr>
      <vt:lpstr>H_E11.2!Qk</vt:lpstr>
      <vt:lpstr>H_E4.14!Qk</vt:lpstr>
      <vt:lpstr>H_E4.15!Qk</vt:lpstr>
      <vt:lpstr>K_E6.7!Qk</vt:lpstr>
      <vt:lpstr>K_E7.1!Qk</vt:lpstr>
      <vt:lpstr>K_E7.2i!Qk</vt:lpstr>
      <vt:lpstr>K_E7.2m!Qk</vt:lpstr>
      <vt:lpstr>K_E7.3!Qk</vt:lpstr>
      <vt:lpstr>K_E7.4!Qk</vt:lpstr>
      <vt:lpstr>post_test!Qk</vt:lpstr>
      <vt:lpstr>test!Qk</vt:lpstr>
      <vt:lpstr>B_post_W!Qu</vt:lpstr>
      <vt:lpstr>GUC_E4.3!Qu</vt:lpstr>
      <vt:lpstr>H_16.1!Qu</vt:lpstr>
      <vt:lpstr>H_16.2!Qu</vt:lpstr>
      <vt:lpstr>H_E11.2!Qu</vt:lpstr>
      <vt:lpstr>H_E4.14!Qu</vt:lpstr>
      <vt:lpstr>H_E4.15!Qu</vt:lpstr>
      <vt:lpstr>K_E6.7!Qu</vt:lpstr>
      <vt:lpstr>K_E7.1!Qu</vt:lpstr>
      <vt:lpstr>K_E7.2i!Qu</vt:lpstr>
      <vt:lpstr>K_E7.2m!Qu</vt:lpstr>
      <vt:lpstr>K_E7.3!Qu</vt:lpstr>
      <vt:lpstr>K_E7.4!Qu</vt:lpstr>
      <vt:lpstr>post_test!Qu</vt:lpstr>
      <vt:lpstr>test!Qu</vt:lpstr>
      <vt:lpstr>B_post_W!r_Z</vt:lpstr>
      <vt:lpstr>GUC_E4.3!r_Z</vt:lpstr>
      <vt:lpstr>H_16.1!r_Z</vt:lpstr>
      <vt:lpstr>H_16.2!r_Z</vt:lpstr>
      <vt:lpstr>H_E11.2!r_Z</vt:lpstr>
      <vt:lpstr>H_E4.14!r_Z</vt:lpstr>
      <vt:lpstr>H_E4.15!r_Z</vt:lpstr>
      <vt:lpstr>K_E6.7!r_Z</vt:lpstr>
      <vt:lpstr>K_E7.1!r_Z</vt:lpstr>
      <vt:lpstr>K_E7.2i!r_Z</vt:lpstr>
      <vt:lpstr>K_E7.2m!r_Z</vt:lpstr>
      <vt:lpstr>K_E7.3!r_Z</vt:lpstr>
      <vt:lpstr>K_E7.4!r_Z</vt:lpstr>
      <vt:lpstr>post_test!r_Z</vt:lpstr>
      <vt:lpstr>test!r_Z</vt:lpstr>
      <vt:lpstr>B_post_W!Rxn</vt:lpstr>
      <vt:lpstr>GUC_E4.3!Rxn</vt:lpstr>
      <vt:lpstr>H_16.1!Rxn</vt:lpstr>
      <vt:lpstr>H_16.2!Rxn</vt:lpstr>
      <vt:lpstr>H_E11.2!Rxn</vt:lpstr>
      <vt:lpstr>H_E4.14!Rxn</vt:lpstr>
      <vt:lpstr>H_E4.15!Rxn</vt:lpstr>
      <vt:lpstr>K_E6.7!Rxn</vt:lpstr>
      <vt:lpstr>K_E7.1!Rxn</vt:lpstr>
      <vt:lpstr>K_E7.2i!Rxn</vt:lpstr>
      <vt:lpstr>K_E7.2m!Rxn</vt:lpstr>
      <vt:lpstr>K_E7.3!Rxn</vt:lpstr>
      <vt:lpstr>K_E7.4!Rxn</vt:lpstr>
      <vt:lpstr>post_test!Rxn</vt:lpstr>
      <vt:lpstr>test!Rxn</vt:lpstr>
      <vt:lpstr>GUC_E4.3!Rxn_0</vt:lpstr>
      <vt:lpstr>GUC_E4.3!Rxn_Displ</vt:lpstr>
      <vt:lpstr>K_E7.2m!Rxn_Displ</vt:lpstr>
      <vt:lpstr>post_test!Rxn_Displ</vt:lpstr>
      <vt:lpstr>test!Rxn_Displ</vt:lpstr>
      <vt:lpstr>B_post_W!SOLUTION</vt:lpstr>
      <vt:lpstr>GUC_E4.3!SOLUTION</vt:lpstr>
      <vt:lpstr>H_16.1!SOLUTION</vt:lpstr>
      <vt:lpstr>H_16.2!SOLUTION</vt:lpstr>
      <vt:lpstr>H_E11.2!SOLUTION</vt:lpstr>
      <vt:lpstr>H_E4.14!SOLUTION</vt:lpstr>
      <vt:lpstr>H_E4.15!SOLUTION</vt:lpstr>
      <vt:lpstr>K_E6.7!SOLUTION</vt:lpstr>
      <vt:lpstr>K_E7.1!SOLUTION</vt:lpstr>
      <vt:lpstr>K_E7.2i!SOLUTION</vt:lpstr>
      <vt:lpstr>K_E7.2m!SOLUTION</vt:lpstr>
      <vt:lpstr>K_E7.3!SOLUTION</vt:lpstr>
      <vt:lpstr>K_E7.4!SOLUTION</vt:lpstr>
      <vt:lpstr>post_test!SOLUTION</vt:lpstr>
      <vt:lpstr>test!SOLUTION</vt:lpstr>
      <vt:lpstr>B_post_W!SPRINGS</vt:lpstr>
      <vt:lpstr>GUC_E4.3!SPRINGS</vt:lpstr>
      <vt:lpstr>post_test!SPRINGS</vt:lpstr>
      <vt:lpstr>B_post_W!sREACTIONS</vt:lpstr>
      <vt:lpstr>H_16.1!sREACTIONS</vt:lpstr>
      <vt:lpstr>H_16.2!sREACTIONS</vt:lpstr>
      <vt:lpstr>H_E11.2!sREACTIONS</vt:lpstr>
      <vt:lpstr>H_E4.14!sREACTIONS</vt:lpstr>
      <vt:lpstr>H_E4.15!sREACTIONS</vt:lpstr>
      <vt:lpstr>K_E6.7!sREACTIONS</vt:lpstr>
      <vt:lpstr>K_E7.1!sREACTIONS</vt:lpstr>
      <vt:lpstr>K_E7.2i!sREACTIONS</vt:lpstr>
      <vt:lpstr>K_E7.3!sREACTIONS</vt:lpstr>
      <vt:lpstr>K_E7.4!sREACTIONS</vt:lpstr>
      <vt:lpstr>B_post_W!START</vt:lpstr>
      <vt:lpstr>GUC_E4.3!START</vt:lpstr>
      <vt:lpstr>H_16.1!START</vt:lpstr>
      <vt:lpstr>H_16.2!START</vt:lpstr>
      <vt:lpstr>H_E11.2!START</vt:lpstr>
      <vt:lpstr>H_E4.14!START</vt:lpstr>
      <vt:lpstr>H_E4.15!START</vt:lpstr>
      <vt:lpstr>K_E6.7!START</vt:lpstr>
      <vt:lpstr>K_E7.1!START</vt:lpstr>
      <vt:lpstr>K_E7.2i!START</vt:lpstr>
      <vt:lpstr>K_E7.2m!START</vt:lpstr>
      <vt:lpstr>K_E7.3!START</vt:lpstr>
      <vt:lpstr>K_E7.4!START</vt:lpstr>
      <vt:lpstr>post_test!START</vt:lpstr>
      <vt:lpstr>test!START</vt:lpstr>
      <vt:lpstr>B_post_W!u_X</vt:lpstr>
      <vt:lpstr>GUC_E4.3!u_X</vt:lpstr>
      <vt:lpstr>H_16.1!u_X</vt:lpstr>
      <vt:lpstr>H_16.2!u_X</vt:lpstr>
      <vt:lpstr>H_E11.2!u_X</vt:lpstr>
      <vt:lpstr>H_E4.14!u_X</vt:lpstr>
      <vt:lpstr>H_E4.15!u_X</vt:lpstr>
      <vt:lpstr>K_E6.7!u_X</vt:lpstr>
      <vt:lpstr>K_E7.1!u_X</vt:lpstr>
      <vt:lpstr>K_E7.2i!u_X</vt:lpstr>
      <vt:lpstr>K_E7.2m!u_X</vt:lpstr>
      <vt:lpstr>K_E7.3!u_X</vt:lpstr>
      <vt:lpstr>K_E7.4!u_X</vt:lpstr>
      <vt:lpstr>post_test!u_X</vt:lpstr>
      <vt:lpstr>test!u_X</vt:lpstr>
      <vt:lpstr>B_post_W!u_Y</vt:lpstr>
      <vt:lpstr>GUC_E4.3!u_Y</vt:lpstr>
      <vt:lpstr>H_16.1!u_Y</vt:lpstr>
      <vt:lpstr>H_16.2!u_Y</vt:lpstr>
      <vt:lpstr>H_E11.2!u_Y</vt:lpstr>
      <vt:lpstr>H_E4.14!u_Y</vt:lpstr>
      <vt:lpstr>H_E4.15!u_Y</vt:lpstr>
      <vt:lpstr>K_E6.7!u_Y</vt:lpstr>
      <vt:lpstr>K_E7.1!u_Y</vt:lpstr>
      <vt:lpstr>K_E7.2i!u_Y</vt:lpstr>
      <vt:lpstr>K_E7.2m!u_Y</vt:lpstr>
      <vt:lpstr>K_E7.3!u_Y</vt:lpstr>
      <vt:lpstr>K_E7.4!u_Y</vt:lpstr>
      <vt:lpstr>post_test!u_Y</vt:lpstr>
      <vt:lpstr>test!u_Y</vt:lpstr>
      <vt:lpstr>B_post_W!w_1</vt:lpstr>
      <vt:lpstr>GUC_E4.3!w_1</vt:lpstr>
      <vt:lpstr>H_16.1!w_1</vt:lpstr>
      <vt:lpstr>H_16.2!w_1</vt:lpstr>
      <vt:lpstr>H_E11.2!w_1</vt:lpstr>
      <vt:lpstr>H_E4.14!w_1</vt:lpstr>
      <vt:lpstr>H_E4.15!w_1</vt:lpstr>
      <vt:lpstr>K_E6.7!w_1</vt:lpstr>
      <vt:lpstr>K_E7.1!w_1</vt:lpstr>
      <vt:lpstr>K_E7.2i!w_1</vt:lpstr>
      <vt:lpstr>K_E7.2m!w_1</vt:lpstr>
      <vt:lpstr>K_E7.3!w_1</vt:lpstr>
      <vt:lpstr>K_E7.4!w_1</vt:lpstr>
      <vt:lpstr>post_test!w_1</vt:lpstr>
      <vt:lpstr>test!w_1</vt:lpstr>
      <vt:lpstr>B_post_W!w_2</vt:lpstr>
      <vt:lpstr>GUC_E4.3!w_2</vt:lpstr>
      <vt:lpstr>H_16.1!w_2</vt:lpstr>
      <vt:lpstr>H_16.2!w_2</vt:lpstr>
      <vt:lpstr>H_E11.2!w_2</vt:lpstr>
      <vt:lpstr>H_E4.14!w_2</vt:lpstr>
      <vt:lpstr>H_E4.15!w_2</vt:lpstr>
      <vt:lpstr>K_E6.7!w_2</vt:lpstr>
      <vt:lpstr>K_E7.1!w_2</vt:lpstr>
      <vt:lpstr>K_E7.2i!w_2</vt:lpstr>
      <vt:lpstr>K_E7.2m!w_2</vt:lpstr>
      <vt:lpstr>K_E7.3!w_2</vt:lpstr>
      <vt:lpstr>K_E7.4!w_2</vt:lpstr>
      <vt:lpstr>post_test!w_2</vt:lpstr>
      <vt:lpstr>test!w_2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Orchard</dc:creator>
  <cp:lastModifiedBy>Dave Orchard</cp:lastModifiedBy>
  <dcterms:created xsi:type="dcterms:W3CDTF">2015-12-14T14:59:03Z</dcterms:created>
  <dcterms:modified xsi:type="dcterms:W3CDTF">2017-07-25T15:31:40Z</dcterms:modified>
</cp:coreProperties>
</file>