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iel\Desktop\MSW PFAS review paper\"/>
    </mc:Choice>
  </mc:AlternateContent>
  <xr:revisionPtr revIDLastSave="0" documentId="13_ncr:1_{C3F3A33A-DA17-4882-BB80-5F31BD95FD72}" xr6:coauthVersionLast="47" xr6:coauthVersionMax="47" xr10:uidLastSave="{00000000-0000-0000-0000-000000000000}"/>
  <bookViews>
    <workbookView xWindow="-98" yWindow="-98" windowWidth="19396" windowHeight="10395" activeTab="4" xr2:uid="{5A161C9A-F852-44BB-93B8-4A2E285CC9E2}"/>
  </bookViews>
  <sheets>
    <sheet name="Paper" sheetId="2" r:id="rId1"/>
    <sheet name="Carpet" sheetId="3" r:id="rId2"/>
    <sheet name="Textiles" sheetId="4" r:id="rId3"/>
    <sheet name="Summary" sheetId="1" r:id="rId4"/>
    <sheet name="MSW screening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I43" i="5"/>
  <c r="I44" i="5"/>
  <c r="BA10" i="3"/>
  <c r="BA7" i="3"/>
  <c r="AZ7" i="3"/>
  <c r="I9" i="5"/>
  <c r="F39" i="5"/>
  <c r="E39" i="5"/>
  <c r="D39" i="5"/>
  <c r="C39" i="5"/>
  <c r="F38" i="5"/>
  <c r="E38" i="5"/>
  <c r="D38" i="5"/>
  <c r="C38" i="5"/>
  <c r="F37" i="5"/>
  <c r="E37" i="5"/>
  <c r="D37" i="5"/>
  <c r="C37" i="5"/>
  <c r="F36" i="5"/>
  <c r="E36" i="5"/>
  <c r="D36" i="5"/>
  <c r="C36" i="5"/>
  <c r="L34" i="5"/>
  <c r="K34" i="5"/>
  <c r="J34" i="5"/>
  <c r="I34" i="5"/>
  <c r="L33" i="5"/>
  <c r="K33" i="5"/>
  <c r="J33" i="5"/>
  <c r="I33" i="5"/>
  <c r="L32" i="5"/>
  <c r="L39" i="5" s="1"/>
  <c r="L44" i="5" s="1"/>
  <c r="K32" i="5"/>
  <c r="K39" i="5" s="1"/>
  <c r="K44" i="5" s="1"/>
  <c r="J32" i="5"/>
  <c r="J39" i="5" s="1"/>
  <c r="J44" i="5" s="1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L38" i="5" s="1"/>
  <c r="L43" i="5" s="1"/>
  <c r="K27" i="5"/>
  <c r="K38" i="5" s="1"/>
  <c r="K43" i="5" s="1"/>
  <c r="J27" i="5"/>
  <c r="J38" i="5" s="1"/>
  <c r="J43" i="5" s="1"/>
  <c r="I27" i="5"/>
  <c r="I38" i="5" s="1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L37" i="5" s="1"/>
  <c r="L42" i="5" s="1"/>
  <c r="K20" i="5"/>
  <c r="K37" i="5" s="1"/>
  <c r="K42" i="5" s="1"/>
  <c r="J20" i="5"/>
  <c r="J37" i="5" s="1"/>
  <c r="J42" i="5" s="1"/>
  <c r="I20" i="5"/>
  <c r="I37" i="5" s="1"/>
  <c r="I42" i="5" s="1"/>
  <c r="L19" i="5"/>
  <c r="K19" i="5"/>
  <c r="J19" i="5"/>
  <c r="I19" i="5"/>
  <c r="L18" i="5"/>
  <c r="K18" i="5"/>
  <c r="J18" i="5"/>
  <c r="I18" i="5"/>
  <c r="L17" i="5"/>
  <c r="K17" i="5"/>
  <c r="J17" i="5"/>
  <c r="I17" i="5"/>
  <c r="L16" i="5"/>
  <c r="K16" i="5"/>
  <c r="J16" i="5"/>
  <c r="I16" i="5"/>
  <c r="L15" i="5"/>
  <c r="K15" i="5"/>
  <c r="J15" i="5"/>
  <c r="I15" i="5"/>
  <c r="L14" i="5"/>
  <c r="K14" i="5"/>
  <c r="J14" i="5"/>
  <c r="I14" i="5"/>
  <c r="L13" i="5"/>
  <c r="K13" i="5"/>
  <c r="J13" i="5"/>
  <c r="I13" i="5"/>
  <c r="L12" i="5"/>
  <c r="K12" i="5"/>
  <c r="J12" i="5"/>
  <c r="I12" i="5"/>
  <c r="L11" i="5"/>
  <c r="K11" i="5"/>
  <c r="J11" i="5"/>
  <c r="I11" i="5"/>
  <c r="L10" i="5"/>
  <c r="K10" i="5"/>
  <c r="J10" i="5"/>
  <c r="I10" i="5"/>
  <c r="L9" i="5"/>
  <c r="L36" i="5" s="1"/>
  <c r="L41" i="5" s="1"/>
  <c r="K9" i="5"/>
  <c r="K36" i="5" s="1"/>
  <c r="K41" i="5" s="1"/>
  <c r="J9" i="5"/>
  <c r="J36" i="5" s="1"/>
  <c r="J41" i="5" s="1"/>
  <c r="I36" i="5"/>
  <c r="I41" i="5" s="1"/>
  <c r="EO73" i="2"/>
  <c r="EN73" i="2"/>
  <c r="EM73" i="2"/>
  <c r="EN71" i="2"/>
  <c r="EM71" i="2"/>
  <c r="EO72" i="2"/>
  <c r="EM72" i="2"/>
  <c r="EN68" i="2"/>
  <c r="EM69" i="2"/>
  <c r="EM68" i="2"/>
  <c r="EP11" i="2"/>
  <c r="EP12" i="2"/>
  <c r="EP16" i="2"/>
  <c r="EP17" i="2"/>
  <c r="EP18" i="2"/>
  <c r="EM19" i="2"/>
  <c r="EN19" i="2"/>
  <c r="EO19" i="2"/>
  <c r="EP19" i="2"/>
  <c r="EM23" i="2"/>
  <c r="EN23" i="2"/>
  <c r="EO23" i="2"/>
  <c r="EP23" i="2"/>
  <c r="EM24" i="2"/>
  <c r="EN24" i="2"/>
  <c r="EO24" i="2"/>
  <c r="EP24" i="2"/>
  <c r="EM25" i="2"/>
  <c r="EN25" i="2"/>
  <c r="EO25" i="2"/>
  <c r="EP25" i="2"/>
  <c r="EM26" i="2"/>
  <c r="EN26" i="2"/>
  <c r="EO26" i="2"/>
  <c r="EP26" i="2"/>
  <c r="EG10" i="2"/>
  <c r="EP10" i="2" s="1"/>
  <c r="EF10" i="2"/>
  <c r="EE10" i="2"/>
  <c r="EO10" i="2" s="1"/>
  <c r="ED10" i="2"/>
  <c r="EN10" i="2" s="1"/>
  <c r="EC10" i="2"/>
  <c r="EM10" i="2" s="1"/>
  <c r="EG9" i="2"/>
  <c r="EP9" i="2" s="1"/>
  <c r="EF9" i="2"/>
  <c r="EE9" i="2"/>
  <c r="EO9" i="2" s="1"/>
  <c r="ED9" i="2"/>
  <c r="EN9" i="2" s="1"/>
  <c r="EC9" i="2"/>
  <c r="EM9" i="2" s="1"/>
  <c r="EG32" i="2"/>
  <c r="EP32" i="2" s="1"/>
  <c r="EF32" i="2"/>
  <c r="EE32" i="2"/>
  <c r="EO32" i="2" s="1"/>
  <c r="ED32" i="2"/>
  <c r="EN32" i="2" s="1"/>
  <c r="EC32" i="2"/>
  <c r="EM32" i="2" s="1"/>
  <c r="EG31" i="2"/>
  <c r="EP31" i="2" s="1"/>
  <c r="EF31" i="2"/>
  <c r="EE31" i="2"/>
  <c r="EO31" i="2" s="1"/>
  <c r="ED31" i="2"/>
  <c r="EN31" i="2" s="1"/>
  <c r="EC31" i="2"/>
  <c r="EM31" i="2" s="1"/>
  <c r="DA64" i="2"/>
  <c r="EP64" i="2" s="1"/>
  <c r="CZ64" i="2"/>
  <c r="CY64" i="2"/>
  <c r="EO64" i="2" s="1"/>
  <c r="CX64" i="2"/>
  <c r="EN64" i="2" s="1"/>
  <c r="CW64" i="2"/>
  <c r="EM64" i="2" s="1"/>
  <c r="DA63" i="2"/>
  <c r="EP63" i="2" s="1"/>
  <c r="CZ63" i="2"/>
  <c r="CY63" i="2"/>
  <c r="EO63" i="2" s="1"/>
  <c r="CX63" i="2"/>
  <c r="EN63" i="2" s="1"/>
  <c r="CW63" i="2"/>
  <c r="EM63" i="2" s="1"/>
  <c r="DA62" i="2"/>
  <c r="EP62" i="2" s="1"/>
  <c r="CZ62" i="2"/>
  <c r="CY62" i="2"/>
  <c r="EO62" i="2" s="1"/>
  <c r="CX62" i="2"/>
  <c r="EN62" i="2" s="1"/>
  <c r="CW62" i="2"/>
  <c r="EM62" i="2" s="1"/>
  <c r="DA61" i="2"/>
  <c r="EP61" i="2" s="1"/>
  <c r="CZ61" i="2"/>
  <c r="CY61" i="2"/>
  <c r="EO61" i="2" s="1"/>
  <c r="CX61" i="2"/>
  <c r="EN61" i="2" s="1"/>
  <c r="CW61" i="2"/>
  <c r="EM61" i="2" s="1"/>
  <c r="DA60" i="2"/>
  <c r="EP60" i="2" s="1"/>
  <c r="CZ60" i="2"/>
  <c r="CY60" i="2"/>
  <c r="EO60" i="2" s="1"/>
  <c r="CX60" i="2"/>
  <c r="EN60" i="2" s="1"/>
  <c r="CW60" i="2"/>
  <c r="EM60" i="2" s="1"/>
  <c r="DA59" i="2"/>
  <c r="EP59" i="2" s="1"/>
  <c r="CZ59" i="2"/>
  <c r="CY59" i="2"/>
  <c r="EO59" i="2" s="1"/>
  <c r="CX59" i="2"/>
  <c r="EN59" i="2" s="1"/>
  <c r="CW59" i="2"/>
  <c r="EM59" i="2" s="1"/>
  <c r="DA57" i="2"/>
  <c r="EP57" i="2" s="1"/>
  <c r="CZ57" i="2"/>
  <c r="CY57" i="2"/>
  <c r="EO57" i="2" s="1"/>
  <c r="CX57" i="2"/>
  <c r="EN57" i="2" s="1"/>
  <c r="CW57" i="2"/>
  <c r="EM57" i="2" s="1"/>
  <c r="DA56" i="2"/>
  <c r="EP56" i="2" s="1"/>
  <c r="CZ56" i="2"/>
  <c r="CY56" i="2"/>
  <c r="EO56" i="2" s="1"/>
  <c r="CX56" i="2"/>
  <c r="EN56" i="2" s="1"/>
  <c r="CW56" i="2"/>
  <c r="EM56" i="2" s="1"/>
  <c r="EG58" i="2"/>
  <c r="EF58" i="2"/>
  <c r="EE58" i="2"/>
  <c r="ED58" i="2"/>
  <c r="EC58" i="2"/>
  <c r="DA58" i="2"/>
  <c r="EP58" i="2" s="1"/>
  <c r="CZ58" i="2"/>
  <c r="CY58" i="2"/>
  <c r="EO58" i="2" s="1"/>
  <c r="CX58" i="2"/>
  <c r="EN58" i="2" s="1"/>
  <c r="CW58" i="2"/>
  <c r="EM58" i="2" s="1"/>
  <c r="EG55" i="2"/>
  <c r="EF55" i="2"/>
  <c r="EE55" i="2"/>
  <c r="ED55" i="2"/>
  <c r="EC55" i="2"/>
  <c r="DA55" i="2"/>
  <c r="EP55" i="2" s="1"/>
  <c r="CZ55" i="2"/>
  <c r="CY55" i="2"/>
  <c r="CX55" i="2"/>
  <c r="CW55" i="2"/>
  <c r="M55" i="2"/>
  <c r="L55" i="2"/>
  <c r="EO55" i="2" s="1"/>
  <c r="K55" i="2"/>
  <c r="J55" i="2"/>
  <c r="EM55" i="2" s="1"/>
  <c r="DA54" i="2"/>
  <c r="EP54" i="2" s="1"/>
  <c r="CZ54" i="2"/>
  <c r="CY54" i="2"/>
  <c r="EO54" i="2" s="1"/>
  <c r="CX54" i="2"/>
  <c r="EN54" i="2" s="1"/>
  <c r="CW54" i="2"/>
  <c r="EM54" i="2" s="1"/>
  <c r="EG53" i="2"/>
  <c r="EF53" i="2"/>
  <c r="EE53" i="2"/>
  <c r="ED53" i="2"/>
  <c r="EC53" i="2"/>
  <c r="DA53" i="2"/>
  <c r="CZ53" i="2"/>
  <c r="CY53" i="2"/>
  <c r="EO53" i="2" s="1"/>
  <c r="CX53" i="2"/>
  <c r="EN53" i="2" s="1"/>
  <c r="CW53" i="2"/>
  <c r="DA52" i="2"/>
  <c r="EP52" i="2" s="1"/>
  <c r="CZ52" i="2"/>
  <c r="CY52" i="2"/>
  <c r="EO52" i="2" s="1"/>
  <c r="CX52" i="2"/>
  <c r="EN52" i="2" s="1"/>
  <c r="CW52" i="2"/>
  <c r="EM52" i="2" s="1"/>
  <c r="EG51" i="2"/>
  <c r="EF51" i="2"/>
  <c r="EE51" i="2"/>
  <c r="ED51" i="2"/>
  <c r="EC51" i="2"/>
  <c r="DA51" i="2"/>
  <c r="EP51" i="2" s="1"/>
  <c r="CZ51" i="2"/>
  <c r="CY51" i="2"/>
  <c r="EO51" i="2" s="1"/>
  <c r="CX51" i="2"/>
  <c r="EN51" i="2" s="1"/>
  <c r="CW51" i="2"/>
  <c r="EM51" i="2" s="1"/>
  <c r="DA50" i="2"/>
  <c r="EP50" i="2" s="1"/>
  <c r="CZ50" i="2"/>
  <c r="CY50" i="2"/>
  <c r="EO50" i="2" s="1"/>
  <c r="CX50" i="2"/>
  <c r="EN50" i="2" s="1"/>
  <c r="CW50" i="2"/>
  <c r="EM50" i="2" s="1"/>
  <c r="DA49" i="2"/>
  <c r="EP49" i="2" s="1"/>
  <c r="CZ49" i="2"/>
  <c r="CY49" i="2"/>
  <c r="EO49" i="2" s="1"/>
  <c r="CX49" i="2"/>
  <c r="EN49" i="2" s="1"/>
  <c r="CW49" i="2"/>
  <c r="EM49" i="2" s="1"/>
  <c r="DA48" i="2"/>
  <c r="EP48" i="2" s="1"/>
  <c r="CZ48" i="2"/>
  <c r="CY48" i="2"/>
  <c r="EO48" i="2" s="1"/>
  <c r="CX48" i="2"/>
  <c r="EN48" i="2" s="1"/>
  <c r="CW48" i="2"/>
  <c r="EM48" i="2" s="1"/>
  <c r="DA47" i="2"/>
  <c r="EP47" i="2" s="1"/>
  <c r="CZ47" i="2"/>
  <c r="CY47" i="2"/>
  <c r="EO47" i="2" s="1"/>
  <c r="CX47" i="2"/>
  <c r="EN47" i="2" s="1"/>
  <c r="CW47" i="2"/>
  <c r="EM47" i="2" s="1"/>
  <c r="DA46" i="2"/>
  <c r="EP46" i="2" s="1"/>
  <c r="CZ46" i="2"/>
  <c r="CY46" i="2"/>
  <c r="EO46" i="2" s="1"/>
  <c r="CX46" i="2"/>
  <c r="EN46" i="2" s="1"/>
  <c r="CW46" i="2"/>
  <c r="EM46" i="2" s="1"/>
  <c r="DA45" i="2"/>
  <c r="EP45" i="2" s="1"/>
  <c r="CZ45" i="2"/>
  <c r="CY45" i="2"/>
  <c r="EO45" i="2" s="1"/>
  <c r="CX45" i="2"/>
  <c r="EN45" i="2" s="1"/>
  <c r="CW45" i="2"/>
  <c r="EM45" i="2" s="1"/>
  <c r="DA44" i="2"/>
  <c r="EP44" i="2" s="1"/>
  <c r="CZ44" i="2"/>
  <c r="CY44" i="2"/>
  <c r="CX44" i="2"/>
  <c r="CW44" i="2"/>
  <c r="X44" i="2"/>
  <c r="W44" i="2"/>
  <c r="EO44" i="2" s="1"/>
  <c r="V44" i="2"/>
  <c r="EN44" i="2" s="1"/>
  <c r="U44" i="2"/>
  <c r="EM44" i="2" s="1"/>
  <c r="DA43" i="2"/>
  <c r="EP43" i="2" s="1"/>
  <c r="CZ43" i="2"/>
  <c r="CY43" i="2"/>
  <c r="CX43" i="2"/>
  <c r="CW43" i="2"/>
  <c r="X43" i="2"/>
  <c r="W43" i="2"/>
  <c r="V43" i="2"/>
  <c r="U43" i="2"/>
  <c r="M43" i="2"/>
  <c r="L43" i="2"/>
  <c r="EO43" i="2" s="1"/>
  <c r="K43" i="2"/>
  <c r="EN43" i="2" s="1"/>
  <c r="J43" i="2"/>
  <c r="EM43" i="2" s="1"/>
  <c r="EG42" i="2"/>
  <c r="EF42" i="2"/>
  <c r="EE42" i="2"/>
  <c r="ED42" i="2"/>
  <c r="EC42" i="2"/>
  <c r="DA42" i="2"/>
  <c r="EP42" i="2" s="1"/>
  <c r="CZ42" i="2"/>
  <c r="CY42" i="2"/>
  <c r="CX42" i="2"/>
  <c r="CW42" i="2"/>
  <c r="X42" i="2"/>
  <c r="W42" i="2"/>
  <c r="V42" i="2"/>
  <c r="U42" i="2"/>
  <c r="M42" i="2"/>
  <c r="L42" i="2"/>
  <c r="EO42" i="2" s="1"/>
  <c r="K42" i="2"/>
  <c r="J42" i="2"/>
  <c r="EM42" i="2" s="1"/>
  <c r="EG41" i="2"/>
  <c r="EF41" i="2"/>
  <c r="EE41" i="2"/>
  <c r="ED41" i="2"/>
  <c r="EC41" i="2"/>
  <c r="DA41" i="2"/>
  <c r="EP41" i="2" s="1"/>
  <c r="CZ41" i="2"/>
  <c r="CY41" i="2"/>
  <c r="CX41" i="2"/>
  <c r="CW41" i="2"/>
  <c r="X41" i="2"/>
  <c r="W41" i="2"/>
  <c r="V41" i="2"/>
  <c r="U41" i="2"/>
  <c r="M41" i="2"/>
  <c r="L41" i="2"/>
  <c r="EO41" i="2" s="1"/>
  <c r="K41" i="2"/>
  <c r="EN41" i="2" s="1"/>
  <c r="J41" i="2"/>
  <c r="EM41" i="2" s="1"/>
  <c r="EG40" i="2"/>
  <c r="EF40" i="2"/>
  <c r="EE40" i="2"/>
  <c r="ED40" i="2"/>
  <c r="EC40" i="2"/>
  <c r="DA40" i="2"/>
  <c r="EP40" i="2" s="1"/>
  <c r="CZ40" i="2"/>
  <c r="CY40" i="2"/>
  <c r="CX40" i="2"/>
  <c r="CW40" i="2"/>
  <c r="X40" i="2"/>
  <c r="W40" i="2"/>
  <c r="V40" i="2"/>
  <c r="U40" i="2"/>
  <c r="M40" i="2"/>
  <c r="L40" i="2"/>
  <c r="EO40" i="2" s="1"/>
  <c r="K40" i="2"/>
  <c r="J40" i="2"/>
  <c r="EM40" i="2" s="1"/>
  <c r="EG39" i="2"/>
  <c r="EF39" i="2"/>
  <c r="EE39" i="2"/>
  <c r="ED39" i="2"/>
  <c r="EC39" i="2"/>
  <c r="DA39" i="2"/>
  <c r="EP39" i="2" s="1"/>
  <c r="CZ39" i="2"/>
  <c r="CY39" i="2"/>
  <c r="CX39" i="2"/>
  <c r="CW39" i="2"/>
  <c r="X39" i="2"/>
  <c r="W39" i="2"/>
  <c r="EO39" i="2" s="1"/>
  <c r="V39" i="2"/>
  <c r="EN39" i="2" s="1"/>
  <c r="U39" i="2"/>
  <c r="EM39" i="2" s="1"/>
  <c r="EG38" i="2"/>
  <c r="EF38" i="2"/>
  <c r="EE38" i="2"/>
  <c r="ED38" i="2"/>
  <c r="EC38" i="2"/>
  <c r="DA38" i="2"/>
  <c r="EP38" i="2" s="1"/>
  <c r="CZ38" i="2"/>
  <c r="CY38" i="2"/>
  <c r="CX38" i="2"/>
  <c r="CW38" i="2"/>
  <c r="X38" i="2"/>
  <c r="W38" i="2"/>
  <c r="EO38" i="2" s="1"/>
  <c r="V38" i="2"/>
  <c r="U38" i="2"/>
  <c r="EM38" i="2" s="1"/>
  <c r="EG37" i="2"/>
  <c r="EF37" i="2"/>
  <c r="EE37" i="2"/>
  <c r="ED37" i="2"/>
  <c r="EC37" i="2"/>
  <c r="DA37" i="2"/>
  <c r="EP37" i="2" s="1"/>
  <c r="CZ37" i="2"/>
  <c r="CY37" i="2"/>
  <c r="CX37" i="2"/>
  <c r="CW37" i="2"/>
  <c r="X37" i="2"/>
  <c r="W37" i="2"/>
  <c r="EO37" i="2" s="1"/>
  <c r="V37" i="2"/>
  <c r="U37" i="2"/>
  <c r="EM37" i="2" s="1"/>
  <c r="DA36" i="2"/>
  <c r="EP36" i="2" s="1"/>
  <c r="CZ36" i="2"/>
  <c r="CY36" i="2"/>
  <c r="EO36" i="2" s="1"/>
  <c r="CX36" i="2"/>
  <c r="EN36" i="2" s="1"/>
  <c r="CW36" i="2"/>
  <c r="EM36" i="2" s="1"/>
  <c r="DA35" i="2"/>
  <c r="EP35" i="2" s="1"/>
  <c r="CZ35" i="2"/>
  <c r="CY35" i="2"/>
  <c r="EO35" i="2" s="1"/>
  <c r="CX35" i="2"/>
  <c r="EN35" i="2" s="1"/>
  <c r="CW35" i="2"/>
  <c r="EM35" i="2" s="1"/>
  <c r="DA34" i="2"/>
  <c r="EP34" i="2" s="1"/>
  <c r="CZ34" i="2"/>
  <c r="CY34" i="2"/>
  <c r="EO34" i="2" s="1"/>
  <c r="CX34" i="2"/>
  <c r="EN34" i="2" s="1"/>
  <c r="CW34" i="2"/>
  <c r="EM34" i="2" s="1"/>
  <c r="DA33" i="2"/>
  <c r="EP33" i="2" s="1"/>
  <c r="CZ33" i="2"/>
  <c r="CY33" i="2"/>
  <c r="EO33" i="2" s="1"/>
  <c r="CX33" i="2"/>
  <c r="EN33" i="2" s="1"/>
  <c r="CW33" i="2"/>
  <c r="EM33" i="2" s="1"/>
  <c r="EG30" i="2"/>
  <c r="EP30" i="2" s="1"/>
  <c r="EF30" i="2"/>
  <c r="EE30" i="2"/>
  <c r="EO30" i="2" s="1"/>
  <c r="ED30" i="2"/>
  <c r="EN30" i="2" s="1"/>
  <c r="EC30" i="2"/>
  <c r="EM30" i="2" s="1"/>
  <c r="EG29" i="2"/>
  <c r="EP29" i="2" s="1"/>
  <c r="EF29" i="2"/>
  <c r="EE29" i="2"/>
  <c r="EO29" i="2" s="1"/>
  <c r="ED29" i="2"/>
  <c r="EN29" i="2" s="1"/>
  <c r="EC29" i="2"/>
  <c r="EM29" i="2" s="1"/>
  <c r="EG28" i="2"/>
  <c r="EP28" i="2" s="1"/>
  <c r="EF28" i="2"/>
  <c r="EE28" i="2"/>
  <c r="EO28" i="2" s="1"/>
  <c r="ED28" i="2"/>
  <c r="EN28" i="2" s="1"/>
  <c r="EC28" i="2"/>
  <c r="EM28" i="2" s="1"/>
  <c r="EG27" i="2"/>
  <c r="EP27" i="2" s="1"/>
  <c r="EF27" i="2"/>
  <c r="EE27" i="2"/>
  <c r="EO27" i="2" s="1"/>
  <c r="ED27" i="2"/>
  <c r="EN27" i="2" s="1"/>
  <c r="EC27" i="2"/>
  <c r="EM27" i="2" s="1"/>
  <c r="AO22" i="2"/>
  <c r="EP22" i="2" s="1"/>
  <c r="AN22" i="2"/>
  <c r="AM22" i="2"/>
  <c r="EO22" i="2" s="1"/>
  <c r="AL22" i="2"/>
  <c r="EN22" i="2" s="1"/>
  <c r="AK22" i="2"/>
  <c r="EM22" i="2" s="1"/>
  <c r="AO21" i="2"/>
  <c r="EP21" i="2" s="1"/>
  <c r="AN21" i="2"/>
  <c r="AM21" i="2"/>
  <c r="EO21" i="2" s="1"/>
  <c r="AL21" i="2"/>
  <c r="EN21" i="2" s="1"/>
  <c r="AK21" i="2"/>
  <c r="EM21" i="2" s="1"/>
  <c r="AO20" i="2"/>
  <c r="EP20" i="2" s="1"/>
  <c r="AN20" i="2"/>
  <c r="AM20" i="2"/>
  <c r="EO20" i="2" s="1"/>
  <c r="AL20" i="2"/>
  <c r="EN20" i="2" s="1"/>
  <c r="AK20" i="2"/>
  <c r="EM20" i="2" s="1"/>
  <c r="M18" i="2"/>
  <c r="L18" i="2"/>
  <c r="EO18" i="2" s="1"/>
  <c r="K18" i="2"/>
  <c r="EN18" i="2" s="1"/>
  <c r="J18" i="2"/>
  <c r="EM18" i="2" s="1"/>
  <c r="M17" i="2"/>
  <c r="L17" i="2"/>
  <c r="EO17" i="2" s="1"/>
  <c r="K17" i="2"/>
  <c r="EN17" i="2" s="1"/>
  <c r="J17" i="2"/>
  <c r="EM17" i="2" s="1"/>
  <c r="M16" i="2"/>
  <c r="L16" i="2"/>
  <c r="EO16" i="2" s="1"/>
  <c r="K16" i="2"/>
  <c r="EN16" i="2" s="1"/>
  <c r="J16" i="2"/>
  <c r="EM16" i="2" s="1"/>
  <c r="EG15" i="2"/>
  <c r="EF15" i="2"/>
  <c r="EE15" i="2"/>
  <c r="ED15" i="2"/>
  <c r="EC15" i="2"/>
  <c r="DA15" i="2"/>
  <c r="CZ15" i="2"/>
  <c r="CY15" i="2"/>
  <c r="CX15" i="2"/>
  <c r="CW15" i="2"/>
  <c r="M15" i="2"/>
  <c r="L15" i="2"/>
  <c r="EO15" i="2" s="1"/>
  <c r="K15" i="2"/>
  <c r="EN15" i="2" s="1"/>
  <c r="J15" i="2"/>
  <c r="DA14" i="2"/>
  <c r="EP14" i="2" s="1"/>
  <c r="CZ14" i="2"/>
  <c r="CY14" i="2"/>
  <c r="CX14" i="2"/>
  <c r="CW14" i="2"/>
  <c r="M14" i="2"/>
  <c r="L14" i="2"/>
  <c r="EO14" i="2" s="1"/>
  <c r="K14" i="2"/>
  <c r="EN14" i="2" s="1"/>
  <c r="J14" i="2"/>
  <c r="EG13" i="2"/>
  <c r="EF13" i="2"/>
  <c r="EE13" i="2"/>
  <c r="ED13" i="2"/>
  <c r="EC13" i="2"/>
  <c r="DA13" i="2"/>
  <c r="EP13" i="2" s="1"/>
  <c r="CZ13" i="2"/>
  <c r="CY13" i="2"/>
  <c r="CX13" i="2"/>
  <c r="CW13" i="2"/>
  <c r="M13" i="2"/>
  <c r="L13" i="2"/>
  <c r="EO13" i="2" s="1"/>
  <c r="K13" i="2"/>
  <c r="EN13" i="2" s="1"/>
  <c r="J13" i="2"/>
  <c r="EM13" i="2" s="1"/>
  <c r="M12" i="2"/>
  <c r="L12" i="2"/>
  <c r="EO12" i="2" s="1"/>
  <c r="K12" i="2"/>
  <c r="EN12" i="2" s="1"/>
  <c r="J12" i="2"/>
  <c r="EM12" i="2" s="1"/>
  <c r="M11" i="2"/>
  <c r="L11" i="2"/>
  <c r="EO11" i="2" s="1"/>
  <c r="K11" i="2"/>
  <c r="EN11" i="2" s="1"/>
  <c r="J11" i="2"/>
  <c r="EM11" i="2" s="1"/>
  <c r="AY10" i="3"/>
  <c r="AZ10" i="3"/>
  <c r="BB10" i="3"/>
  <c r="AY11" i="3"/>
  <c r="BA11" i="3"/>
  <c r="AZ11" i="3"/>
  <c r="BB11" i="3"/>
  <c r="AY12" i="3"/>
  <c r="BA12" i="3"/>
  <c r="AZ12" i="3"/>
  <c r="BB12" i="3"/>
  <c r="AY13" i="3"/>
  <c r="BA13" i="3"/>
  <c r="AZ13" i="3"/>
  <c r="BB13" i="3"/>
  <c r="AY14" i="3"/>
  <c r="BA14" i="3"/>
  <c r="AZ14" i="3"/>
  <c r="BB14" i="3"/>
  <c r="AY15" i="3"/>
  <c r="BA15" i="3"/>
  <c r="AZ15" i="3"/>
  <c r="BB15" i="3"/>
  <c r="AY16" i="3"/>
  <c r="BA16" i="3"/>
  <c r="AZ16" i="3"/>
  <c r="BB16" i="3"/>
  <c r="AY32" i="3"/>
  <c r="BA32" i="3"/>
  <c r="AZ32" i="3"/>
  <c r="BB32" i="3"/>
  <c r="AY28" i="3"/>
  <c r="BA28" i="3"/>
  <c r="AZ28" i="3"/>
  <c r="BB28" i="3"/>
  <c r="AY6" i="3"/>
  <c r="AY41" i="3"/>
  <c r="AY51" i="3" s="1"/>
  <c r="BB41" i="3"/>
  <c r="AZ41" i="3"/>
  <c r="BA41" i="3"/>
  <c r="BA51" i="3" s="1"/>
  <c r="AY40" i="3"/>
  <c r="BB40" i="3"/>
  <c r="AZ40" i="3"/>
  <c r="BA40" i="3"/>
  <c r="AY39" i="3"/>
  <c r="BB39" i="3"/>
  <c r="AZ39" i="3"/>
  <c r="BA39" i="3"/>
  <c r="AY38" i="3"/>
  <c r="BB38" i="3"/>
  <c r="AZ38" i="3"/>
  <c r="BA38" i="3"/>
  <c r="AY37" i="3"/>
  <c r="BB37" i="3"/>
  <c r="AZ37" i="3"/>
  <c r="BA37" i="3"/>
  <c r="AY36" i="3"/>
  <c r="BB36" i="3"/>
  <c r="AZ36" i="3"/>
  <c r="BA36" i="3"/>
  <c r="AY35" i="3"/>
  <c r="BB35" i="3"/>
  <c r="AZ35" i="3"/>
  <c r="BA35" i="3"/>
  <c r="AY34" i="3"/>
  <c r="BB34" i="3"/>
  <c r="AZ34" i="3"/>
  <c r="BA34" i="3"/>
  <c r="O33" i="3"/>
  <c r="BB33" i="3" s="1"/>
  <c r="N33" i="3"/>
  <c r="M33" i="3"/>
  <c r="AZ33" i="3" s="1"/>
  <c r="L33" i="3"/>
  <c r="BA33" i="3" s="1"/>
  <c r="K33" i="3"/>
  <c r="AY33" i="3" s="1"/>
  <c r="O31" i="3"/>
  <c r="BB31" i="3" s="1"/>
  <c r="N31" i="3"/>
  <c r="M31" i="3"/>
  <c r="AZ31" i="3" s="1"/>
  <c r="L31" i="3"/>
  <c r="BA31" i="3" s="1"/>
  <c r="K31" i="3"/>
  <c r="O30" i="3"/>
  <c r="BB30" i="3" s="1"/>
  <c r="N30" i="3"/>
  <c r="M30" i="3"/>
  <c r="AZ30" i="3" s="1"/>
  <c r="L30" i="3"/>
  <c r="BA30" i="3" s="1"/>
  <c r="K30" i="3"/>
  <c r="O29" i="3"/>
  <c r="BB29" i="3" s="1"/>
  <c r="N29" i="3"/>
  <c r="M29" i="3"/>
  <c r="AZ29" i="3" s="1"/>
  <c r="L29" i="3"/>
  <c r="BA29" i="3" s="1"/>
  <c r="K29" i="3"/>
  <c r="O27" i="3"/>
  <c r="BB27" i="3" s="1"/>
  <c r="N27" i="3"/>
  <c r="M27" i="3"/>
  <c r="AZ27" i="3" s="1"/>
  <c r="L27" i="3"/>
  <c r="BA27" i="3" s="1"/>
  <c r="K27" i="3"/>
  <c r="AY27" i="3" s="1"/>
  <c r="O26" i="3"/>
  <c r="BB26" i="3" s="1"/>
  <c r="N26" i="3"/>
  <c r="M26" i="3"/>
  <c r="AZ26" i="3" s="1"/>
  <c r="L26" i="3"/>
  <c r="BA26" i="3" s="1"/>
  <c r="K26" i="3"/>
  <c r="AY26" i="3" s="1"/>
  <c r="O25" i="3"/>
  <c r="BB25" i="3" s="1"/>
  <c r="N25" i="3"/>
  <c r="M25" i="3"/>
  <c r="AZ25" i="3" s="1"/>
  <c r="L25" i="3"/>
  <c r="BA25" i="3" s="1"/>
  <c r="K25" i="3"/>
  <c r="AY25" i="3" s="1"/>
  <c r="AD24" i="3"/>
  <c r="AC24" i="3"/>
  <c r="AB24" i="3"/>
  <c r="AA24" i="3"/>
  <c r="Z24" i="3"/>
  <c r="O24" i="3"/>
  <c r="BB24" i="3" s="1"/>
  <c r="N24" i="3"/>
  <c r="M24" i="3"/>
  <c r="L24" i="3"/>
  <c r="BA24" i="3" s="1"/>
  <c r="K24" i="3"/>
  <c r="AY24" i="3" s="1"/>
  <c r="AD23" i="3"/>
  <c r="AC23" i="3"/>
  <c r="AB23" i="3"/>
  <c r="AA23" i="3"/>
  <c r="Z23" i="3"/>
  <c r="O23" i="3"/>
  <c r="N23" i="3"/>
  <c r="M23" i="3"/>
  <c r="AZ23" i="3" s="1"/>
  <c r="L23" i="3"/>
  <c r="K23" i="3"/>
  <c r="AD22" i="3"/>
  <c r="AC22" i="3"/>
  <c r="AB22" i="3"/>
  <c r="AA22" i="3"/>
  <c r="Z22" i="3"/>
  <c r="O22" i="3"/>
  <c r="BB22" i="3" s="1"/>
  <c r="N22" i="3"/>
  <c r="M22" i="3"/>
  <c r="L22" i="3"/>
  <c r="BA22" i="3" s="1"/>
  <c r="K22" i="3"/>
  <c r="AY22" i="3" s="1"/>
  <c r="AD21" i="3"/>
  <c r="AC21" i="3"/>
  <c r="AB21" i="3"/>
  <c r="AA21" i="3"/>
  <c r="Z21" i="3"/>
  <c r="O21" i="3"/>
  <c r="N21" i="3"/>
  <c r="M21" i="3"/>
  <c r="AZ21" i="3" s="1"/>
  <c r="L21" i="3"/>
  <c r="K21" i="3"/>
  <c r="AD20" i="3"/>
  <c r="AC20" i="3"/>
  <c r="AB20" i="3"/>
  <c r="AA20" i="3"/>
  <c r="Z20" i="3"/>
  <c r="O20" i="3"/>
  <c r="BB20" i="3" s="1"/>
  <c r="N20" i="3"/>
  <c r="M20" i="3"/>
  <c r="L20" i="3"/>
  <c r="BA20" i="3" s="1"/>
  <c r="K20" i="3"/>
  <c r="AY20" i="3" s="1"/>
  <c r="AD19" i="3"/>
  <c r="AC19" i="3"/>
  <c r="AB19" i="3"/>
  <c r="AA19" i="3"/>
  <c r="Z19" i="3"/>
  <c r="O19" i="3"/>
  <c r="N19" i="3"/>
  <c r="M19" i="3"/>
  <c r="AZ19" i="3" s="1"/>
  <c r="L19" i="3"/>
  <c r="K19" i="3"/>
  <c r="AD18" i="3"/>
  <c r="AC18" i="3"/>
  <c r="AB18" i="3"/>
  <c r="AA18" i="3"/>
  <c r="Z18" i="3"/>
  <c r="O18" i="3"/>
  <c r="BB18" i="3" s="1"/>
  <c r="N18" i="3"/>
  <c r="M18" i="3"/>
  <c r="L18" i="3"/>
  <c r="BA18" i="3" s="1"/>
  <c r="K18" i="3"/>
  <c r="AY18" i="3" s="1"/>
  <c r="AD17" i="3"/>
  <c r="AC17" i="3"/>
  <c r="AB17" i="3"/>
  <c r="AA17" i="3"/>
  <c r="Z17" i="3"/>
  <c r="O17" i="3"/>
  <c r="N17" i="3"/>
  <c r="M17" i="3"/>
  <c r="AZ17" i="3" s="1"/>
  <c r="L17" i="3"/>
  <c r="K17" i="3"/>
  <c r="AP9" i="3"/>
  <c r="BB9" i="3" s="1"/>
  <c r="AO9" i="3"/>
  <c r="AN9" i="3"/>
  <c r="AZ9" i="3" s="1"/>
  <c r="AM9" i="3"/>
  <c r="BA9" i="3" s="1"/>
  <c r="AL9" i="3"/>
  <c r="AY9" i="3" s="1"/>
  <c r="AP8" i="3"/>
  <c r="BB8" i="3" s="1"/>
  <c r="AO8" i="3"/>
  <c r="AN8" i="3"/>
  <c r="AZ8" i="3" s="1"/>
  <c r="AM8" i="3"/>
  <c r="BA8" i="3" s="1"/>
  <c r="AL8" i="3"/>
  <c r="AY8" i="3" s="1"/>
  <c r="AP7" i="3"/>
  <c r="BB7" i="3" s="1"/>
  <c r="AO7" i="3"/>
  <c r="AN7" i="3"/>
  <c r="AM7" i="3"/>
  <c r="AL7" i="3"/>
  <c r="AY7" i="3" s="1"/>
  <c r="BB6" i="3"/>
  <c r="AZ6" i="3"/>
  <c r="BA6" i="3"/>
  <c r="FA32" i="4"/>
  <c r="FF32" i="4" s="1"/>
  <c r="EZ32" i="4"/>
  <c r="EY32" i="4"/>
  <c r="FD32" i="4" s="1"/>
  <c r="EX32" i="4"/>
  <c r="FE32" i="4" s="1"/>
  <c r="EW32" i="4"/>
  <c r="FC32" i="4" s="1"/>
  <c r="FA31" i="4"/>
  <c r="FF31" i="4" s="1"/>
  <c r="EZ31" i="4"/>
  <c r="EY31" i="4"/>
  <c r="FD31" i="4" s="1"/>
  <c r="EX31" i="4"/>
  <c r="FE31" i="4" s="1"/>
  <c r="EW31" i="4"/>
  <c r="FC31" i="4" s="1"/>
  <c r="FA30" i="4"/>
  <c r="FF30" i="4" s="1"/>
  <c r="EZ30" i="4"/>
  <c r="EY30" i="4"/>
  <c r="FD30" i="4" s="1"/>
  <c r="EX30" i="4"/>
  <c r="FE30" i="4" s="1"/>
  <c r="EW30" i="4"/>
  <c r="FC30" i="4" s="1"/>
  <c r="FA29" i="4"/>
  <c r="FF29" i="4" s="1"/>
  <c r="EZ29" i="4"/>
  <c r="EY29" i="4"/>
  <c r="FD29" i="4" s="1"/>
  <c r="EX29" i="4"/>
  <c r="FE29" i="4" s="1"/>
  <c r="EW29" i="4"/>
  <c r="FC29" i="4" s="1"/>
  <c r="FA28" i="4"/>
  <c r="FF28" i="4" s="1"/>
  <c r="EZ28" i="4"/>
  <c r="EY28" i="4"/>
  <c r="FD28" i="4" s="1"/>
  <c r="EX28" i="4"/>
  <c r="FE28" i="4" s="1"/>
  <c r="EW28" i="4"/>
  <c r="FC28" i="4" s="1"/>
  <c r="FA27" i="4"/>
  <c r="FF27" i="4" s="1"/>
  <c r="EZ27" i="4"/>
  <c r="EY27" i="4"/>
  <c r="FD27" i="4" s="1"/>
  <c r="EX27" i="4"/>
  <c r="FE27" i="4" s="1"/>
  <c r="EW27" i="4"/>
  <c r="FC27" i="4" s="1"/>
  <c r="AH26" i="4"/>
  <c r="FF26" i="4" s="1"/>
  <c r="AG26" i="4"/>
  <c r="AF26" i="4"/>
  <c r="FD26" i="4" s="1"/>
  <c r="AE26" i="4"/>
  <c r="FE26" i="4" s="1"/>
  <c r="AD26" i="4"/>
  <c r="FC26" i="4" s="1"/>
  <c r="FA25" i="4"/>
  <c r="EZ25" i="4"/>
  <c r="EY25" i="4"/>
  <c r="EX25" i="4"/>
  <c r="EW25" i="4"/>
  <c r="AH25" i="4"/>
  <c r="AG25" i="4"/>
  <c r="AF25" i="4"/>
  <c r="FD25" i="4" s="1"/>
  <c r="AE25" i="4"/>
  <c r="AD25" i="4"/>
  <c r="FA24" i="4"/>
  <c r="EZ24" i="4"/>
  <c r="EY24" i="4"/>
  <c r="EX24" i="4"/>
  <c r="EW24" i="4"/>
  <c r="AH24" i="4"/>
  <c r="FF24" i="4" s="1"/>
  <c r="AG24" i="4"/>
  <c r="AF24" i="4"/>
  <c r="AE24" i="4"/>
  <c r="AD24" i="4"/>
  <c r="FC24" i="4" s="1"/>
  <c r="FA23" i="4"/>
  <c r="EZ23" i="4"/>
  <c r="EY23" i="4"/>
  <c r="EX23" i="4"/>
  <c r="EW23" i="4"/>
  <c r="AH23" i="4"/>
  <c r="AG23" i="4"/>
  <c r="AF23" i="4"/>
  <c r="FD23" i="4" s="1"/>
  <c r="AE23" i="4"/>
  <c r="AD23" i="4"/>
  <c r="FA22" i="4"/>
  <c r="EZ22" i="4"/>
  <c r="EY22" i="4"/>
  <c r="EX22" i="4"/>
  <c r="EW22" i="4"/>
  <c r="AH22" i="4"/>
  <c r="FF22" i="4" s="1"/>
  <c r="AG22" i="4"/>
  <c r="AF22" i="4"/>
  <c r="AE22" i="4"/>
  <c r="AD22" i="4"/>
  <c r="FC22" i="4" s="1"/>
  <c r="FA21" i="4"/>
  <c r="EZ21" i="4"/>
  <c r="EY21" i="4"/>
  <c r="EX21" i="4"/>
  <c r="EW21" i="4"/>
  <c r="FC21" i="4" s="1"/>
  <c r="AH21" i="4"/>
  <c r="AG21" i="4"/>
  <c r="AF21" i="4"/>
  <c r="FD21" i="4" s="1"/>
  <c r="AE21" i="4"/>
  <c r="AD21" i="4"/>
  <c r="FA20" i="4"/>
  <c r="EZ20" i="4"/>
  <c r="EY20" i="4"/>
  <c r="FD20" i="4" s="1"/>
  <c r="EX20" i="4"/>
  <c r="EW20" i="4"/>
  <c r="AH20" i="4"/>
  <c r="FF20" i="4" s="1"/>
  <c r="AG20" i="4"/>
  <c r="AF20" i="4"/>
  <c r="AE20" i="4"/>
  <c r="AD20" i="4"/>
  <c r="FC20" i="4" s="1"/>
  <c r="FA19" i="4"/>
  <c r="EZ19" i="4"/>
  <c r="EY19" i="4"/>
  <c r="EX19" i="4"/>
  <c r="EW19" i="4"/>
  <c r="CD19" i="4"/>
  <c r="CC19" i="4"/>
  <c r="CA19" i="4"/>
  <c r="BZ19" i="4"/>
  <c r="FC19" i="4" s="1"/>
  <c r="AH19" i="4"/>
  <c r="AG19" i="4"/>
  <c r="AF19" i="4"/>
  <c r="AE19" i="4"/>
  <c r="AD19" i="4"/>
  <c r="FA18" i="4"/>
  <c r="EZ18" i="4"/>
  <c r="EY18" i="4"/>
  <c r="EX18" i="4"/>
  <c r="EW18" i="4"/>
  <c r="CD18" i="4"/>
  <c r="CC18" i="4"/>
  <c r="CA18" i="4"/>
  <c r="BZ18" i="4"/>
  <c r="AH18" i="4"/>
  <c r="FF18" i="4" s="1"/>
  <c r="AG18" i="4"/>
  <c r="AF18" i="4"/>
  <c r="AE18" i="4"/>
  <c r="AD18" i="4"/>
  <c r="FC18" i="4" s="1"/>
  <c r="FA17" i="4"/>
  <c r="EZ17" i="4"/>
  <c r="EY17" i="4"/>
  <c r="EX17" i="4"/>
  <c r="EW17" i="4"/>
  <c r="CD17" i="4"/>
  <c r="CC17" i="4"/>
  <c r="CA17" i="4"/>
  <c r="BZ17" i="4"/>
  <c r="FC17" i="4" s="1"/>
  <c r="AH17" i="4"/>
  <c r="AG17" i="4"/>
  <c r="AF17" i="4"/>
  <c r="AE17" i="4"/>
  <c r="AD17" i="4"/>
  <c r="FA16" i="4"/>
  <c r="EZ16" i="4"/>
  <c r="EY16" i="4"/>
  <c r="EX16" i="4"/>
  <c r="EW16" i="4"/>
  <c r="CD16" i="4"/>
  <c r="CC16" i="4"/>
  <c r="CA16" i="4"/>
  <c r="BZ16" i="4"/>
  <c r="AH16" i="4"/>
  <c r="FF16" i="4" s="1"/>
  <c r="AG16" i="4"/>
  <c r="AF16" i="4"/>
  <c r="AE16" i="4"/>
  <c r="FE16" i="4" s="1"/>
  <c r="AD16" i="4"/>
  <c r="FA15" i="4"/>
  <c r="EZ15" i="4"/>
  <c r="EY15" i="4"/>
  <c r="EX15" i="4"/>
  <c r="EW15" i="4"/>
  <c r="CD15" i="4"/>
  <c r="CC15" i="4"/>
  <c r="CA15" i="4"/>
  <c r="BZ15" i="4"/>
  <c r="AH15" i="4"/>
  <c r="AG15" i="4"/>
  <c r="AF15" i="4"/>
  <c r="AE15" i="4"/>
  <c r="FE15" i="4" s="1"/>
  <c r="AD15" i="4"/>
  <c r="FA14" i="4"/>
  <c r="EZ14" i="4"/>
  <c r="EY14" i="4"/>
  <c r="EX14" i="4"/>
  <c r="EW14" i="4"/>
  <c r="CD14" i="4"/>
  <c r="CC14" i="4"/>
  <c r="CA14" i="4"/>
  <c r="BZ14" i="4"/>
  <c r="AH14" i="4"/>
  <c r="AG14" i="4"/>
  <c r="AF14" i="4"/>
  <c r="AE14" i="4"/>
  <c r="FE14" i="4" s="1"/>
  <c r="AD14" i="4"/>
  <c r="FA13" i="4"/>
  <c r="EZ13" i="4"/>
  <c r="EY13" i="4"/>
  <c r="EX13" i="4"/>
  <c r="EW13" i="4"/>
  <c r="CD13" i="4"/>
  <c r="CC13" i="4"/>
  <c r="CA13" i="4"/>
  <c r="BZ13" i="4"/>
  <c r="AH13" i="4"/>
  <c r="AG13" i="4"/>
  <c r="AF13" i="4"/>
  <c r="AE13" i="4"/>
  <c r="FE13" i="4" s="1"/>
  <c r="AD13" i="4"/>
  <c r="FA12" i="4"/>
  <c r="EZ12" i="4"/>
  <c r="EY12" i="4"/>
  <c r="EX12" i="4"/>
  <c r="EW12" i="4"/>
  <c r="CD12" i="4"/>
  <c r="CC12" i="4"/>
  <c r="CA12" i="4"/>
  <c r="BZ12" i="4"/>
  <c r="AH12" i="4"/>
  <c r="AG12" i="4"/>
  <c r="AF12" i="4"/>
  <c r="AE12" i="4"/>
  <c r="FE12" i="4" s="1"/>
  <c r="AD12" i="4"/>
  <c r="FA11" i="4"/>
  <c r="FF11" i="4" s="1"/>
  <c r="EZ11" i="4"/>
  <c r="EY11" i="4"/>
  <c r="FD11" i="4" s="1"/>
  <c r="EX11" i="4"/>
  <c r="FE11" i="4" s="1"/>
  <c r="EW11" i="4"/>
  <c r="FC11" i="4" s="1"/>
  <c r="FA10" i="4"/>
  <c r="EZ10" i="4"/>
  <c r="EY10" i="4"/>
  <c r="EX10" i="4"/>
  <c r="EW10" i="4"/>
  <c r="DK10" i="4"/>
  <c r="FF10" i="4" s="1"/>
  <c r="DJ10" i="4"/>
  <c r="DI10" i="4"/>
  <c r="FD10" i="4" s="1"/>
  <c r="DH10" i="4"/>
  <c r="DG10" i="4"/>
  <c r="FC10" i="4" s="1"/>
  <c r="FA9" i="4"/>
  <c r="EZ9" i="4"/>
  <c r="EY9" i="4"/>
  <c r="EX9" i="4"/>
  <c r="EW9" i="4"/>
  <c r="DK9" i="4"/>
  <c r="FF9" i="4" s="1"/>
  <c r="DJ9" i="4"/>
  <c r="DI9" i="4"/>
  <c r="FD9" i="4" s="1"/>
  <c r="DH9" i="4"/>
  <c r="DG9" i="4"/>
  <c r="FC9" i="4" s="1"/>
  <c r="FA8" i="4"/>
  <c r="EZ8" i="4"/>
  <c r="EY8" i="4"/>
  <c r="EX8" i="4"/>
  <c r="EW8" i="4"/>
  <c r="DK8" i="4"/>
  <c r="FF8" i="4" s="1"/>
  <c r="DJ8" i="4"/>
  <c r="DI8" i="4"/>
  <c r="FD8" i="4" s="1"/>
  <c r="DH8" i="4"/>
  <c r="DG8" i="4"/>
  <c r="FC8" i="4" s="1"/>
  <c r="FA7" i="4"/>
  <c r="FF7" i="4" s="1"/>
  <c r="EZ7" i="4"/>
  <c r="EY7" i="4"/>
  <c r="FD7" i="4" s="1"/>
  <c r="EX7" i="4"/>
  <c r="FE7" i="4" s="1"/>
  <c r="EW7" i="4"/>
  <c r="FC7" i="4" s="1"/>
  <c r="C11" i="1"/>
  <c r="G5" i="1"/>
  <c r="G17" i="1"/>
  <c r="G18" i="1"/>
  <c r="G19" i="1"/>
  <c r="G20" i="1"/>
  <c r="G21" i="1"/>
  <c r="G22" i="1"/>
  <c r="G23" i="1"/>
  <c r="G16" i="1"/>
  <c r="FE9" i="4" l="1"/>
  <c r="FC12" i="4"/>
  <c r="FF12" i="4"/>
  <c r="FC14" i="4"/>
  <c r="FF14" i="4"/>
  <c r="FC16" i="4"/>
  <c r="FE18" i="4"/>
  <c r="FF21" i="4"/>
  <c r="FF23" i="4"/>
  <c r="FF25" i="4"/>
  <c r="FE20" i="4"/>
  <c r="FE22" i="4"/>
  <c r="FE24" i="4"/>
  <c r="FE8" i="4"/>
  <c r="FE10" i="4"/>
  <c r="FC13" i="4"/>
  <c r="FF13" i="4"/>
  <c r="FC15" i="4"/>
  <c r="FF15" i="4"/>
  <c r="FF17" i="4"/>
  <c r="FF19" i="4"/>
  <c r="FE17" i="4"/>
  <c r="FE19" i="4"/>
  <c r="FE21" i="4"/>
  <c r="FD22" i="4"/>
  <c r="FE23" i="4"/>
  <c r="FC23" i="4"/>
  <c r="FD24" i="4"/>
  <c r="FE25" i="4"/>
  <c r="FC25" i="4"/>
  <c r="BA17" i="3"/>
  <c r="BA19" i="3"/>
  <c r="BA21" i="3"/>
  <c r="BA23" i="3"/>
  <c r="AY17" i="3"/>
  <c r="BB17" i="3"/>
  <c r="AZ18" i="3"/>
  <c r="AY19" i="3"/>
  <c r="BB19" i="3"/>
  <c r="AZ20" i="3"/>
  <c r="AY21" i="3"/>
  <c r="BB21" i="3"/>
  <c r="AZ22" i="3"/>
  <c r="AY23" i="3"/>
  <c r="BB23" i="3"/>
  <c r="AZ24" i="3"/>
  <c r="I39" i="5"/>
  <c r="EN37" i="2"/>
  <c r="EM14" i="2"/>
  <c r="EM15" i="2"/>
  <c r="EP15" i="2"/>
  <c r="EN38" i="2"/>
  <c r="EN40" i="2"/>
  <c r="EN42" i="2"/>
  <c r="EM53" i="2"/>
  <c r="EP53" i="2"/>
  <c r="EN55" i="2"/>
  <c r="EO68" i="2"/>
  <c r="EO69" i="2"/>
  <c r="EN72" i="2"/>
  <c r="EN69" i="2"/>
  <c r="AY50" i="3"/>
  <c r="BA47" i="3"/>
  <c r="AZ45" i="3"/>
  <c r="BA48" i="3"/>
  <c r="AY29" i="3"/>
  <c r="AY31" i="3"/>
  <c r="BA45" i="3"/>
  <c r="AY30" i="3"/>
  <c r="BA50" i="3"/>
  <c r="AY45" i="3"/>
  <c r="AZ47" i="3"/>
  <c r="AY48" i="3"/>
  <c r="FD39" i="4"/>
  <c r="CB14" i="4"/>
  <c r="FD14" i="4" s="1"/>
  <c r="CB16" i="4"/>
  <c r="FD16" i="4" s="1"/>
  <c r="CB13" i="4"/>
  <c r="FD13" i="4" s="1"/>
  <c r="CB18" i="4"/>
  <c r="FD18" i="4" s="1"/>
  <c r="CB12" i="4"/>
  <c r="FD12" i="4" s="1"/>
  <c r="CB17" i="4"/>
  <c r="FD17" i="4" s="1"/>
  <c r="FE39" i="4"/>
  <c r="CB19" i="4"/>
  <c r="FD19" i="4" s="1"/>
  <c r="CB15" i="4"/>
  <c r="FD15" i="4" s="1"/>
  <c r="EO70" i="2" l="1"/>
  <c r="EO71" i="2"/>
  <c r="EN70" i="2"/>
  <c r="EM70" i="2"/>
  <c r="EM74" i="2" s="1"/>
  <c r="AY47" i="3"/>
  <c r="AZ46" i="3"/>
  <c r="BA46" i="3"/>
  <c r="AY46" i="3"/>
  <c r="FC37" i="4"/>
  <c r="FD38" i="4"/>
  <c r="FE38" i="4"/>
  <c r="FE36" i="4"/>
  <c r="FD37" i="4"/>
  <c r="FE37" i="4"/>
  <c r="FD36" i="4"/>
  <c r="FC36" i="4"/>
  <c r="FC39" i="4"/>
  <c r="FC38" i="4"/>
  <c r="AY52" i="3" l="1"/>
  <c r="FC41" i="4"/>
  <c r="G30" i="1"/>
  <c r="G31" i="1"/>
  <c r="G32" i="1"/>
  <c r="G33" i="1"/>
  <c r="G34" i="1"/>
  <c r="G35" i="1"/>
  <c r="G29" i="1"/>
  <c r="G6" i="1"/>
  <c r="G7" i="1"/>
  <c r="G8" i="1"/>
  <c r="G9" i="1"/>
  <c r="G10" i="1"/>
  <c r="C24" i="1"/>
  <c r="C36" i="1"/>
</calcChain>
</file>

<file path=xl/sharedStrings.xml><?xml version="1.0" encoding="utf-8"?>
<sst xmlns="http://schemas.openxmlformats.org/spreadsheetml/2006/main" count="1061" uniqueCount="376">
  <si>
    <t>min</t>
  </si>
  <si>
    <t>max</t>
  </si>
  <si>
    <t>count</t>
  </si>
  <si>
    <t>total diPAP</t>
  </si>
  <si>
    <t>5-59</t>
  </si>
  <si>
    <t>total FTOH</t>
  </si>
  <si>
    <t>7-85</t>
  </si>
  <si>
    <t>total PFCA</t>
  </si>
  <si>
    <t>98-165</t>
  </si>
  <si>
    <t>total PFSA</t>
  </si>
  <si>
    <t>29-87</t>
  </si>
  <si>
    <t>total FTS</t>
  </si>
  <si>
    <t>29</t>
  </si>
  <si>
    <t>total FTCA</t>
  </si>
  <si>
    <t>25</t>
  </si>
  <si>
    <t>absolut min</t>
  </si>
  <si>
    <t>Carpet</t>
  </si>
  <si>
    <t>diPAP</t>
  </si>
  <si>
    <t>FTOH</t>
  </si>
  <si>
    <t>22-48</t>
  </si>
  <si>
    <t>PFCA</t>
  </si>
  <si>
    <t>35-102</t>
  </si>
  <si>
    <t>PFSA</t>
  </si>
  <si>
    <t>26-61</t>
  </si>
  <si>
    <t>FTAC</t>
  </si>
  <si>
    <t>FTMAC</t>
  </si>
  <si>
    <t>total</t>
  </si>
  <si>
    <t>number of products</t>
  </si>
  <si>
    <t>FTS</t>
  </si>
  <si>
    <t>29-34</t>
  </si>
  <si>
    <t>29-44</t>
  </si>
  <si>
    <t>29-36</t>
  </si>
  <si>
    <t>carpet</t>
  </si>
  <si>
    <t>textiles</t>
  </si>
  <si>
    <t>ng/g</t>
  </si>
  <si>
    <t>fraction of MSW</t>
  </si>
  <si>
    <t>MSW sub category</t>
  </si>
  <si>
    <t>sum</t>
  </si>
  <si>
    <t>paper</t>
  </si>
  <si>
    <t>mean of medians (ng/g)</t>
  </si>
  <si>
    <t>min (ng/g)</t>
  </si>
  <si>
    <t>max (ng/g)</t>
  </si>
  <si>
    <t>relative to total MSW (ng/g)</t>
  </si>
  <si>
    <t>combined PFAS conc. in MSW</t>
  </si>
  <si>
    <t>Reference</t>
  </si>
  <si>
    <t>FC-6PA</t>
  </si>
  <si>
    <t>FC-6 PES</t>
  </si>
  <si>
    <t>FC-8 PA</t>
  </si>
  <si>
    <t>FC-8 PES</t>
  </si>
  <si>
    <t>Product</t>
  </si>
  <si>
    <t>stain resistant upholstery material</t>
  </si>
  <si>
    <t>textile bottle insulation</t>
  </si>
  <si>
    <t>new curtain</t>
  </si>
  <si>
    <t>pillow fill</t>
  </si>
  <si>
    <t>curtain I</t>
  </si>
  <si>
    <t>decorative hanging</t>
  </si>
  <si>
    <t>curtain II</t>
  </si>
  <si>
    <t>foam</t>
  </si>
  <si>
    <t>bed cover</t>
  </si>
  <si>
    <t>hanging</t>
  </si>
  <si>
    <t>tablecloth</t>
  </si>
  <si>
    <t>teddy bear (filling)</t>
  </si>
  <si>
    <t>teddy bear (cover)</t>
  </si>
  <si>
    <t>plush</t>
  </si>
  <si>
    <t>cover textile</t>
  </si>
  <si>
    <t>upholstery material</t>
  </si>
  <si>
    <t>coir  (coconut fibre)</t>
  </si>
  <si>
    <t>blanket</t>
  </si>
  <si>
    <t>resilient linoleum</t>
  </si>
  <si>
    <t xml:space="preserve">laminated plastic floor covering </t>
  </si>
  <si>
    <t>D-1</t>
  </si>
  <si>
    <t>D-2</t>
  </si>
  <si>
    <t>D-3</t>
  </si>
  <si>
    <t>D-4</t>
  </si>
  <si>
    <t>D-5</t>
  </si>
  <si>
    <t>D-6</t>
  </si>
  <si>
    <t>D-7</t>
  </si>
  <si>
    <t>D-8</t>
  </si>
  <si>
    <t>D-10</t>
  </si>
  <si>
    <t>D-11</t>
  </si>
  <si>
    <t>D-12</t>
  </si>
  <si>
    <t>D-13</t>
  </si>
  <si>
    <t>D-14</t>
  </si>
  <si>
    <t>D-15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</si>
  <si>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</si>
  <si>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</si>
  <si>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</si>
  <si>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</si>
  <si>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</si>
  <si>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</si>
  <si>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</si>
  <si>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</si>
  <si>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</si>
  <si>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</si>
  <si>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E-11</t>
  </si>
  <si>
    <t>E-12</t>
  </si>
  <si>
    <t>E-13</t>
  </si>
  <si>
    <t>E-14</t>
  </si>
  <si>
    <t>F-1</t>
  </si>
  <si>
    <t>F-2</t>
  </si>
  <si>
    <t>F-3</t>
  </si>
  <si>
    <t>F-4</t>
  </si>
  <si>
    <t>F-5</t>
  </si>
  <si>
    <t>I-1</t>
  </si>
  <si>
    <t>I-2</t>
  </si>
  <si>
    <t>I-4</t>
  </si>
  <si>
    <t>I-5</t>
  </si>
  <si>
    <t>I-7</t>
  </si>
  <si>
    <t>I-8</t>
  </si>
  <si>
    <t>I-9</t>
  </si>
  <si>
    <t>I-10</t>
  </si>
  <si>
    <t>D-9</t>
  </si>
  <si>
    <t>I-3</t>
  </si>
  <si>
    <t>OG1</t>
  </si>
  <si>
    <t>OG2</t>
  </si>
  <si>
    <t>OG3</t>
  </si>
  <si>
    <t>OG4</t>
  </si>
  <si>
    <t>OG5</t>
  </si>
  <si>
    <t>aged</t>
  </si>
  <si>
    <t>aged+5x washed and tumbled dryed</t>
  </si>
  <si>
    <t>aged+10x washed and tumbled dryed</t>
  </si>
  <si>
    <t>aged+5xwashed and not dryed</t>
  </si>
  <si>
    <t>not aged, 5xwashed and tumbled dryed</t>
  </si>
  <si>
    <t>not aged, not washed, 5 x tumbled dryed</t>
  </si>
  <si>
    <t>PFAS compunds</t>
  </si>
  <si>
    <t>Group</t>
  </si>
  <si>
    <t>Textile</t>
  </si>
  <si>
    <t>treated apperel</t>
  </si>
  <si>
    <t>median</t>
  </si>
  <si>
    <t>Treated apparel</t>
  </si>
  <si>
    <t>treated home textiles and upholstery</t>
  </si>
  <si>
    <t>Treated non-woven medical garmetns</t>
  </si>
  <si>
    <t>membranes for apparel</t>
  </si>
  <si>
    <t>waterproof coated clothing</t>
  </si>
  <si>
    <t>conc. unit</t>
  </si>
  <si>
    <t>medain</t>
  </si>
  <si>
    <t>absolute max</t>
  </si>
  <si>
    <t>average of medians</t>
  </si>
  <si>
    <t>Relevant Species</t>
  </si>
  <si>
    <t>4:2 diPAP</t>
  </si>
  <si>
    <t>4:2/6:2 diPAP</t>
  </si>
  <si>
    <t>6:2 diPAP</t>
  </si>
  <si>
    <t>6:2/8:2 diPAP</t>
  </si>
  <si>
    <t>8:2 diPAP</t>
  </si>
  <si>
    <t>8/10:2 diPAP</t>
  </si>
  <si>
    <t>10:2 diPAP</t>
  </si>
  <si>
    <t>Fluorotelomer alcohols (FTOHs)</t>
  </si>
  <si>
    <t>4:2 FTOH</t>
  </si>
  <si>
    <t>na</t>
  </si>
  <si>
    <t>6:2 FTOH</t>
  </si>
  <si>
    <t>8:2 FTOH</t>
  </si>
  <si>
    <t>10:2 FTOH</t>
  </si>
  <si>
    <t>12:2 FTOH</t>
  </si>
  <si>
    <t>6:2 FTCA</t>
  </si>
  <si>
    <t>8:2 FTCA</t>
  </si>
  <si>
    <t>10:2 FTCA</t>
  </si>
  <si>
    <t>5:3 FTCA</t>
  </si>
  <si>
    <t>7:3 FTCA</t>
  </si>
  <si>
    <t>Fluorotelomer sulfonic acids (FTS)</t>
  </si>
  <si>
    <t>4:2 FTS</t>
  </si>
  <si>
    <t>6:2 FTS</t>
  </si>
  <si>
    <t>8:2 FTS</t>
  </si>
  <si>
    <t>Perfluoroalkyl carboxylic acids (PFCAs)</t>
  </si>
  <si>
    <t>PFBA (C4)</t>
  </si>
  <si>
    <t>PFPeA (C5)</t>
  </si>
  <si>
    <t>PFHxA (C6)</t>
  </si>
  <si>
    <t>PFHpA (C7)</t>
  </si>
  <si>
    <t>PFOA (C8)</t>
  </si>
  <si>
    <t>PFNA (C9)</t>
  </si>
  <si>
    <t>PFDA (C10)</t>
  </si>
  <si>
    <t>PFUnDa (C11)</t>
  </si>
  <si>
    <t>PFDoDA (C12)</t>
  </si>
  <si>
    <t>PFTrA (C13)</t>
  </si>
  <si>
    <t>PFTeA (C14)</t>
  </si>
  <si>
    <t>Perfluoroalkyl sulfonic acids (PFSA)</t>
  </si>
  <si>
    <t>PFBS (C4)</t>
  </si>
  <si>
    <t>PFPeS (C5)</t>
  </si>
  <si>
    <t>PFHxS (C6)</t>
  </si>
  <si>
    <t>PFHpS (C7)</t>
  </si>
  <si>
    <t>PFOS (C8)</t>
  </si>
  <si>
    <t>PFNS (C9)</t>
  </si>
  <si>
    <t>PFDS (C10)</t>
  </si>
  <si>
    <t>NEtFOSAA</t>
  </si>
  <si>
    <t>NEtFOSA</t>
  </si>
  <si>
    <t>NEtFOSE</t>
  </si>
  <si>
    <t>NMeFOSAA</t>
  </si>
  <si>
    <t>NMeFOSA</t>
  </si>
  <si>
    <t>NMeFOSE</t>
  </si>
  <si>
    <t>6:2 FTAC</t>
  </si>
  <si>
    <t>8:2 FTAC</t>
  </si>
  <si>
    <t>10:2 FTAC</t>
  </si>
  <si>
    <t>6:2 FTMAC</t>
  </si>
  <si>
    <t>8:2 FTMAC</t>
  </si>
  <si>
    <t>10:2 FTMAC</t>
  </si>
  <si>
    <t>SAmPAP</t>
  </si>
  <si>
    <t>Summary</t>
  </si>
  <si>
    <t>non-woven medical garments</t>
  </si>
  <si>
    <t>membranes for apperel</t>
  </si>
  <si>
    <t>units</t>
  </si>
  <si>
    <t>treated home textile and upholstry</t>
  </si>
  <si>
    <t>Summary (Guo et al., 2009)</t>
  </si>
  <si>
    <t>Bečanová et al., 2016</t>
  </si>
  <si>
    <t>Guo et al., 2009</t>
  </si>
  <si>
    <t>Liu et al., 2015</t>
  </si>
  <si>
    <t>Summary (Liu et al., 2015)</t>
  </si>
  <si>
    <t>van der Veen et al., 2022</t>
  </si>
  <si>
    <t>Summary (van der Veen et al., 2022)</t>
  </si>
  <si>
    <t>summary of all textiles</t>
  </si>
  <si>
    <t>summary stats</t>
  </si>
  <si>
    <t>new carpet - red</t>
  </si>
  <si>
    <t xml:space="preserve">carpet - grey </t>
  </si>
  <si>
    <t>carpet - grey</t>
  </si>
  <si>
    <t>carpet - green</t>
  </si>
  <si>
    <t>carpet - brown</t>
  </si>
  <si>
    <t>Persian carpet</t>
  </si>
  <si>
    <t>A-1</t>
  </si>
  <si>
    <t>A-2</t>
  </si>
  <si>
    <t>A-3</t>
  </si>
  <si>
    <t>A-4</t>
  </si>
  <si>
    <t>A-5</t>
  </si>
  <si>
    <t>A-6</t>
  </si>
  <si>
    <t>A-8</t>
  </si>
  <si>
    <t>A-9</t>
  </si>
  <si>
    <t>carpt fibers</t>
  </si>
  <si>
    <t>pre-treated carpeting fiber</t>
  </si>
  <si>
    <t>FOSA</t>
  </si>
  <si>
    <t>Summary (Bečanová et al., 2016)</t>
  </si>
  <si>
    <t>Summary (Wu et al., 2020)</t>
  </si>
  <si>
    <t>Wu et al., 2020</t>
  </si>
  <si>
    <t>Sum</t>
  </si>
  <si>
    <t>Fluorotelomer methacrylates (FTMAC)</t>
  </si>
  <si>
    <t>paper tableware</t>
  </si>
  <si>
    <t>cupcake cup holder</t>
  </si>
  <si>
    <t>paper cup</t>
  </si>
  <si>
    <t>paper box</t>
  </si>
  <si>
    <t>paper bag</t>
  </si>
  <si>
    <t>other</t>
  </si>
  <si>
    <t>5 (average of 3)</t>
  </si>
  <si>
    <t>(+/-) of 3 values for 5</t>
  </si>
  <si>
    <t>H-2</t>
  </si>
  <si>
    <t>H-3</t>
  </si>
  <si>
    <t>H-4</t>
  </si>
  <si>
    <t>H-5</t>
  </si>
  <si>
    <t>H-1</t>
  </si>
  <si>
    <t>H-6</t>
  </si>
  <si>
    <t>H-7</t>
  </si>
  <si>
    <t>H-8</t>
  </si>
  <si>
    <t>H-9</t>
  </si>
  <si>
    <t>n=16</t>
  </si>
  <si>
    <t>n=6</t>
  </si>
  <si>
    <t>n=9</t>
  </si>
  <si>
    <t>n=12</t>
  </si>
  <si>
    <t>n=11</t>
  </si>
  <si>
    <t>carboard 1</t>
  </si>
  <si>
    <t>cardboard 2</t>
  </si>
  <si>
    <t>baking paper</t>
  </si>
  <si>
    <t>muffin paper</t>
  </si>
  <si>
    <t>cardboard plate</t>
  </si>
  <si>
    <t>cardboard cup</t>
  </si>
  <si>
    <t>burger wrapper</t>
  </si>
  <si>
    <t>grease proof box 1</t>
  </si>
  <si>
    <t>grease proof box 2</t>
  </si>
  <si>
    <t>french fries wrapper 1</t>
  </si>
  <si>
    <t>french freis wrapper 2</t>
  </si>
  <si>
    <t>burger clam 1</t>
  </si>
  <si>
    <t>burger clam 2</t>
  </si>
  <si>
    <t>grease proof bag</t>
  </si>
  <si>
    <t>pizza box 1</t>
  </si>
  <si>
    <t>pizza box 2</t>
  </si>
  <si>
    <t>cinema popcorn box 1</t>
  </si>
  <si>
    <t>cinema popcorn box 2</t>
  </si>
  <si>
    <t>cinema popcorn box 3</t>
  </si>
  <si>
    <t>spanish microwave pop corn bag 1</t>
  </si>
  <si>
    <t>spanish microwave pop corn bag 2</t>
  </si>
  <si>
    <t xml:space="preserve">chinese microwave popcorn bag </t>
  </si>
  <si>
    <t>pet food bag inside 1</t>
  </si>
  <si>
    <t>pet food bag 2 inside</t>
  </si>
  <si>
    <t>pet food bag ouside part 1</t>
  </si>
  <si>
    <t>Paper fiber from factory</t>
  </si>
  <si>
    <t>food contact paper ng/g</t>
  </si>
  <si>
    <t>treated food contact paper</t>
  </si>
  <si>
    <t>food contact materials</t>
  </si>
  <si>
    <t>"+/- 200</t>
  </si>
  <si>
    <t>"+/- 400</t>
  </si>
  <si>
    <t>"+/- 110</t>
  </si>
  <si>
    <t>"+/- 300</t>
  </si>
  <si>
    <t>"+/-70</t>
  </si>
  <si>
    <t>10:2/12:2 diPAP</t>
  </si>
  <si>
    <t>"+/-110</t>
  </si>
  <si>
    <t>14:2 FTOH</t>
  </si>
  <si>
    <t>16:2 FTOH</t>
  </si>
  <si>
    <t>18:2 FTOH</t>
  </si>
  <si>
    <t>"+/-.2</t>
  </si>
  <si>
    <t>"+/-.3</t>
  </si>
  <si>
    <t>"+/-.4</t>
  </si>
  <si>
    <t>"+/- .4</t>
  </si>
  <si>
    <t>PFPeDA (C15)</t>
  </si>
  <si>
    <t>PFHxDA(16)</t>
  </si>
  <si>
    <t>PFHpDA(17)</t>
  </si>
  <si>
    <t>PFODA(18)</t>
  </si>
  <si>
    <t>diSAmPAP</t>
  </si>
  <si>
    <t>PFECHS</t>
  </si>
  <si>
    <t>9Cl-PF3ONS</t>
  </si>
  <si>
    <t>6:2 monoPAP</t>
  </si>
  <si>
    <t>8:2 monoPAP</t>
  </si>
  <si>
    <t>6:2 FTUCA</t>
  </si>
  <si>
    <t>8:2 FTUCA</t>
  </si>
  <si>
    <t>popcorn bag</t>
  </si>
  <si>
    <t>paper strawls</t>
  </si>
  <si>
    <t>paper-based food contact material</t>
  </si>
  <si>
    <t>Perfluoroethylcyclohexane sulfonate</t>
  </si>
  <si>
    <t>N-ethyl perfluorooctane sulfonamido phosphates</t>
  </si>
  <si>
    <t>9-Chlorohexadecafluoro-3-Oxanone-1-Sulfonic Acid</t>
  </si>
  <si>
    <t>Fluorotelomer phosphate monoesters (monoPAP)</t>
  </si>
  <si>
    <t>Polyfluoroalkyl phosphate diesters (diPAP)</t>
  </si>
  <si>
    <t>Fluorotelomer alcohols (FTOH)</t>
  </si>
  <si>
    <t>Fluorotelomer carboxylic acids (FTCA)</t>
  </si>
  <si>
    <t>Fluorotelomer unsaturated carboxylic acids (FTUCA)</t>
  </si>
  <si>
    <t>D'Eon 2009</t>
  </si>
  <si>
    <t>Summary (D'Eon et al., 2009)</t>
  </si>
  <si>
    <t>Yuan et al., 2016</t>
  </si>
  <si>
    <t>Timshina et al., 2021</t>
  </si>
  <si>
    <t>Summary (Timshina et al., 2021)</t>
  </si>
  <si>
    <t>Zabaleta et al., 2020</t>
  </si>
  <si>
    <t>Kotthoff et al., 2015</t>
  </si>
  <si>
    <t>PFOSA</t>
  </si>
  <si>
    <t>MSW Screenings</t>
  </si>
  <si>
    <t>convert to ng/Kg MSW</t>
  </si>
  <si>
    <t>Analyte</t>
  </si>
  <si>
    <t>ng/L</t>
  </si>
  <si>
    <t>ng/kg</t>
  </si>
  <si>
    <t>PFBA</t>
  </si>
  <si>
    <t>PFPeA</t>
  </si>
  <si>
    <t>PFHxA</t>
  </si>
  <si>
    <t>PFHpA</t>
  </si>
  <si>
    <t>PFOA</t>
  </si>
  <si>
    <t>PFNA</t>
  </si>
  <si>
    <t>PFDA</t>
  </si>
  <si>
    <t>PFUnA</t>
  </si>
  <si>
    <t>PFDoA</t>
  </si>
  <si>
    <t>PFTrDA</t>
  </si>
  <si>
    <t>PFTeDA</t>
  </si>
  <si>
    <t>PFBS</t>
  </si>
  <si>
    <t>PFPeS</t>
  </si>
  <si>
    <t>PFHxS</t>
  </si>
  <si>
    <t>PFHpS</t>
  </si>
  <si>
    <t>PFOS</t>
  </si>
  <si>
    <t>PFNS</t>
  </si>
  <si>
    <t>PFDS</t>
  </si>
  <si>
    <t>MeFOSAA</t>
  </si>
  <si>
    <t>EtFOSAA</t>
  </si>
  <si>
    <t>sum PFCA (ng/kg)</t>
  </si>
  <si>
    <t>sum PFSA (ng/Kg)</t>
  </si>
  <si>
    <t>sum FTCA (ng/Kg)</t>
  </si>
  <si>
    <t>sum FTS (ng/Kg)</t>
  </si>
  <si>
    <t>Liu et al., 2022</t>
  </si>
  <si>
    <t>Leaching test of MSW screenings in water at four different liquid/solids ratios</t>
  </si>
  <si>
    <t>mean value of triplicates reported</t>
  </si>
  <si>
    <t>Liquid/soilds ratio</t>
  </si>
  <si>
    <t>sum PFCA (ng/L)</t>
  </si>
  <si>
    <t>sum PFSA (ng/L)</t>
  </si>
  <si>
    <t>sum FTCA (ng/L)</t>
  </si>
  <si>
    <t>sum FTS (ng/L)</t>
  </si>
  <si>
    <t>assume 1 L of leachate = 1 kg</t>
  </si>
  <si>
    <t>sum PFCA (ng/g)</t>
  </si>
  <si>
    <t>sum PFSA (ng/g)</t>
  </si>
  <si>
    <t>sum FTCA (ng/g)</t>
  </si>
  <si>
    <t>sum FTS (ng/g)</t>
  </si>
  <si>
    <t>Fluorotelomer acrylates (FTAC)</t>
  </si>
  <si>
    <t>Perfluorooctane sulfonamides</t>
  </si>
  <si>
    <t>Fluorotelomer acrylate (FTAC)</t>
  </si>
  <si>
    <t>Summary stats</t>
  </si>
  <si>
    <t>Liquid/solids ratio</t>
  </si>
  <si>
    <t>total FTAC</t>
  </si>
  <si>
    <t>total FTMAC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</si>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</sst>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7" fontId="2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 applyAlignment="1">
      <alignment horizontal="center" vertical="center" wrapText="1"/>
    </xf>
    <xf numFmtId="0" fontId="6" fillId="0" borderId="1" xfId="0" applyFont="1" applyBorder="1"/>
    <xf numFmtId="0" fontId="6" fillId="0" borderId="10" xfId="0" applyFont="1" applyBorder="1"/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0" xfId="0" applyFont="1" applyFill="1" applyBorder="1"/>
    <xf numFmtId="0" fontId="0" fillId="0" borderId="1" xfId="0" applyFont="1" applyFill="1" applyBorder="1" applyAlignment="1">
      <alignment horizontal="center" vertical="center" wrapText="1"/>
    </xf>
    <xf numFmtId="2" fontId="0" fillId="0" borderId="0" xfId="0" applyNumberFormat="1" applyFont="1" applyFill="1"/>
    <xf numFmtId="0" fontId="0" fillId="0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49" fontId="0" fillId="0" borderId="0" xfId="0" applyNumberFormat="1" applyFont="1" applyFill="1"/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00D0"/>
      <color rgb="FF78F45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7295-12B6-4AC4-BE55-4BC4F784A7BB}">
  <dimension ref="A4:FI78"/>
  <sheetViews>
    <sheetView topLeftCell="A43" zoomScale="55" zoomScaleNormal="55" workbookViewId="0">
      <pane xSplit="2" topLeftCell="EB1" activePane="topRight" state="frozen"/>
      <selection pane="topRight" activeCell="EL3" sqref="EL3"/>
    </sheetView>
  </sheetViews>
  <sheetFormatPr defaultRowHeight="14.25" x14ac:dyDescent="0.45"/>
  <cols>
    <col min="1" max="1" width="26.73046875" style="37" customWidth="1"/>
    <col min="2" max="2" width="16.19921875" style="37" customWidth="1"/>
    <col min="3" max="6" width="9.06640625" style="37"/>
    <col min="7" max="7" width="15.86328125" style="37" customWidth="1"/>
    <col min="8" max="8" width="18.265625" style="37" customWidth="1"/>
    <col min="9" max="9" width="10.3984375" style="37" customWidth="1"/>
    <col min="10" max="10" width="12.19921875" style="37" customWidth="1"/>
    <col min="11" max="11" width="11.86328125" style="37" customWidth="1"/>
    <col min="12" max="12" width="11.1328125" style="37" customWidth="1"/>
    <col min="13" max="13" width="14.1328125" style="47" customWidth="1"/>
    <col min="14" max="14" width="10.265625" style="37" customWidth="1"/>
    <col min="15" max="15" width="9.9296875" style="37" customWidth="1"/>
    <col min="16" max="23" width="9.06640625" style="37"/>
    <col min="24" max="24" width="9.06640625" style="47"/>
    <col min="25" max="39" width="9.06640625" style="37"/>
    <col min="40" max="40" width="9.06640625" style="47"/>
    <col min="41" max="42" width="9.06640625" style="37"/>
    <col min="43" max="43" width="15.3984375" style="37" customWidth="1"/>
    <col min="44" max="46" width="9.06640625" style="37"/>
    <col min="47" max="47" width="12.46484375" style="37" customWidth="1"/>
    <col min="48" max="50" width="9.06640625" style="37"/>
    <col min="51" max="51" width="17.19921875" style="37" customWidth="1"/>
    <col min="52" max="103" width="9.06640625" style="37"/>
    <col min="104" max="104" width="9.06640625" style="47"/>
    <col min="105" max="116" width="9.06640625" style="37"/>
    <col min="117" max="117" width="10.06640625" style="37" customWidth="1"/>
    <col min="118" max="120" width="9.06640625" style="37"/>
    <col min="121" max="121" width="9.73046875" style="37" customWidth="1"/>
    <col min="122" max="122" width="10" style="37" customWidth="1"/>
    <col min="123" max="135" width="9.06640625" style="37"/>
    <col min="136" max="136" width="9.06640625" style="47"/>
    <col min="137" max="141" width="9.06640625" style="37"/>
    <col min="142" max="142" width="12.265625" style="37" customWidth="1"/>
    <col min="143" max="143" width="16" style="37" customWidth="1"/>
    <col min="144" max="152" width="9.06640625" style="37"/>
    <col min="153" max="165" width="9.06640625" style="27"/>
  </cols>
  <sheetData>
    <row r="4" spans="1:146" x14ac:dyDescent="0.45">
      <c r="B4" s="37" t="s">
        <v>44</v>
      </c>
      <c r="C4" s="37" t="s">
        <v>318</v>
      </c>
      <c r="P4" s="37" t="s">
        <v>202</v>
      </c>
      <c r="AA4" s="37" t="s">
        <v>203</v>
      </c>
      <c r="AQ4" s="37" t="s">
        <v>320</v>
      </c>
      <c r="AU4" s="37" t="s">
        <v>320</v>
      </c>
      <c r="AY4" s="37" t="s">
        <v>320</v>
      </c>
      <c r="BC4" s="37" t="s">
        <v>320</v>
      </c>
      <c r="BG4" s="37" t="s">
        <v>320</v>
      </c>
      <c r="BK4" s="37" t="s">
        <v>320</v>
      </c>
      <c r="BO4" s="37" t="s">
        <v>320</v>
      </c>
      <c r="BS4" s="37" t="s">
        <v>321</v>
      </c>
      <c r="DC4" s="37" t="s">
        <v>323</v>
      </c>
      <c r="EI4" s="37" t="s">
        <v>324</v>
      </c>
      <c r="EN4" s="37" t="s">
        <v>208</v>
      </c>
    </row>
    <row r="5" spans="1:146" x14ac:dyDescent="0.45">
      <c r="B5" s="37" t="s">
        <v>49</v>
      </c>
      <c r="C5" s="37">
        <v>1</v>
      </c>
      <c r="D5" s="37">
        <v>2</v>
      </c>
      <c r="E5" s="37">
        <v>3</v>
      </c>
      <c r="F5" s="37">
        <v>4</v>
      </c>
      <c r="G5" s="37" t="s">
        <v>237</v>
      </c>
      <c r="H5" s="37" t="s">
        <v>238</v>
      </c>
      <c r="J5" s="38" t="s">
        <v>319</v>
      </c>
      <c r="K5" s="38"/>
      <c r="L5" s="38"/>
      <c r="M5" s="38"/>
      <c r="N5" s="38"/>
      <c r="O5" s="39"/>
      <c r="P5" s="37" t="s">
        <v>239</v>
      </c>
      <c r="Q5" s="37" t="s">
        <v>240</v>
      </c>
      <c r="R5" s="37" t="s">
        <v>241</v>
      </c>
      <c r="S5" s="37" t="s">
        <v>242</v>
      </c>
      <c r="U5" s="38" t="s">
        <v>200</v>
      </c>
      <c r="V5" s="38"/>
      <c r="W5" s="38"/>
      <c r="X5" s="38"/>
      <c r="Y5" s="38"/>
      <c r="AA5" s="37" t="s">
        <v>243</v>
      </c>
      <c r="AB5" s="37" t="s">
        <v>239</v>
      </c>
      <c r="AC5" s="37" t="s">
        <v>240</v>
      </c>
      <c r="AD5" s="37" t="s">
        <v>241</v>
      </c>
      <c r="AE5" s="37" t="s">
        <v>242</v>
      </c>
      <c r="AF5" s="37" t="s">
        <v>244</v>
      </c>
      <c r="AG5" s="37" t="s">
        <v>245</v>
      </c>
      <c r="AH5" s="37" t="s">
        <v>246</v>
      </c>
      <c r="AI5" s="37" t="s">
        <v>247</v>
      </c>
      <c r="AK5" s="38" t="s">
        <v>203</v>
      </c>
      <c r="AL5" s="38"/>
      <c r="AM5" s="38"/>
      <c r="AN5" s="38"/>
      <c r="AO5" s="38"/>
      <c r="AQ5" s="37" t="s">
        <v>231</v>
      </c>
      <c r="AR5" s="37" t="s">
        <v>248</v>
      </c>
      <c r="AU5" s="37" t="s">
        <v>307</v>
      </c>
      <c r="AV5" s="37" t="s">
        <v>249</v>
      </c>
      <c r="AY5" s="37" t="s">
        <v>232</v>
      </c>
      <c r="AZ5" s="37" t="s">
        <v>250</v>
      </c>
      <c r="BC5" s="37" t="s">
        <v>233</v>
      </c>
      <c r="BD5" s="37" t="s">
        <v>249</v>
      </c>
      <c r="BG5" s="37" t="s">
        <v>234</v>
      </c>
      <c r="BH5" s="37" t="s">
        <v>251</v>
      </c>
      <c r="BK5" s="37" t="s">
        <v>235</v>
      </c>
      <c r="BL5" s="37" t="s">
        <v>252</v>
      </c>
      <c r="BO5" s="37" t="s">
        <v>236</v>
      </c>
      <c r="BP5" s="37" t="s">
        <v>250</v>
      </c>
      <c r="BS5" s="40">
        <v>6</v>
      </c>
      <c r="BT5" s="40">
        <v>7</v>
      </c>
      <c r="BU5" s="40">
        <v>8</v>
      </c>
      <c r="BV5" s="40">
        <v>9</v>
      </c>
      <c r="BW5" s="40">
        <v>10</v>
      </c>
      <c r="BX5" s="40">
        <v>11</v>
      </c>
      <c r="BY5" s="40">
        <v>12</v>
      </c>
      <c r="BZ5" s="40">
        <v>13</v>
      </c>
      <c r="CA5" s="40">
        <v>14</v>
      </c>
      <c r="CB5" s="40">
        <v>15</v>
      </c>
      <c r="CC5" s="40">
        <v>16</v>
      </c>
      <c r="CD5" s="40">
        <v>17</v>
      </c>
      <c r="CE5" s="40">
        <v>18</v>
      </c>
      <c r="CF5" s="40">
        <v>19</v>
      </c>
      <c r="CG5" s="40">
        <v>20</v>
      </c>
      <c r="CH5" s="40">
        <v>21</v>
      </c>
      <c r="CI5" s="40">
        <v>22</v>
      </c>
      <c r="CJ5" s="40">
        <v>23</v>
      </c>
      <c r="CK5" s="40">
        <v>24</v>
      </c>
      <c r="CL5" s="40">
        <v>25</v>
      </c>
      <c r="CM5" s="40">
        <v>26</v>
      </c>
      <c r="CN5" s="40">
        <v>27</v>
      </c>
      <c r="CO5" s="40">
        <v>28</v>
      </c>
      <c r="CP5" s="40">
        <v>29</v>
      </c>
      <c r="CQ5" s="40">
        <v>30</v>
      </c>
      <c r="CR5" s="40">
        <v>31</v>
      </c>
      <c r="CS5" s="40">
        <v>32</v>
      </c>
      <c r="CT5" s="40">
        <v>33</v>
      </c>
      <c r="CU5" s="40">
        <v>34</v>
      </c>
      <c r="CV5" s="40"/>
      <c r="CW5" s="41" t="s">
        <v>322</v>
      </c>
      <c r="CX5" s="41"/>
      <c r="CY5" s="41"/>
      <c r="CZ5" s="41"/>
      <c r="DA5" s="41"/>
      <c r="DB5" s="40"/>
      <c r="DC5" s="37" t="s">
        <v>253</v>
      </c>
      <c r="DD5" s="37" t="s">
        <v>254</v>
      </c>
      <c r="DE5" s="37" t="s">
        <v>255</v>
      </c>
      <c r="DF5" s="37" t="s">
        <v>256</v>
      </c>
      <c r="DG5" s="37" t="s">
        <v>257</v>
      </c>
      <c r="DH5" s="37" t="s">
        <v>258</v>
      </c>
      <c r="DI5" s="37" t="s">
        <v>259</v>
      </c>
      <c r="DJ5" s="37" t="s">
        <v>260</v>
      </c>
      <c r="DK5" s="37" t="s">
        <v>261</v>
      </c>
      <c r="DL5" s="37" t="s">
        <v>262</v>
      </c>
      <c r="DM5" s="37" t="s">
        <v>263</v>
      </c>
      <c r="DN5" s="37" t="s">
        <v>264</v>
      </c>
      <c r="DO5" s="37" t="s">
        <v>265</v>
      </c>
      <c r="DP5" s="37" t="s">
        <v>266</v>
      </c>
      <c r="DQ5" s="37" t="s">
        <v>267</v>
      </c>
      <c r="DR5" s="37" t="s">
        <v>268</v>
      </c>
      <c r="DS5" s="37" t="s">
        <v>269</v>
      </c>
      <c r="DT5" s="37" t="s">
        <v>270</v>
      </c>
      <c r="DU5" s="37" t="s">
        <v>271</v>
      </c>
      <c r="DV5" s="37" t="s">
        <v>272</v>
      </c>
      <c r="DW5" s="37" t="s">
        <v>273</v>
      </c>
      <c r="DX5" s="37" t="s">
        <v>274</v>
      </c>
      <c r="DY5" s="37" t="s">
        <v>275</v>
      </c>
      <c r="DZ5" s="37" t="s">
        <v>276</v>
      </c>
      <c r="EA5" s="37" t="s">
        <v>277</v>
      </c>
      <c r="EI5" s="37" t="s">
        <v>309</v>
      </c>
    </row>
    <row r="6" spans="1:146" x14ac:dyDescent="0.45">
      <c r="A6" s="37" t="s">
        <v>124</v>
      </c>
      <c r="B6" s="37" t="s">
        <v>125</v>
      </c>
      <c r="C6" s="37" t="s">
        <v>278</v>
      </c>
      <c r="J6" s="37" t="s">
        <v>128</v>
      </c>
      <c r="K6" s="37" t="s">
        <v>0</v>
      </c>
      <c r="L6" s="37" t="s">
        <v>1</v>
      </c>
      <c r="M6" s="47" t="s">
        <v>375</v>
      </c>
      <c r="N6" s="37" t="s">
        <v>2</v>
      </c>
      <c r="P6" s="37" t="s">
        <v>279</v>
      </c>
      <c r="U6" s="37" t="s">
        <v>128</v>
      </c>
      <c r="V6" s="37" t="s">
        <v>0</v>
      </c>
      <c r="W6" s="37" t="s">
        <v>1</v>
      </c>
      <c r="X6" s="47" t="s">
        <v>375</v>
      </c>
      <c r="Y6" s="37" t="s">
        <v>2</v>
      </c>
      <c r="AA6" s="37" t="s">
        <v>280</v>
      </c>
      <c r="AK6" s="37" t="s">
        <v>128</v>
      </c>
      <c r="AL6" s="37" t="s">
        <v>0</v>
      </c>
      <c r="AM6" s="37" t="s">
        <v>1</v>
      </c>
      <c r="AN6" s="47" t="s">
        <v>375</v>
      </c>
      <c r="AO6" s="37" t="s">
        <v>2</v>
      </c>
      <c r="AQ6" s="37" t="s">
        <v>128</v>
      </c>
      <c r="AR6" s="37" t="s">
        <v>0</v>
      </c>
      <c r="AS6" s="37" t="s">
        <v>1</v>
      </c>
      <c r="AT6" s="37" t="s">
        <v>2</v>
      </c>
      <c r="AU6" s="37" t="s">
        <v>128</v>
      </c>
      <c r="AV6" s="37" t="s">
        <v>0</v>
      </c>
      <c r="AW6" s="37" t="s">
        <v>1</v>
      </c>
      <c r="AX6" s="37" t="s">
        <v>2</v>
      </c>
      <c r="AY6" s="37" t="s">
        <v>128</v>
      </c>
      <c r="AZ6" s="37" t="s">
        <v>0</v>
      </c>
      <c r="BA6" s="37" t="s">
        <v>1</v>
      </c>
      <c r="BB6" s="37" t="s">
        <v>2</v>
      </c>
      <c r="BC6" s="37" t="s">
        <v>128</v>
      </c>
      <c r="BD6" s="37" t="s">
        <v>0</v>
      </c>
      <c r="BE6" s="37" t="s">
        <v>1</v>
      </c>
      <c r="BF6" s="37" t="s">
        <v>2</v>
      </c>
      <c r="BG6" s="37" t="s">
        <v>128</v>
      </c>
      <c r="BH6" s="37" t="s">
        <v>0</v>
      </c>
      <c r="BI6" s="37" t="s">
        <v>1</v>
      </c>
      <c r="BJ6" s="37" t="s">
        <v>2</v>
      </c>
      <c r="BK6" s="37" t="s">
        <v>128</v>
      </c>
      <c r="BL6" s="37" t="s">
        <v>0</v>
      </c>
      <c r="BM6" s="37" t="s">
        <v>1</v>
      </c>
      <c r="BN6" s="37" t="s">
        <v>2</v>
      </c>
      <c r="BO6" s="37" t="s">
        <v>128</v>
      </c>
      <c r="BP6" s="37" t="s">
        <v>0</v>
      </c>
      <c r="BQ6" s="37" t="s">
        <v>1</v>
      </c>
      <c r="BR6" s="37" t="s">
        <v>2</v>
      </c>
      <c r="BS6" s="37" t="s">
        <v>308</v>
      </c>
      <c r="CW6" s="37" t="s">
        <v>128</v>
      </c>
      <c r="CX6" s="37" t="s">
        <v>0</v>
      </c>
      <c r="CY6" s="37" t="s">
        <v>1</v>
      </c>
      <c r="CZ6" s="47" t="s">
        <v>375</v>
      </c>
      <c r="DA6" s="37" t="s">
        <v>2</v>
      </c>
      <c r="DC6" s="37" t="s">
        <v>281</v>
      </c>
      <c r="EC6" s="37" t="s">
        <v>128</v>
      </c>
      <c r="ED6" s="37" t="s">
        <v>0</v>
      </c>
      <c r="EE6" s="37" t="s">
        <v>1</v>
      </c>
      <c r="EF6" s="47" t="s">
        <v>375</v>
      </c>
      <c r="EG6" s="37" t="s">
        <v>2</v>
      </c>
      <c r="EI6" s="37" t="s">
        <v>1</v>
      </c>
      <c r="EJ6" s="37" t="s">
        <v>128</v>
      </c>
      <c r="EK6" s="37" t="s">
        <v>2</v>
      </c>
      <c r="EM6" s="37" t="s">
        <v>137</v>
      </c>
      <c r="EN6" s="37" t="s">
        <v>0</v>
      </c>
      <c r="EO6" s="37" t="s">
        <v>1</v>
      </c>
      <c r="EP6" s="37" t="s">
        <v>2</v>
      </c>
    </row>
    <row r="7" spans="1:146" x14ac:dyDescent="0.45">
      <c r="B7" s="37" t="s">
        <v>134</v>
      </c>
      <c r="C7" s="37" t="s">
        <v>34</v>
      </c>
      <c r="D7" s="37" t="s">
        <v>34</v>
      </c>
      <c r="E7" s="37" t="s">
        <v>34</v>
      </c>
      <c r="F7" s="37" t="s">
        <v>34</v>
      </c>
      <c r="G7" s="37" t="s">
        <v>34</v>
      </c>
      <c r="H7" s="37" t="s">
        <v>34</v>
      </c>
      <c r="K7" s="37" t="s">
        <v>34</v>
      </c>
      <c r="L7" s="37" t="s">
        <v>34</v>
      </c>
      <c r="M7" s="47" t="s">
        <v>34</v>
      </c>
      <c r="P7" s="37" t="s">
        <v>34</v>
      </c>
      <c r="Q7" s="37" t="s">
        <v>34</v>
      </c>
      <c r="R7" s="37" t="s">
        <v>34</v>
      </c>
      <c r="S7" s="37" t="s">
        <v>34</v>
      </c>
      <c r="U7" s="37" t="s">
        <v>34</v>
      </c>
      <c r="V7" s="37" t="s">
        <v>34</v>
      </c>
      <c r="W7" s="37" t="s">
        <v>34</v>
      </c>
      <c r="X7" s="47" t="s">
        <v>34</v>
      </c>
      <c r="Y7" s="37" t="s">
        <v>34</v>
      </c>
      <c r="AA7" s="37" t="s">
        <v>34</v>
      </c>
      <c r="AB7" s="37" t="s">
        <v>34</v>
      </c>
      <c r="AC7" s="37" t="s">
        <v>34</v>
      </c>
      <c r="AD7" s="37" t="s">
        <v>34</v>
      </c>
      <c r="AE7" s="37" t="s">
        <v>34</v>
      </c>
      <c r="AF7" s="37" t="s">
        <v>34</v>
      </c>
      <c r="AG7" s="37" t="s">
        <v>34</v>
      </c>
      <c r="AH7" s="37" t="s">
        <v>34</v>
      </c>
      <c r="AI7" s="37" t="s">
        <v>34</v>
      </c>
      <c r="AK7" s="37" t="s">
        <v>34</v>
      </c>
      <c r="AL7" s="37" t="s">
        <v>34</v>
      </c>
      <c r="AM7" s="37" t="s">
        <v>34</v>
      </c>
      <c r="AN7" s="47" t="s">
        <v>34</v>
      </c>
      <c r="AO7" s="37" t="s">
        <v>34</v>
      </c>
      <c r="AQ7" s="37" t="s">
        <v>34</v>
      </c>
      <c r="AR7" s="37" t="s">
        <v>34</v>
      </c>
      <c r="AS7" s="37" t="s">
        <v>34</v>
      </c>
      <c r="AU7" s="37" t="s">
        <v>34</v>
      </c>
      <c r="AV7" s="37" t="s">
        <v>34</v>
      </c>
      <c r="AW7" s="37" t="s">
        <v>34</v>
      </c>
      <c r="AY7" s="37" t="s">
        <v>34</v>
      </c>
      <c r="AZ7" s="37" t="s">
        <v>34</v>
      </c>
      <c r="BA7" s="37" t="s">
        <v>34</v>
      </c>
      <c r="BC7" s="37" t="s">
        <v>34</v>
      </c>
      <c r="BD7" s="37" t="s">
        <v>34</v>
      </c>
      <c r="BE7" s="37" t="s">
        <v>34</v>
      </c>
      <c r="BG7" s="37" t="s">
        <v>34</v>
      </c>
      <c r="BH7" s="37" t="s">
        <v>34</v>
      </c>
      <c r="BI7" s="37" t="s">
        <v>34</v>
      </c>
      <c r="BK7" s="37" t="s">
        <v>34</v>
      </c>
      <c r="BL7" s="37" t="s">
        <v>34</v>
      </c>
      <c r="BM7" s="37" t="s">
        <v>34</v>
      </c>
      <c r="BO7" s="37" t="s">
        <v>34</v>
      </c>
      <c r="BP7" s="37" t="s">
        <v>34</v>
      </c>
      <c r="BQ7" s="37" t="s">
        <v>34</v>
      </c>
      <c r="BS7" s="37" t="s">
        <v>34</v>
      </c>
      <c r="BT7" s="37" t="s">
        <v>34</v>
      </c>
      <c r="BU7" s="37" t="s">
        <v>34</v>
      </c>
      <c r="BV7" s="37" t="s">
        <v>34</v>
      </c>
      <c r="BW7" s="37" t="s">
        <v>34</v>
      </c>
      <c r="BX7" s="37" t="s">
        <v>34</v>
      </c>
      <c r="BY7" s="37" t="s">
        <v>34</v>
      </c>
      <c r="BZ7" s="37" t="s">
        <v>34</v>
      </c>
      <c r="CA7" s="37" t="s">
        <v>34</v>
      </c>
      <c r="CB7" s="37" t="s">
        <v>34</v>
      </c>
      <c r="CC7" s="37" t="s">
        <v>34</v>
      </c>
      <c r="CD7" s="37" t="s">
        <v>34</v>
      </c>
      <c r="CE7" s="37" t="s">
        <v>34</v>
      </c>
      <c r="CF7" s="37" t="s">
        <v>34</v>
      </c>
      <c r="CG7" s="37" t="s">
        <v>34</v>
      </c>
      <c r="CH7" s="37" t="s">
        <v>34</v>
      </c>
      <c r="CI7" s="37" t="s">
        <v>34</v>
      </c>
      <c r="CJ7" s="37" t="s">
        <v>34</v>
      </c>
      <c r="CK7" s="37" t="s">
        <v>34</v>
      </c>
      <c r="CL7" s="37" t="s">
        <v>34</v>
      </c>
      <c r="CM7" s="37" t="s">
        <v>34</v>
      </c>
      <c r="CN7" s="37" t="s">
        <v>34</v>
      </c>
      <c r="CO7" s="37" t="s">
        <v>34</v>
      </c>
      <c r="CP7" s="37" t="s">
        <v>34</v>
      </c>
      <c r="CQ7" s="37" t="s">
        <v>34</v>
      </c>
      <c r="CR7" s="37" t="s">
        <v>34</v>
      </c>
      <c r="CS7" s="37" t="s">
        <v>34</v>
      </c>
      <c r="CT7" s="37" t="s">
        <v>34</v>
      </c>
      <c r="CU7" s="37" t="s">
        <v>34</v>
      </c>
      <c r="CW7" s="37" t="s">
        <v>34</v>
      </c>
      <c r="CX7" s="37" t="s">
        <v>34</v>
      </c>
      <c r="CY7" s="37" t="s">
        <v>34</v>
      </c>
      <c r="CZ7" s="47" t="s">
        <v>34</v>
      </c>
      <c r="DC7" s="37" t="s">
        <v>34</v>
      </c>
      <c r="DD7" s="37" t="s">
        <v>34</v>
      </c>
      <c r="DE7" s="37" t="s">
        <v>34</v>
      </c>
      <c r="DF7" s="37" t="s">
        <v>34</v>
      </c>
      <c r="DG7" s="37" t="s">
        <v>34</v>
      </c>
      <c r="DH7" s="37" t="s">
        <v>34</v>
      </c>
      <c r="DI7" s="37" t="s">
        <v>34</v>
      </c>
      <c r="DJ7" s="37" t="s">
        <v>34</v>
      </c>
      <c r="DK7" s="37" t="s">
        <v>34</v>
      </c>
      <c r="DL7" s="37" t="s">
        <v>34</v>
      </c>
      <c r="DM7" s="37" t="s">
        <v>34</v>
      </c>
      <c r="DN7" s="37" t="s">
        <v>34</v>
      </c>
      <c r="DO7" s="37" t="s">
        <v>34</v>
      </c>
      <c r="DP7" s="37" t="s">
        <v>34</v>
      </c>
      <c r="DQ7" s="37" t="s">
        <v>34</v>
      </c>
      <c r="DR7" s="37" t="s">
        <v>34</v>
      </c>
      <c r="DS7" s="37" t="s">
        <v>34</v>
      </c>
      <c r="DT7" s="37" t="s">
        <v>34</v>
      </c>
      <c r="DU7" s="37" t="s">
        <v>34</v>
      </c>
      <c r="DV7" s="37" t="s">
        <v>34</v>
      </c>
      <c r="DW7" s="37" t="s">
        <v>34</v>
      </c>
      <c r="DX7" s="37" t="s">
        <v>34</v>
      </c>
      <c r="DY7" s="37" t="s">
        <v>34</v>
      </c>
      <c r="DZ7" s="37" t="s">
        <v>34</v>
      </c>
      <c r="EA7" s="37" t="s">
        <v>34</v>
      </c>
      <c r="EC7" s="37" t="s">
        <v>34</v>
      </c>
      <c r="ED7" s="37" t="s">
        <v>34</v>
      </c>
      <c r="EE7" s="37" t="s">
        <v>34</v>
      </c>
      <c r="EF7" s="47" t="s">
        <v>34</v>
      </c>
      <c r="EI7" s="37" t="s">
        <v>34</v>
      </c>
      <c r="EJ7" s="37" t="s">
        <v>34</v>
      </c>
      <c r="EM7" s="37" t="s">
        <v>34</v>
      </c>
      <c r="EN7" s="37" t="s">
        <v>34</v>
      </c>
      <c r="EO7" s="37" t="s">
        <v>34</v>
      </c>
    </row>
    <row r="8" spans="1:146" ht="37.9" customHeight="1" x14ac:dyDescent="0.45">
      <c r="A8" s="42" t="s">
        <v>125</v>
      </c>
      <c r="B8" s="43" t="s">
        <v>138</v>
      </c>
    </row>
    <row r="9" spans="1:146" x14ac:dyDescent="0.45">
      <c r="A9" s="44" t="s">
        <v>313</v>
      </c>
      <c r="B9" s="45" t="s">
        <v>303</v>
      </c>
      <c r="DC9" s="37">
        <v>0</v>
      </c>
      <c r="DD9" s="37">
        <v>0</v>
      </c>
      <c r="DE9" s="37">
        <v>0</v>
      </c>
      <c r="DF9" s="37">
        <v>0</v>
      </c>
      <c r="DG9" s="37">
        <v>0</v>
      </c>
      <c r="DH9" s="37">
        <v>0</v>
      </c>
      <c r="DI9" s="37">
        <v>0</v>
      </c>
      <c r="DJ9" s="37">
        <v>0</v>
      </c>
      <c r="DK9" s="37">
        <v>0</v>
      </c>
      <c r="DL9" s="37">
        <v>0</v>
      </c>
      <c r="DM9" s="37">
        <v>0</v>
      </c>
      <c r="DN9" s="37">
        <v>0</v>
      </c>
      <c r="DO9" s="37">
        <v>0</v>
      </c>
      <c r="DP9" s="37">
        <v>0</v>
      </c>
      <c r="DQ9" s="37">
        <v>0</v>
      </c>
      <c r="DR9" s="37">
        <v>0</v>
      </c>
      <c r="DS9" s="37">
        <v>0</v>
      </c>
      <c r="DT9" s="37">
        <v>0</v>
      </c>
      <c r="DU9" s="37">
        <v>0</v>
      </c>
      <c r="DV9" s="37">
        <v>0</v>
      </c>
      <c r="DW9" s="37">
        <v>0</v>
      </c>
      <c r="DX9" s="37">
        <v>0</v>
      </c>
      <c r="DY9" s="37">
        <v>0</v>
      </c>
      <c r="DZ9" s="37">
        <v>0</v>
      </c>
      <c r="EA9" s="37">
        <v>0</v>
      </c>
      <c r="EC9" s="37">
        <f t="shared" ref="EC9:EC10" si="0">MEDIAN(DC9:EA9)</f>
        <v>0</v>
      </c>
      <c r="ED9" s="37">
        <f t="shared" ref="ED9:ED10" si="1">MIN(DC9:EA9)</f>
        <v>0</v>
      </c>
      <c r="EE9" s="37">
        <f t="shared" ref="EE9:EE10" si="2">MAX(DC9:EA9)</f>
        <v>0</v>
      </c>
      <c r="EF9" s="47">
        <f t="shared" ref="EF9:EF10" si="3">AVERAGE(DC9:EA9)</f>
        <v>0</v>
      </c>
      <c r="EG9" s="37">
        <f t="shared" ref="EG9:EG10" si="4">COUNT(DC9:EA9)</f>
        <v>25</v>
      </c>
      <c r="EM9" s="37">
        <f>AVERAGE(J9,U9,AK9,AQ9,AU9,AY9,BC9,BG9,BK9,BO9,CW9,EC9,EJ9)</f>
        <v>0</v>
      </c>
      <c r="EN9" s="37">
        <f>MIN(K9,V9,AL9,AR9,AV9,AZ9,BD9,BH9,BL9,BP9,CX9,ED9)</f>
        <v>0</v>
      </c>
      <c r="EO9" s="37">
        <f>MAX(L9,W9,AM9,AS9,AW9,BA9,BE9,BI9,BM9,BQ9,CY9,EE9,EI9)</f>
        <v>0</v>
      </c>
      <c r="EP9" s="37">
        <f>SUM(N9,Y9,AO9,AT9,AX9,BB9,BF9,BJ9,BN9,BR9,DA9,EG9,EK9)</f>
        <v>25</v>
      </c>
    </row>
    <row r="10" spans="1:146" x14ac:dyDescent="0.45">
      <c r="A10" s="44"/>
      <c r="B10" s="45" t="s">
        <v>304</v>
      </c>
      <c r="DC10" s="37">
        <v>0</v>
      </c>
      <c r="DD10" s="37">
        <v>0</v>
      </c>
      <c r="DE10" s="37">
        <v>0</v>
      </c>
      <c r="DF10" s="37">
        <v>0</v>
      </c>
      <c r="DG10" s="37">
        <v>0</v>
      </c>
      <c r="DH10" s="37">
        <v>0</v>
      </c>
      <c r="DI10" s="37">
        <v>0</v>
      </c>
      <c r="DJ10" s="37">
        <v>0</v>
      </c>
      <c r="DK10" s="37">
        <v>0</v>
      </c>
      <c r="DL10" s="37">
        <v>0</v>
      </c>
      <c r="DM10" s="37">
        <v>0</v>
      </c>
      <c r="DN10" s="37">
        <v>0</v>
      </c>
      <c r="DO10" s="37">
        <v>0</v>
      </c>
      <c r="DP10" s="37">
        <v>0</v>
      </c>
      <c r="DQ10" s="37">
        <v>0</v>
      </c>
      <c r="DR10" s="37">
        <v>0</v>
      </c>
      <c r="DS10" s="37">
        <v>0</v>
      </c>
      <c r="DT10" s="37">
        <v>0</v>
      </c>
      <c r="DU10" s="37">
        <v>0</v>
      </c>
      <c r="DV10" s="37">
        <v>0</v>
      </c>
      <c r="DW10" s="37">
        <v>0</v>
      </c>
      <c r="DX10" s="37">
        <v>0</v>
      </c>
      <c r="DY10" s="37">
        <v>0</v>
      </c>
      <c r="DZ10" s="37">
        <v>0</v>
      </c>
      <c r="EA10" s="37">
        <v>0</v>
      </c>
      <c r="EC10" s="37">
        <f t="shared" si="0"/>
        <v>0</v>
      </c>
      <c r="ED10" s="37">
        <f t="shared" si="1"/>
        <v>0</v>
      </c>
      <c r="EE10" s="37">
        <f t="shared" si="2"/>
        <v>0</v>
      </c>
      <c r="EF10" s="47">
        <f t="shared" si="3"/>
        <v>0</v>
      </c>
      <c r="EG10" s="37">
        <f t="shared" si="4"/>
        <v>25</v>
      </c>
      <c r="EM10" s="37">
        <f t="shared" ref="EM10:EM64" si="5">AVERAGE(J10,U10,AK10,AQ10,AU10,AY10,BC10,BG10,BK10,BO10,CW10,EC10,EJ10)</f>
        <v>0</v>
      </c>
      <c r="EN10" s="37">
        <f t="shared" ref="EN10:EN64" si="6">MIN(K10,V10,AL10,AR10,AV10,AZ10,BD10,BH10,BL10,BP10,CX10,ED10)</f>
        <v>0</v>
      </c>
      <c r="EO10" s="37">
        <f t="shared" ref="EO10:EO64" si="7">MAX(L10,W10,AM10,AS10,AW10,BA10,BE10,BI10,BM10,BQ10,CY10,EE10,EI10)</f>
        <v>0</v>
      </c>
      <c r="EP10" s="37">
        <f t="shared" ref="EP10:EP64" si="8">SUM(N10,Y10,AO10,AT10,AX10,BB10,BF10,BJ10,BN10,BR10,DA10,EG10,EK10)</f>
        <v>25</v>
      </c>
    </row>
    <row r="11" spans="1:146" x14ac:dyDescent="0.45">
      <c r="A11" s="46" t="s">
        <v>314</v>
      </c>
      <c r="B11" s="45" t="s">
        <v>139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J11" s="37">
        <f>MEDIAN(C11:G11)</f>
        <v>0</v>
      </c>
      <c r="K11" s="37">
        <f>MIN(C11:G11)</f>
        <v>0</v>
      </c>
      <c r="L11" s="37">
        <f>MAX(C11:G11)</f>
        <v>0</v>
      </c>
      <c r="M11" s="47">
        <f>AVERAGE(C11:G11)</f>
        <v>0</v>
      </c>
      <c r="N11" s="37">
        <v>5</v>
      </c>
      <c r="EM11" s="37">
        <f t="shared" si="5"/>
        <v>0</v>
      </c>
      <c r="EN11" s="37">
        <f t="shared" si="6"/>
        <v>0</v>
      </c>
      <c r="EO11" s="37">
        <f t="shared" si="7"/>
        <v>0</v>
      </c>
      <c r="EP11" s="37">
        <f t="shared" si="8"/>
        <v>5</v>
      </c>
    </row>
    <row r="12" spans="1:146" x14ac:dyDescent="0.45">
      <c r="A12" s="46"/>
      <c r="B12" s="45" t="s">
        <v>140</v>
      </c>
      <c r="C12" s="37">
        <v>130</v>
      </c>
      <c r="D12" s="37">
        <v>4.3</v>
      </c>
      <c r="E12" s="37">
        <v>0.32</v>
      </c>
      <c r="F12" s="37">
        <v>4.0999999999999996</v>
      </c>
      <c r="G12" s="37">
        <v>0</v>
      </c>
      <c r="J12" s="37">
        <f t="shared" ref="J12:J55" si="9">MEDIAN(C12:G12)</f>
        <v>4.0999999999999996</v>
      </c>
      <c r="K12" s="37">
        <f t="shared" ref="K12:K55" si="10">MIN(C12:G12)</f>
        <v>0</v>
      </c>
      <c r="L12" s="37">
        <f t="shared" ref="L12:L55" si="11">MAX(C12:G12)</f>
        <v>130</v>
      </c>
      <c r="M12" s="47">
        <f t="shared" ref="M12:M55" si="12">AVERAGE(C12:G12)</f>
        <v>27.744</v>
      </c>
      <c r="N12" s="37">
        <v>5</v>
      </c>
      <c r="EM12" s="37">
        <f t="shared" si="5"/>
        <v>4.0999999999999996</v>
      </c>
      <c r="EN12" s="37">
        <f t="shared" si="6"/>
        <v>0</v>
      </c>
      <c r="EO12" s="37">
        <f t="shared" si="7"/>
        <v>130</v>
      </c>
      <c r="EP12" s="37">
        <f t="shared" si="8"/>
        <v>5</v>
      </c>
    </row>
    <row r="13" spans="1:146" x14ac:dyDescent="0.45">
      <c r="A13" s="46"/>
      <c r="B13" s="43" t="s">
        <v>141</v>
      </c>
      <c r="C13" s="37">
        <v>210</v>
      </c>
      <c r="D13" s="37">
        <v>240</v>
      </c>
      <c r="E13" s="37">
        <v>390</v>
      </c>
      <c r="F13" s="37">
        <v>2000</v>
      </c>
      <c r="G13" s="37">
        <v>1400</v>
      </c>
      <c r="H13" s="37" t="s">
        <v>282</v>
      </c>
      <c r="J13" s="37">
        <f t="shared" si="9"/>
        <v>390</v>
      </c>
      <c r="K13" s="37">
        <f t="shared" si="10"/>
        <v>210</v>
      </c>
      <c r="L13" s="37">
        <f t="shared" si="11"/>
        <v>2000</v>
      </c>
      <c r="M13" s="47">
        <f t="shared" si="12"/>
        <v>848</v>
      </c>
      <c r="N13" s="37">
        <v>5</v>
      </c>
      <c r="BS13" s="37">
        <v>0</v>
      </c>
      <c r="BT13" s="37">
        <v>0</v>
      </c>
      <c r="BU13" s="37">
        <v>0</v>
      </c>
      <c r="BV13" s="37">
        <v>0</v>
      </c>
      <c r="BW13" s="37">
        <v>0</v>
      </c>
      <c r="BX13" s="37">
        <v>0</v>
      </c>
      <c r="BY13" s="37">
        <v>7.5999999999999998E-2</v>
      </c>
      <c r="BZ13" s="37">
        <v>9.2999999999999999E-2</v>
      </c>
      <c r="CA13" s="37">
        <v>0</v>
      </c>
      <c r="CB13" s="37">
        <v>0</v>
      </c>
      <c r="CC13" s="37">
        <v>0</v>
      </c>
      <c r="CD13" s="37">
        <v>0</v>
      </c>
      <c r="CE13" s="37">
        <v>0</v>
      </c>
      <c r="CF13" s="37">
        <v>0.14399999999999999</v>
      </c>
      <c r="CG13" s="37">
        <v>0</v>
      </c>
      <c r="CH13" s="37">
        <v>0</v>
      </c>
      <c r="CI13" s="37">
        <v>0</v>
      </c>
      <c r="CJ13" s="37">
        <v>0</v>
      </c>
      <c r="CK13" s="37">
        <v>0</v>
      </c>
      <c r="CL13" s="37">
        <v>0</v>
      </c>
      <c r="CM13" s="37">
        <v>0</v>
      </c>
      <c r="CN13" s="37">
        <v>0</v>
      </c>
      <c r="CO13" s="37">
        <v>0</v>
      </c>
      <c r="CP13" s="37">
        <v>0</v>
      </c>
      <c r="CQ13" s="37">
        <v>0</v>
      </c>
      <c r="CR13" s="37">
        <v>1.4999999999999999E-2</v>
      </c>
      <c r="CS13" s="37">
        <v>0</v>
      </c>
      <c r="CT13" s="37">
        <v>0</v>
      </c>
      <c r="CU13" s="37">
        <v>0</v>
      </c>
      <c r="CW13" s="37">
        <f>MEDIAN(BS13:CU13)</f>
        <v>0</v>
      </c>
      <c r="CX13" s="37">
        <f>MIN(BS13:CU13)</f>
        <v>0</v>
      </c>
      <c r="CY13" s="37">
        <f>MAX(BS13:CU13)</f>
        <v>0.14399999999999999</v>
      </c>
      <c r="CZ13" s="47">
        <f>AVERAGE(BS13:CU13)</f>
        <v>1.1310344827586206E-2</v>
      </c>
      <c r="DA13" s="37">
        <f>COUNT(BS13:CU13)</f>
        <v>29</v>
      </c>
      <c r="DC13" s="37">
        <v>0</v>
      </c>
      <c r="DD13" s="37">
        <v>0</v>
      </c>
      <c r="DE13" s="37">
        <v>2.1</v>
      </c>
      <c r="DF13" s="37">
        <v>7</v>
      </c>
      <c r="DG13" s="37">
        <v>0</v>
      </c>
      <c r="DH13" s="37">
        <v>2.2000000000000002</v>
      </c>
      <c r="DI13" s="37">
        <v>7</v>
      </c>
      <c r="DJ13" s="37">
        <v>0</v>
      </c>
      <c r="DK13" s="37">
        <v>0</v>
      </c>
      <c r="DL13" s="37">
        <v>0</v>
      </c>
      <c r="DM13" s="37">
        <v>0</v>
      </c>
      <c r="DN13" s="37">
        <v>0</v>
      </c>
      <c r="DO13" s="37">
        <v>0</v>
      </c>
      <c r="DP13" s="37">
        <v>0</v>
      </c>
      <c r="DQ13" s="37">
        <v>0</v>
      </c>
      <c r="DR13" s="37">
        <v>0</v>
      </c>
      <c r="DS13" s="37">
        <v>0</v>
      </c>
      <c r="DT13" s="37">
        <v>0</v>
      </c>
      <c r="DU13" s="37">
        <v>0</v>
      </c>
      <c r="DV13" s="37">
        <v>0</v>
      </c>
      <c r="DW13" s="37">
        <v>0</v>
      </c>
      <c r="DX13" s="37">
        <v>0</v>
      </c>
      <c r="DY13" s="37">
        <v>0</v>
      </c>
      <c r="DZ13" s="37">
        <v>0</v>
      </c>
      <c r="EA13" s="37">
        <v>0</v>
      </c>
      <c r="EC13" s="37">
        <f>MEDIAN(DC13:EA13)</f>
        <v>0</v>
      </c>
      <c r="ED13" s="37">
        <f>MIN(DC13:EA13)</f>
        <v>0</v>
      </c>
      <c r="EE13" s="37">
        <f>MAX(DC13:EA13)</f>
        <v>7</v>
      </c>
      <c r="EF13" s="47">
        <f>AVERAGE(DC13:EA13)</f>
        <v>0.73199999999999998</v>
      </c>
      <c r="EG13" s="37">
        <f>COUNT(DC13:EA13)</f>
        <v>25</v>
      </c>
      <c r="EM13" s="37">
        <f t="shared" si="5"/>
        <v>130</v>
      </c>
      <c r="EN13" s="37">
        <f t="shared" si="6"/>
        <v>0</v>
      </c>
      <c r="EO13" s="37">
        <f t="shared" si="7"/>
        <v>2000</v>
      </c>
      <c r="EP13" s="37">
        <f t="shared" si="8"/>
        <v>59</v>
      </c>
    </row>
    <row r="14" spans="1:146" x14ac:dyDescent="0.45">
      <c r="A14" s="46"/>
      <c r="B14" s="45" t="s">
        <v>142</v>
      </c>
      <c r="C14" s="37">
        <v>2600</v>
      </c>
      <c r="D14" s="37">
        <v>110</v>
      </c>
      <c r="E14" s="37">
        <v>150</v>
      </c>
      <c r="F14" s="37">
        <v>280</v>
      </c>
      <c r="G14" s="37">
        <v>2200</v>
      </c>
      <c r="H14" s="37" t="s">
        <v>283</v>
      </c>
      <c r="J14" s="37">
        <f t="shared" si="9"/>
        <v>280</v>
      </c>
      <c r="K14" s="37">
        <f t="shared" si="10"/>
        <v>110</v>
      </c>
      <c r="L14" s="37">
        <f t="shared" si="11"/>
        <v>2600</v>
      </c>
      <c r="M14" s="47">
        <f t="shared" si="12"/>
        <v>1068</v>
      </c>
      <c r="N14" s="37">
        <v>5</v>
      </c>
      <c r="BS14" s="37">
        <v>0</v>
      </c>
      <c r="BT14" s="37">
        <v>0</v>
      </c>
      <c r="BU14" s="37">
        <v>0</v>
      </c>
      <c r="BV14" s="37">
        <v>0</v>
      </c>
      <c r="BW14" s="37">
        <v>0</v>
      </c>
      <c r="BX14" s="37">
        <v>0</v>
      </c>
      <c r="BY14" s="37">
        <v>0</v>
      </c>
      <c r="BZ14" s="37">
        <v>0</v>
      </c>
      <c r="CA14" s="37">
        <v>0</v>
      </c>
      <c r="CB14" s="37">
        <v>0</v>
      </c>
      <c r="CC14" s="37">
        <v>0</v>
      </c>
      <c r="CD14" s="37">
        <v>0</v>
      </c>
      <c r="CE14" s="37">
        <v>0</v>
      </c>
      <c r="CF14" s="37">
        <v>0</v>
      </c>
      <c r="CG14" s="37">
        <v>0</v>
      </c>
      <c r="CH14" s="37">
        <v>0</v>
      </c>
      <c r="CI14" s="37">
        <v>0</v>
      </c>
      <c r="CJ14" s="37">
        <v>0</v>
      </c>
      <c r="CK14" s="37">
        <v>0</v>
      </c>
      <c r="CL14" s="37">
        <v>0</v>
      </c>
      <c r="CM14" s="37">
        <v>0</v>
      </c>
      <c r="CN14" s="37">
        <v>0</v>
      </c>
      <c r="CO14" s="37">
        <v>0</v>
      </c>
      <c r="CP14" s="37">
        <v>0</v>
      </c>
      <c r="CQ14" s="37">
        <v>0</v>
      </c>
      <c r="CR14" s="37">
        <v>0</v>
      </c>
      <c r="CS14" s="37">
        <v>0</v>
      </c>
      <c r="CT14" s="37">
        <v>0</v>
      </c>
      <c r="CU14" s="37">
        <v>0</v>
      </c>
      <c r="CW14" s="37">
        <f t="shared" ref="CW14:CW63" si="13">MEDIAN(BS14:CU14)</f>
        <v>0</v>
      </c>
      <c r="CX14" s="37">
        <f t="shared" ref="CX14:CX63" si="14">MIN(BS14:CU14)</f>
        <v>0</v>
      </c>
      <c r="CY14" s="37">
        <f t="shared" ref="CY14:CY63" si="15">MAX(BS14:CU14)</f>
        <v>0</v>
      </c>
      <c r="CZ14" s="47">
        <f t="shared" ref="CZ14:CZ63" si="16">AVERAGE(BS14:CU14)</f>
        <v>0</v>
      </c>
      <c r="DA14" s="37">
        <f t="shared" ref="DA14:DA63" si="17">COUNT(BS14:CU14)</f>
        <v>29</v>
      </c>
      <c r="EM14" s="37">
        <f t="shared" si="5"/>
        <v>140</v>
      </c>
      <c r="EN14" s="37">
        <f t="shared" si="6"/>
        <v>0</v>
      </c>
      <c r="EO14" s="37">
        <f t="shared" si="7"/>
        <v>2600</v>
      </c>
      <c r="EP14" s="37">
        <f t="shared" si="8"/>
        <v>34</v>
      </c>
    </row>
    <row r="15" spans="1:146" x14ac:dyDescent="0.45">
      <c r="A15" s="46"/>
      <c r="B15" s="43" t="s">
        <v>143</v>
      </c>
      <c r="C15" s="37">
        <v>110</v>
      </c>
      <c r="D15" s="37">
        <v>98</v>
      </c>
      <c r="E15" s="37">
        <v>320</v>
      </c>
      <c r="F15" s="37">
        <v>760</v>
      </c>
      <c r="G15" s="37">
        <v>490</v>
      </c>
      <c r="H15" s="37" t="s">
        <v>284</v>
      </c>
      <c r="J15" s="37">
        <f t="shared" si="9"/>
        <v>320</v>
      </c>
      <c r="K15" s="37">
        <f t="shared" si="10"/>
        <v>98</v>
      </c>
      <c r="L15" s="37">
        <f t="shared" si="11"/>
        <v>760</v>
      </c>
      <c r="M15" s="47">
        <f t="shared" si="12"/>
        <v>355.6</v>
      </c>
      <c r="N15" s="37">
        <v>5</v>
      </c>
      <c r="BS15" s="37">
        <v>0</v>
      </c>
      <c r="BT15" s="37">
        <v>0</v>
      </c>
      <c r="BU15" s="37">
        <v>0</v>
      </c>
      <c r="BV15" s="37">
        <v>0</v>
      </c>
      <c r="BW15" s="37">
        <v>0</v>
      </c>
      <c r="BX15" s="37">
        <v>0</v>
      </c>
      <c r="BY15" s="37">
        <v>0</v>
      </c>
      <c r="BZ15" s="37">
        <v>0</v>
      </c>
      <c r="CA15" s="37">
        <v>0</v>
      </c>
      <c r="CB15" s="37">
        <v>0</v>
      </c>
      <c r="CC15" s="37">
        <v>0</v>
      </c>
      <c r="CD15" s="37">
        <v>0</v>
      </c>
      <c r="CE15" s="37">
        <v>0</v>
      </c>
      <c r="CF15" s="37">
        <v>0</v>
      </c>
      <c r="CG15" s="37">
        <v>0</v>
      </c>
      <c r="CH15" s="37">
        <v>0</v>
      </c>
      <c r="CI15" s="37">
        <v>0</v>
      </c>
      <c r="CJ15" s="37">
        <v>0</v>
      </c>
      <c r="CK15" s="37">
        <v>0</v>
      </c>
      <c r="CL15" s="37">
        <v>0</v>
      </c>
      <c r="CM15" s="37">
        <v>0</v>
      </c>
      <c r="CN15" s="37">
        <v>0</v>
      </c>
      <c r="CO15" s="37">
        <v>0</v>
      </c>
      <c r="CP15" s="37">
        <v>0</v>
      </c>
      <c r="CQ15" s="37">
        <v>0</v>
      </c>
      <c r="CR15" s="37">
        <v>0</v>
      </c>
      <c r="CS15" s="37">
        <v>0</v>
      </c>
      <c r="CT15" s="37">
        <v>0</v>
      </c>
      <c r="CU15" s="37">
        <v>0</v>
      </c>
      <c r="CW15" s="37">
        <f t="shared" si="13"/>
        <v>0</v>
      </c>
      <c r="CX15" s="37">
        <f t="shared" si="14"/>
        <v>0</v>
      </c>
      <c r="CY15" s="37">
        <f t="shared" si="15"/>
        <v>0</v>
      </c>
      <c r="CZ15" s="47">
        <f t="shared" si="16"/>
        <v>0</v>
      </c>
      <c r="DA15" s="37">
        <f t="shared" si="17"/>
        <v>29</v>
      </c>
      <c r="DC15" s="37">
        <v>0</v>
      </c>
      <c r="DD15" s="37">
        <v>0</v>
      </c>
      <c r="DE15" s="37">
        <v>0</v>
      </c>
      <c r="DF15" s="37">
        <v>0</v>
      </c>
      <c r="DG15" s="37">
        <v>0</v>
      </c>
      <c r="DH15" s="37">
        <v>0</v>
      </c>
      <c r="DI15" s="37">
        <v>4</v>
      </c>
      <c r="DJ15" s="37">
        <v>0</v>
      </c>
      <c r="DK15" s="37">
        <v>0</v>
      </c>
      <c r="DL15" s="37">
        <v>0</v>
      </c>
      <c r="DM15" s="37">
        <v>0</v>
      </c>
      <c r="DN15" s="37">
        <v>0</v>
      </c>
      <c r="DO15" s="37">
        <v>0</v>
      </c>
      <c r="DP15" s="37">
        <v>0</v>
      </c>
      <c r="DQ15" s="37">
        <v>0</v>
      </c>
      <c r="DR15" s="37">
        <v>0</v>
      </c>
      <c r="DS15" s="37">
        <v>0</v>
      </c>
      <c r="DT15" s="37">
        <v>0</v>
      </c>
      <c r="DU15" s="37">
        <v>0</v>
      </c>
      <c r="DV15" s="37">
        <v>0</v>
      </c>
      <c r="DW15" s="37">
        <v>0</v>
      </c>
      <c r="DX15" s="37">
        <v>0</v>
      </c>
      <c r="DY15" s="37">
        <v>0</v>
      </c>
      <c r="DZ15" s="37">
        <v>0</v>
      </c>
      <c r="EA15" s="37">
        <v>0</v>
      </c>
      <c r="EC15" s="37">
        <f t="shared" ref="EC15:EC55" si="18">MEDIAN(DC15:EA15)</f>
        <v>0</v>
      </c>
      <c r="ED15" s="37">
        <f t="shared" ref="ED15:ED55" si="19">MIN(DC15:EA15)</f>
        <v>0</v>
      </c>
      <c r="EE15" s="37">
        <f t="shared" ref="EE15:EE55" si="20">MAX(DC15:EA15)</f>
        <v>4</v>
      </c>
      <c r="EF15" s="47">
        <f t="shared" ref="EF15:EF55" si="21">AVERAGE(DC15:EA15)</f>
        <v>0.16</v>
      </c>
      <c r="EG15" s="37">
        <f t="shared" ref="EG15:EG55" si="22">COUNT(DC15:EA15)</f>
        <v>25</v>
      </c>
      <c r="EM15" s="47">
        <f t="shared" si="5"/>
        <v>106.66666666666667</v>
      </c>
      <c r="EN15" s="37">
        <f t="shared" si="6"/>
        <v>0</v>
      </c>
      <c r="EO15" s="37">
        <f t="shared" si="7"/>
        <v>760</v>
      </c>
      <c r="EP15" s="37">
        <f t="shared" si="8"/>
        <v>59</v>
      </c>
    </row>
    <row r="16" spans="1:146" x14ac:dyDescent="0.45">
      <c r="A16" s="46"/>
      <c r="B16" s="43" t="s">
        <v>144</v>
      </c>
      <c r="C16" s="37">
        <v>130</v>
      </c>
      <c r="D16" s="37">
        <v>39</v>
      </c>
      <c r="E16" s="37">
        <v>27</v>
      </c>
      <c r="F16" s="37">
        <v>190</v>
      </c>
      <c r="G16" s="37">
        <v>1300</v>
      </c>
      <c r="H16" s="37" t="s">
        <v>285</v>
      </c>
      <c r="J16" s="37">
        <f t="shared" si="9"/>
        <v>130</v>
      </c>
      <c r="K16" s="37">
        <f t="shared" si="10"/>
        <v>27</v>
      </c>
      <c r="L16" s="37">
        <f t="shared" si="11"/>
        <v>1300</v>
      </c>
      <c r="M16" s="47">
        <f t="shared" si="12"/>
        <v>337.2</v>
      </c>
      <c r="N16" s="37">
        <v>5</v>
      </c>
      <c r="EM16" s="37">
        <f t="shared" si="5"/>
        <v>130</v>
      </c>
      <c r="EN16" s="37">
        <f t="shared" si="6"/>
        <v>27</v>
      </c>
      <c r="EO16" s="37">
        <f t="shared" si="7"/>
        <v>1300</v>
      </c>
      <c r="EP16" s="37">
        <f t="shared" si="8"/>
        <v>5</v>
      </c>
    </row>
    <row r="17" spans="1:146" x14ac:dyDescent="0.45">
      <c r="A17" s="46"/>
      <c r="B17" s="43" t="s">
        <v>145</v>
      </c>
      <c r="C17" s="37">
        <v>100</v>
      </c>
      <c r="D17" s="37">
        <v>56</v>
      </c>
      <c r="E17" s="37">
        <v>120</v>
      </c>
      <c r="F17" s="37">
        <v>110</v>
      </c>
      <c r="G17" s="37">
        <v>500</v>
      </c>
      <c r="H17" s="37" t="s">
        <v>286</v>
      </c>
      <c r="J17" s="37">
        <f t="shared" si="9"/>
        <v>110</v>
      </c>
      <c r="K17" s="37">
        <f t="shared" si="10"/>
        <v>56</v>
      </c>
      <c r="L17" s="37">
        <f t="shared" si="11"/>
        <v>500</v>
      </c>
      <c r="M17" s="47">
        <f t="shared" si="12"/>
        <v>177.2</v>
      </c>
      <c r="N17" s="37">
        <v>5</v>
      </c>
      <c r="EM17" s="37">
        <f t="shared" si="5"/>
        <v>110</v>
      </c>
      <c r="EN17" s="37">
        <f t="shared" si="6"/>
        <v>56</v>
      </c>
      <c r="EO17" s="37">
        <f t="shared" si="7"/>
        <v>500</v>
      </c>
      <c r="EP17" s="37">
        <f t="shared" si="8"/>
        <v>5</v>
      </c>
    </row>
    <row r="18" spans="1:146" x14ac:dyDescent="0.45">
      <c r="A18" s="46"/>
      <c r="B18" s="43" t="s">
        <v>287</v>
      </c>
      <c r="C18" s="37">
        <v>510</v>
      </c>
      <c r="D18" s="37">
        <v>1.2</v>
      </c>
      <c r="E18" s="37">
        <v>0.53</v>
      </c>
      <c r="F18" s="37">
        <v>8</v>
      </c>
      <c r="G18" s="37">
        <v>330</v>
      </c>
      <c r="H18" s="37" t="s">
        <v>288</v>
      </c>
      <c r="J18" s="37">
        <f t="shared" si="9"/>
        <v>8</v>
      </c>
      <c r="K18" s="37">
        <f t="shared" si="10"/>
        <v>0.53</v>
      </c>
      <c r="L18" s="37">
        <f t="shared" si="11"/>
        <v>510</v>
      </c>
      <c r="M18" s="47">
        <f t="shared" si="12"/>
        <v>169.946</v>
      </c>
      <c r="N18" s="37">
        <v>5</v>
      </c>
      <c r="EM18" s="37">
        <f t="shared" si="5"/>
        <v>8</v>
      </c>
      <c r="EN18" s="37">
        <f t="shared" si="6"/>
        <v>0.53</v>
      </c>
      <c r="EO18" s="37">
        <f t="shared" si="7"/>
        <v>510</v>
      </c>
      <c r="EP18" s="37">
        <f t="shared" si="8"/>
        <v>5</v>
      </c>
    </row>
    <row r="19" spans="1:146" x14ac:dyDescent="0.45">
      <c r="A19" s="46" t="s">
        <v>315</v>
      </c>
      <c r="B19" s="43" t="s">
        <v>147</v>
      </c>
      <c r="EI19" s="37">
        <v>0</v>
      </c>
      <c r="EJ19" s="37">
        <v>0</v>
      </c>
      <c r="EK19" s="37">
        <v>7</v>
      </c>
      <c r="EM19" s="37">
        <f t="shared" si="5"/>
        <v>0</v>
      </c>
      <c r="EN19" s="37">
        <f t="shared" si="6"/>
        <v>0</v>
      </c>
      <c r="EO19" s="37">
        <f t="shared" si="7"/>
        <v>0</v>
      </c>
      <c r="EP19" s="37">
        <f t="shared" si="8"/>
        <v>7</v>
      </c>
    </row>
    <row r="20" spans="1:146" x14ac:dyDescent="0.45">
      <c r="A20" s="46"/>
      <c r="B20" s="43" t="s">
        <v>149</v>
      </c>
      <c r="AA20" s="37">
        <v>12700</v>
      </c>
      <c r="AB20" s="37">
        <v>0</v>
      </c>
      <c r="AC20" s="37">
        <v>1580</v>
      </c>
      <c r="AD20" s="37">
        <v>0</v>
      </c>
      <c r="AE20" s="37">
        <v>975</v>
      </c>
      <c r="AF20" s="37">
        <v>0</v>
      </c>
      <c r="AG20" s="37">
        <v>0</v>
      </c>
      <c r="AH20" s="37">
        <v>0</v>
      </c>
      <c r="AI20" s="37">
        <v>0</v>
      </c>
      <c r="AK20" s="37">
        <f t="shared" ref="AK20:AK22" si="23">MEDIAN(AA20:AI20)</f>
        <v>0</v>
      </c>
      <c r="AL20" s="37">
        <f t="shared" ref="AL20:AL22" si="24">MIN(AA20:AI20)</f>
        <v>0</v>
      </c>
      <c r="AM20" s="37">
        <f t="shared" ref="AM20:AM22" si="25">MAX(AA20:AI20)</f>
        <v>12700</v>
      </c>
      <c r="AN20" s="47">
        <f t="shared" ref="AN20:AN22" si="26">AVERAGE(AA20:AI20)</f>
        <v>1695</v>
      </c>
      <c r="AO20" s="37">
        <f>9</f>
        <v>9</v>
      </c>
      <c r="AQ20" s="37">
        <v>65</v>
      </c>
      <c r="AR20" s="37">
        <v>0</v>
      </c>
      <c r="AS20" s="37">
        <v>493</v>
      </c>
      <c r="AT20" s="37">
        <v>16</v>
      </c>
      <c r="AU20" s="37">
        <v>80</v>
      </c>
      <c r="AV20" s="37">
        <v>23</v>
      </c>
      <c r="AW20" s="37">
        <v>177</v>
      </c>
      <c r="AX20" s="37">
        <v>6</v>
      </c>
      <c r="AY20" s="37">
        <v>0</v>
      </c>
      <c r="AZ20" s="37">
        <v>0</v>
      </c>
      <c r="BA20" s="37">
        <v>3.03</v>
      </c>
      <c r="BB20" s="37">
        <v>9</v>
      </c>
      <c r="BC20" s="37">
        <v>0</v>
      </c>
      <c r="BD20" s="37">
        <v>0</v>
      </c>
      <c r="BE20" s="37">
        <v>0</v>
      </c>
      <c r="BF20" s="37">
        <v>6</v>
      </c>
      <c r="BG20" s="37">
        <v>0</v>
      </c>
      <c r="BH20" s="37">
        <v>0</v>
      </c>
      <c r="BI20" s="37">
        <v>0.63</v>
      </c>
      <c r="BJ20" s="37">
        <v>12</v>
      </c>
      <c r="BK20" s="37">
        <v>0</v>
      </c>
      <c r="BL20" s="37">
        <v>0</v>
      </c>
      <c r="BM20" s="37">
        <v>0.64</v>
      </c>
      <c r="BN20" s="37">
        <v>11</v>
      </c>
      <c r="BO20" s="37">
        <v>0</v>
      </c>
      <c r="BP20" s="37">
        <v>0</v>
      </c>
      <c r="BQ20" s="37">
        <v>6.9</v>
      </c>
      <c r="BR20" s="37">
        <v>9</v>
      </c>
      <c r="EI20" s="37">
        <v>6</v>
      </c>
      <c r="EJ20" s="37">
        <v>5.4</v>
      </c>
      <c r="EK20" s="37">
        <v>7</v>
      </c>
      <c r="EM20" s="47">
        <f t="shared" si="5"/>
        <v>16.711111111111112</v>
      </c>
      <c r="EN20" s="37">
        <f t="shared" si="6"/>
        <v>0</v>
      </c>
      <c r="EO20" s="37">
        <f t="shared" si="7"/>
        <v>12700</v>
      </c>
      <c r="EP20" s="37">
        <f t="shared" si="8"/>
        <v>85</v>
      </c>
    </row>
    <row r="21" spans="1:146" x14ac:dyDescent="0.45">
      <c r="A21" s="46"/>
      <c r="B21" s="43" t="s">
        <v>150</v>
      </c>
      <c r="AA21" s="37">
        <v>8310</v>
      </c>
      <c r="AB21" s="37">
        <v>0</v>
      </c>
      <c r="AC21" s="37">
        <v>412</v>
      </c>
      <c r="AD21" s="37">
        <v>375</v>
      </c>
      <c r="AE21" s="37">
        <v>432</v>
      </c>
      <c r="AF21" s="37">
        <v>408</v>
      </c>
      <c r="AG21" s="37">
        <v>407</v>
      </c>
      <c r="AH21" s="37">
        <v>374</v>
      </c>
      <c r="AI21" s="37">
        <v>407</v>
      </c>
      <c r="AK21" s="37">
        <f t="shared" si="23"/>
        <v>407</v>
      </c>
      <c r="AL21" s="37">
        <f t="shared" si="24"/>
        <v>0</v>
      </c>
      <c r="AM21" s="37">
        <f t="shared" si="25"/>
        <v>8310</v>
      </c>
      <c r="AN21" s="47">
        <f t="shared" si="26"/>
        <v>1236.1111111111111</v>
      </c>
      <c r="AO21" s="37">
        <f>9</f>
        <v>9</v>
      </c>
      <c r="AQ21" s="37">
        <v>1050</v>
      </c>
      <c r="AR21" s="37">
        <v>0</v>
      </c>
      <c r="AS21" s="37">
        <v>1370</v>
      </c>
      <c r="AT21" s="37">
        <v>16</v>
      </c>
      <c r="AU21" s="37">
        <v>4810</v>
      </c>
      <c r="AV21" s="37">
        <v>958</v>
      </c>
      <c r="AW21" s="37">
        <v>8490</v>
      </c>
      <c r="AX21" s="37">
        <v>6</v>
      </c>
      <c r="AY21" s="37">
        <v>0</v>
      </c>
      <c r="AZ21" s="37">
        <v>0</v>
      </c>
      <c r="BA21" s="37">
        <v>28.6</v>
      </c>
      <c r="BB21" s="37">
        <v>9</v>
      </c>
      <c r="BC21" s="37">
        <v>0</v>
      </c>
      <c r="BD21" s="37">
        <v>0</v>
      </c>
      <c r="BE21" s="37">
        <v>0.89</v>
      </c>
      <c r="BF21" s="37">
        <v>6</v>
      </c>
      <c r="BG21" s="37">
        <v>0.8</v>
      </c>
      <c r="BH21" s="37">
        <v>0</v>
      </c>
      <c r="BI21" s="37">
        <v>7.5</v>
      </c>
      <c r="BJ21" s="37">
        <v>12</v>
      </c>
      <c r="BK21" s="37">
        <v>0.83</v>
      </c>
      <c r="BL21" s="37">
        <v>0</v>
      </c>
      <c r="BM21" s="37">
        <v>6.82</v>
      </c>
      <c r="BN21" s="37">
        <v>11</v>
      </c>
      <c r="BO21" s="37">
        <v>0.63</v>
      </c>
      <c r="BP21" s="37">
        <v>0</v>
      </c>
      <c r="BQ21" s="37">
        <v>175</v>
      </c>
      <c r="BR21" s="37">
        <v>9</v>
      </c>
      <c r="EI21" s="37">
        <v>15.7</v>
      </c>
      <c r="EJ21" s="37">
        <v>14.1</v>
      </c>
      <c r="EK21" s="37">
        <v>7</v>
      </c>
      <c r="EM21" s="47">
        <f t="shared" si="5"/>
        <v>698.15111111111116</v>
      </c>
      <c r="EN21" s="37">
        <f t="shared" si="6"/>
        <v>0</v>
      </c>
      <c r="EO21" s="37">
        <f t="shared" si="7"/>
        <v>8490</v>
      </c>
      <c r="EP21" s="37">
        <f t="shared" si="8"/>
        <v>85</v>
      </c>
    </row>
    <row r="22" spans="1:146" x14ac:dyDescent="0.45">
      <c r="A22" s="46"/>
      <c r="B22" s="43" t="s">
        <v>151</v>
      </c>
      <c r="AA22" s="37">
        <v>4190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K22" s="37">
        <f t="shared" si="23"/>
        <v>0</v>
      </c>
      <c r="AL22" s="37">
        <f t="shared" si="24"/>
        <v>0</v>
      </c>
      <c r="AM22" s="37">
        <f t="shared" si="25"/>
        <v>4190</v>
      </c>
      <c r="AN22" s="47">
        <f t="shared" si="26"/>
        <v>465.55555555555554</v>
      </c>
      <c r="AO22" s="37">
        <f>9</f>
        <v>9</v>
      </c>
      <c r="AQ22" s="37">
        <v>780</v>
      </c>
      <c r="AR22" s="37">
        <v>0</v>
      </c>
      <c r="AS22" s="37">
        <v>2770</v>
      </c>
      <c r="AT22" s="37">
        <v>16</v>
      </c>
      <c r="AU22" s="37">
        <v>6700</v>
      </c>
      <c r="AV22" s="37">
        <v>607</v>
      </c>
      <c r="AW22" s="37">
        <v>9350</v>
      </c>
      <c r="AX22" s="37">
        <v>6</v>
      </c>
      <c r="AY22" s="37">
        <v>0</v>
      </c>
      <c r="AZ22" s="37">
        <v>0</v>
      </c>
      <c r="BA22" s="37">
        <v>23.3</v>
      </c>
      <c r="BB22" s="37">
        <v>9</v>
      </c>
      <c r="BC22" s="37">
        <v>0.44</v>
      </c>
      <c r="BD22" s="37">
        <v>0</v>
      </c>
      <c r="BE22" s="37">
        <v>2.16</v>
      </c>
      <c r="BF22" s="37">
        <v>6</v>
      </c>
      <c r="BG22" s="37">
        <v>0.97</v>
      </c>
      <c r="BH22" s="37">
        <v>0</v>
      </c>
      <c r="BI22" s="37">
        <v>6.59</v>
      </c>
      <c r="BJ22" s="37">
        <v>12</v>
      </c>
      <c r="BK22" s="37">
        <v>0.56999999999999995</v>
      </c>
      <c r="BL22" s="37">
        <v>0</v>
      </c>
      <c r="BM22" s="37">
        <v>5.5</v>
      </c>
      <c r="BN22" s="37">
        <v>11</v>
      </c>
      <c r="BO22" s="37">
        <v>0.9</v>
      </c>
      <c r="BP22" s="37">
        <v>0</v>
      </c>
      <c r="BQ22" s="37">
        <v>332</v>
      </c>
      <c r="BR22" s="37">
        <v>9</v>
      </c>
      <c r="EI22" s="37">
        <v>4.3</v>
      </c>
      <c r="EJ22" s="37">
        <v>3.9</v>
      </c>
      <c r="EK22" s="37">
        <v>7</v>
      </c>
      <c r="EM22" s="47">
        <f t="shared" si="5"/>
        <v>831.8644444444443</v>
      </c>
      <c r="EN22" s="37">
        <f t="shared" si="6"/>
        <v>0</v>
      </c>
      <c r="EO22" s="37">
        <f t="shared" si="7"/>
        <v>9350</v>
      </c>
      <c r="EP22" s="37">
        <f t="shared" si="8"/>
        <v>85</v>
      </c>
    </row>
    <row r="23" spans="1:146" x14ac:dyDescent="0.45">
      <c r="A23" s="46"/>
      <c r="B23" s="43" t="s">
        <v>152</v>
      </c>
      <c r="AQ23" s="37">
        <v>705</v>
      </c>
      <c r="AR23" s="37">
        <v>0</v>
      </c>
      <c r="AS23" s="37">
        <v>2680</v>
      </c>
      <c r="AT23" s="37">
        <v>16</v>
      </c>
      <c r="AU23" s="37">
        <v>5650</v>
      </c>
      <c r="AV23" s="37">
        <v>603</v>
      </c>
      <c r="AW23" s="37">
        <v>8450</v>
      </c>
      <c r="AX23" s="37">
        <v>6</v>
      </c>
      <c r="AY23" s="37">
        <v>0</v>
      </c>
      <c r="AZ23" s="37">
        <v>0</v>
      </c>
      <c r="BA23" s="37">
        <v>22</v>
      </c>
      <c r="BB23" s="37">
        <v>9</v>
      </c>
      <c r="BC23" s="37">
        <v>0.31</v>
      </c>
      <c r="BD23" s="37">
        <v>0</v>
      </c>
      <c r="BE23" s="37">
        <v>1.1399999999999999</v>
      </c>
      <c r="BF23" s="37">
        <v>6</v>
      </c>
      <c r="BG23" s="37">
        <v>0.54</v>
      </c>
      <c r="BH23" s="37">
        <v>0</v>
      </c>
      <c r="BI23" s="37">
        <v>3.06</v>
      </c>
      <c r="BJ23" s="37">
        <v>12</v>
      </c>
      <c r="BK23" s="37">
        <v>0.11</v>
      </c>
      <c r="BL23" s="37">
        <v>0</v>
      </c>
      <c r="BM23" s="37">
        <v>3.57</v>
      </c>
      <c r="BN23" s="37">
        <v>11</v>
      </c>
      <c r="BO23" s="37">
        <v>0.14000000000000001</v>
      </c>
      <c r="BP23" s="37">
        <v>0</v>
      </c>
      <c r="BQ23" s="37">
        <v>414</v>
      </c>
      <c r="BR23" s="37">
        <v>9</v>
      </c>
      <c r="EM23" s="47">
        <f t="shared" si="5"/>
        <v>908.01428571428573</v>
      </c>
      <c r="EN23" s="37">
        <f t="shared" si="6"/>
        <v>0</v>
      </c>
      <c r="EO23" s="37">
        <f t="shared" si="7"/>
        <v>8450</v>
      </c>
      <c r="EP23" s="37">
        <f t="shared" si="8"/>
        <v>69</v>
      </c>
    </row>
    <row r="24" spans="1:146" x14ac:dyDescent="0.45">
      <c r="A24" s="46"/>
      <c r="B24" s="43" t="s">
        <v>289</v>
      </c>
      <c r="AQ24" s="37">
        <v>287</v>
      </c>
      <c r="AR24" s="37">
        <v>0</v>
      </c>
      <c r="AS24" s="37">
        <v>1640</v>
      </c>
      <c r="AT24" s="37">
        <v>16</v>
      </c>
      <c r="AU24" s="37">
        <v>384</v>
      </c>
      <c r="AV24" s="37">
        <v>117</v>
      </c>
      <c r="AW24" s="37">
        <v>953</v>
      </c>
      <c r="AX24" s="37">
        <v>6</v>
      </c>
      <c r="AY24" s="37">
        <v>0</v>
      </c>
      <c r="AZ24" s="37">
        <v>0</v>
      </c>
      <c r="BA24" s="37">
        <v>7.82</v>
      </c>
      <c r="BB24" s="37">
        <v>9</v>
      </c>
      <c r="BC24" s="37">
        <v>0.02</v>
      </c>
      <c r="BD24" s="37">
        <v>0</v>
      </c>
      <c r="BE24" s="37">
        <v>0.12</v>
      </c>
      <c r="BF24" s="37">
        <v>6</v>
      </c>
      <c r="BG24" s="37">
        <v>0.19</v>
      </c>
      <c r="BH24" s="37">
        <v>0</v>
      </c>
      <c r="BI24" s="37">
        <v>1.02</v>
      </c>
      <c r="BJ24" s="37">
        <v>12</v>
      </c>
      <c r="BK24" s="37">
        <v>0</v>
      </c>
      <c r="BL24" s="37">
        <v>0</v>
      </c>
      <c r="BM24" s="37">
        <v>2.8</v>
      </c>
      <c r="BN24" s="37">
        <v>11</v>
      </c>
      <c r="BO24" s="37">
        <v>0</v>
      </c>
      <c r="BP24" s="37">
        <v>0</v>
      </c>
      <c r="BQ24" s="37">
        <v>241</v>
      </c>
      <c r="BR24" s="37">
        <v>9</v>
      </c>
      <c r="EM24" s="47">
        <f t="shared" si="5"/>
        <v>95.887142857142862</v>
      </c>
      <c r="EN24" s="37">
        <f t="shared" si="6"/>
        <v>0</v>
      </c>
      <c r="EO24" s="37">
        <f t="shared" si="7"/>
        <v>1640</v>
      </c>
      <c r="EP24" s="37">
        <f t="shared" si="8"/>
        <v>69</v>
      </c>
    </row>
    <row r="25" spans="1:146" x14ac:dyDescent="0.45">
      <c r="A25" s="46"/>
      <c r="B25" s="43" t="s">
        <v>290</v>
      </c>
      <c r="AQ25" s="37">
        <v>72</v>
      </c>
      <c r="AR25" s="37">
        <v>0</v>
      </c>
      <c r="AS25" s="37">
        <v>370</v>
      </c>
      <c r="AT25" s="37">
        <v>16</v>
      </c>
      <c r="AU25" s="37">
        <v>61</v>
      </c>
      <c r="AV25" s="37">
        <v>4.2</v>
      </c>
      <c r="AW25" s="37">
        <v>260</v>
      </c>
      <c r="AX25" s="37">
        <v>6</v>
      </c>
      <c r="AY25" s="37">
        <v>0</v>
      </c>
      <c r="AZ25" s="37">
        <v>0</v>
      </c>
      <c r="BA25" s="37">
        <v>2.2000000000000002</v>
      </c>
      <c r="BB25" s="37">
        <v>9</v>
      </c>
      <c r="BC25" s="37">
        <v>0</v>
      </c>
      <c r="BD25" s="37">
        <v>0</v>
      </c>
      <c r="BE25" s="37">
        <v>0</v>
      </c>
      <c r="BF25" s="37">
        <v>6</v>
      </c>
      <c r="BG25" s="37">
        <v>0</v>
      </c>
      <c r="BH25" s="37">
        <v>0</v>
      </c>
      <c r="BI25" s="37">
        <v>0.25</v>
      </c>
      <c r="BJ25" s="37">
        <v>12</v>
      </c>
      <c r="BK25" s="37">
        <v>0</v>
      </c>
      <c r="BL25" s="37">
        <v>0</v>
      </c>
      <c r="BM25" s="37">
        <v>1.26</v>
      </c>
      <c r="BN25" s="37">
        <v>11</v>
      </c>
      <c r="BO25" s="37">
        <v>0</v>
      </c>
      <c r="BP25" s="37">
        <v>0</v>
      </c>
      <c r="BQ25" s="37">
        <v>52.1</v>
      </c>
      <c r="BR25" s="37">
        <v>9</v>
      </c>
      <c r="EM25" s="37">
        <f t="shared" si="5"/>
        <v>19</v>
      </c>
      <c r="EN25" s="37">
        <f t="shared" si="6"/>
        <v>0</v>
      </c>
      <c r="EO25" s="37">
        <f t="shared" si="7"/>
        <v>370</v>
      </c>
      <c r="EP25" s="37">
        <f t="shared" si="8"/>
        <v>69</v>
      </c>
    </row>
    <row r="26" spans="1:146" x14ac:dyDescent="0.45">
      <c r="A26" s="46"/>
      <c r="B26" s="43" t="s">
        <v>291</v>
      </c>
      <c r="AQ26" s="37">
        <v>9.6999999999999993</v>
      </c>
      <c r="AR26" s="37">
        <v>0</v>
      </c>
      <c r="AS26" s="37">
        <v>130</v>
      </c>
      <c r="AT26" s="37">
        <v>16</v>
      </c>
      <c r="AU26" s="37">
        <v>7.5</v>
      </c>
      <c r="AV26" s="37">
        <v>0.08</v>
      </c>
      <c r="AW26" s="37">
        <v>31</v>
      </c>
      <c r="AX26" s="37">
        <v>6</v>
      </c>
      <c r="AY26" s="37">
        <v>0</v>
      </c>
      <c r="AZ26" s="37">
        <v>0</v>
      </c>
      <c r="BA26" s="37">
        <v>0.25</v>
      </c>
      <c r="BB26" s="37">
        <v>9</v>
      </c>
      <c r="BC26" s="37">
        <v>0</v>
      </c>
      <c r="BD26" s="37">
        <v>0</v>
      </c>
      <c r="BE26" s="37">
        <v>0</v>
      </c>
      <c r="BF26" s="37">
        <v>6</v>
      </c>
      <c r="BG26" s="37">
        <v>0</v>
      </c>
      <c r="BH26" s="37">
        <v>0</v>
      </c>
      <c r="BI26" s="37">
        <v>0</v>
      </c>
      <c r="BJ26" s="37">
        <v>12</v>
      </c>
      <c r="BK26" s="37">
        <v>0</v>
      </c>
      <c r="BL26" s="37">
        <v>0</v>
      </c>
      <c r="BM26" s="37">
        <v>0</v>
      </c>
      <c r="BN26" s="37">
        <v>11</v>
      </c>
      <c r="BO26" s="37">
        <v>0</v>
      </c>
      <c r="BP26" s="37">
        <v>0</v>
      </c>
      <c r="BQ26" s="37">
        <v>8.99</v>
      </c>
      <c r="BR26" s="37">
        <v>9</v>
      </c>
      <c r="EM26" s="47">
        <f t="shared" si="5"/>
        <v>2.4571428571428569</v>
      </c>
      <c r="EN26" s="37">
        <f t="shared" si="6"/>
        <v>0</v>
      </c>
      <c r="EO26" s="37">
        <f t="shared" si="7"/>
        <v>130</v>
      </c>
      <c r="EP26" s="37">
        <f t="shared" si="8"/>
        <v>69</v>
      </c>
    </row>
    <row r="27" spans="1:146" x14ac:dyDescent="0.45">
      <c r="A27" s="46" t="s">
        <v>316</v>
      </c>
      <c r="B27" s="43" t="s">
        <v>153</v>
      </c>
      <c r="DC27" s="37">
        <v>0</v>
      </c>
      <c r="DD27" s="37">
        <v>0</v>
      </c>
      <c r="DE27" s="37">
        <v>0</v>
      </c>
      <c r="DF27" s="37">
        <v>0</v>
      </c>
      <c r="DG27" s="37">
        <v>0</v>
      </c>
      <c r="DH27" s="37">
        <v>0</v>
      </c>
      <c r="DI27" s="37">
        <v>0</v>
      </c>
      <c r="DJ27" s="37">
        <v>0</v>
      </c>
      <c r="DK27" s="37">
        <v>0</v>
      </c>
      <c r="DL27" s="37">
        <v>0</v>
      </c>
      <c r="DM27" s="37">
        <v>0</v>
      </c>
      <c r="DN27" s="37">
        <v>0</v>
      </c>
      <c r="DO27" s="37">
        <v>0</v>
      </c>
      <c r="DP27" s="37">
        <v>0</v>
      </c>
      <c r="DQ27" s="37">
        <v>0</v>
      </c>
      <c r="DR27" s="37">
        <v>0</v>
      </c>
      <c r="DS27" s="37">
        <v>0</v>
      </c>
      <c r="DT27" s="37">
        <v>0</v>
      </c>
      <c r="DU27" s="37">
        <v>0</v>
      </c>
      <c r="DV27" s="37">
        <v>0</v>
      </c>
      <c r="DW27" s="37">
        <v>0</v>
      </c>
      <c r="DX27" s="37">
        <v>0</v>
      </c>
      <c r="DY27" s="37">
        <v>0</v>
      </c>
      <c r="DZ27" s="37">
        <v>7</v>
      </c>
      <c r="EA27" s="37">
        <v>72</v>
      </c>
      <c r="EC27" s="37">
        <f t="shared" si="18"/>
        <v>0</v>
      </c>
      <c r="ED27" s="37">
        <f t="shared" si="19"/>
        <v>0</v>
      </c>
      <c r="EE27" s="37">
        <f t="shared" si="20"/>
        <v>72</v>
      </c>
      <c r="EF27" s="47">
        <f t="shared" si="21"/>
        <v>3.16</v>
      </c>
      <c r="EG27" s="37">
        <f t="shared" si="22"/>
        <v>25</v>
      </c>
      <c r="EM27" s="37">
        <f t="shared" si="5"/>
        <v>0</v>
      </c>
      <c r="EN27" s="37">
        <f t="shared" si="6"/>
        <v>0</v>
      </c>
      <c r="EO27" s="37">
        <f t="shared" si="7"/>
        <v>72</v>
      </c>
      <c r="EP27" s="37">
        <f t="shared" si="8"/>
        <v>25</v>
      </c>
    </row>
    <row r="28" spans="1:146" x14ac:dyDescent="0.45">
      <c r="A28" s="46"/>
      <c r="B28" s="43" t="s">
        <v>154</v>
      </c>
      <c r="DC28" s="37">
        <v>0</v>
      </c>
      <c r="DD28" s="37">
        <v>0</v>
      </c>
      <c r="DE28" s="37">
        <v>0</v>
      </c>
      <c r="DF28" s="37">
        <v>0</v>
      </c>
      <c r="DG28" s="37">
        <v>0</v>
      </c>
      <c r="DH28" s="37">
        <v>0</v>
      </c>
      <c r="DI28" s="37">
        <v>0</v>
      </c>
      <c r="DJ28" s="37">
        <v>0</v>
      </c>
      <c r="DK28" s="37">
        <v>0</v>
      </c>
      <c r="DL28" s="37">
        <v>0</v>
      </c>
      <c r="DM28" s="37">
        <v>0</v>
      </c>
      <c r="DN28" s="37">
        <v>0</v>
      </c>
      <c r="DO28" s="37">
        <v>0</v>
      </c>
      <c r="DP28" s="37">
        <v>0</v>
      </c>
      <c r="DQ28" s="37">
        <v>0</v>
      </c>
      <c r="DR28" s="37">
        <v>0</v>
      </c>
      <c r="DS28" s="37">
        <v>0</v>
      </c>
      <c r="DT28" s="37">
        <v>0</v>
      </c>
      <c r="DU28" s="37">
        <v>0</v>
      </c>
      <c r="DV28" s="37">
        <v>0</v>
      </c>
      <c r="DW28" s="37">
        <v>0</v>
      </c>
      <c r="DX28" s="37">
        <v>0</v>
      </c>
      <c r="DY28" s="37">
        <v>260</v>
      </c>
      <c r="DZ28" s="37">
        <v>77</v>
      </c>
      <c r="EA28" s="37">
        <v>4</v>
      </c>
      <c r="EC28" s="37">
        <f t="shared" si="18"/>
        <v>0</v>
      </c>
      <c r="ED28" s="37">
        <f t="shared" si="19"/>
        <v>0</v>
      </c>
      <c r="EE28" s="37">
        <f t="shared" si="20"/>
        <v>260</v>
      </c>
      <c r="EF28" s="47">
        <f t="shared" si="21"/>
        <v>13.64</v>
      </c>
      <c r="EG28" s="37">
        <f t="shared" si="22"/>
        <v>25</v>
      </c>
      <c r="EM28" s="37">
        <f t="shared" si="5"/>
        <v>0</v>
      </c>
      <c r="EN28" s="37">
        <f t="shared" si="6"/>
        <v>0</v>
      </c>
      <c r="EO28" s="37">
        <f t="shared" si="7"/>
        <v>260</v>
      </c>
      <c r="EP28" s="37">
        <f t="shared" si="8"/>
        <v>25</v>
      </c>
    </row>
    <row r="29" spans="1:146" x14ac:dyDescent="0.45">
      <c r="A29" s="46"/>
      <c r="B29" s="43" t="s">
        <v>156</v>
      </c>
      <c r="DC29" s="37">
        <v>0</v>
      </c>
      <c r="DD29" s="37">
        <v>0</v>
      </c>
      <c r="DE29" s="37">
        <v>0</v>
      </c>
      <c r="DF29" s="37">
        <v>0</v>
      </c>
      <c r="DG29" s="37">
        <v>0</v>
      </c>
      <c r="DH29" s="37">
        <v>0</v>
      </c>
      <c r="DI29" s="37">
        <v>0</v>
      </c>
      <c r="DJ29" s="37">
        <v>0</v>
      </c>
      <c r="DK29" s="37">
        <v>0</v>
      </c>
      <c r="DL29" s="37">
        <v>0</v>
      </c>
      <c r="DM29" s="37">
        <v>0</v>
      </c>
      <c r="DN29" s="37">
        <v>0</v>
      </c>
      <c r="DO29" s="37">
        <v>0</v>
      </c>
      <c r="DP29" s="37">
        <v>0</v>
      </c>
      <c r="DQ29" s="37">
        <v>0</v>
      </c>
      <c r="DR29" s="37">
        <v>0</v>
      </c>
      <c r="DS29" s="37">
        <v>0</v>
      </c>
      <c r="DT29" s="37">
        <v>0</v>
      </c>
      <c r="DU29" s="37">
        <v>0</v>
      </c>
      <c r="DV29" s="37">
        <v>0</v>
      </c>
      <c r="DW29" s="37">
        <v>0</v>
      </c>
      <c r="DX29" s="37">
        <v>0</v>
      </c>
      <c r="DY29" s="37">
        <v>0</v>
      </c>
      <c r="DZ29" s="37">
        <v>0</v>
      </c>
      <c r="EA29" s="37">
        <v>0</v>
      </c>
      <c r="EC29" s="37">
        <f t="shared" si="18"/>
        <v>0</v>
      </c>
      <c r="ED29" s="37">
        <f t="shared" si="19"/>
        <v>0</v>
      </c>
      <c r="EE29" s="37">
        <f t="shared" si="20"/>
        <v>0</v>
      </c>
      <c r="EF29" s="47">
        <f t="shared" si="21"/>
        <v>0</v>
      </c>
      <c r="EG29" s="37">
        <f t="shared" si="22"/>
        <v>25</v>
      </c>
      <c r="EM29" s="37">
        <f t="shared" si="5"/>
        <v>0</v>
      </c>
      <c r="EN29" s="37">
        <f t="shared" si="6"/>
        <v>0</v>
      </c>
      <c r="EO29" s="37">
        <f t="shared" si="7"/>
        <v>0</v>
      </c>
      <c r="EP29" s="37">
        <f t="shared" si="8"/>
        <v>25</v>
      </c>
    </row>
    <row r="30" spans="1:146" x14ac:dyDescent="0.45">
      <c r="A30" s="46"/>
      <c r="B30" s="43" t="s">
        <v>157</v>
      </c>
      <c r="DC30" s="37">
        <v>0</v>
      </c>
      <c r="DD30" s="37">
        <v>0</v>
      </c>
      <c r="DE30" s="37">
        <v>0</v>
      </c>
      <c r="DF30" s="37">
        <v>0</v>
      </c>
      <c r="DG30" s="37">
        <v>0</v>
      </c>
      <c r="DH30" s="37">
        <v>0</v>
      </c>
      <c r="DI30" s="37">
        <v>0</v>
      </c>
      <c r="DJ30" s="37">
        <v>0</v>
      </c>
      <c r="DK30" s="37">
        <v>0</v>
      </c>
      <c r="DL30" s="37">
        <v>0</v>
      </c>
      <c r="DM30" s="37">
        <v>0</v>
      </c>
      <c r="DN30" s="37">
        <v>0</v>
      </c>
      <c r="DO30" s="37">
        <v>0</v>
      </c>
      <c r="DP30" s="37">
        <v>0</v>
      </c>
      <c r="DQ30" s="37">
        <v>0</v>
      </c>
      <c r="DR30" s="37">
        <v>0</v>
      </c>
      <c r="DS30" s="37">
        <v>0</v>
      </c>
      <c r="DT30" s="37">
        <v>0</v>
      </c>
      <c r="DU30" s="37">
        <v>0</v>
      </c>
      <c r="DV30" s="37">
        <v>0</v>
      </c>
      <c r="DW30" s="37">
        <v>0</v>
      </c>
      <c r="DX30" s="37">
        <v>1.2</v>
      </c>
      <c r="DY30" s="37">
        <v>0</v>
      </c>
      <c r="DZ30" s="37">
        <v>0</v>
      </c>
      <c r="EA30" s="37">
        <v>0</v>
      </c>
      <c r="EC30" s="37">
        <f t="shared" si="18"/>
        <v>0</v>
      </c>
      <c r="ED30" s="37">
        <f t="shared" si="19"/>
        <v>0</v>
      </c>
      <c r="EE30" s="37">
        <f t="shared" si="20"/>
        <v>1.2</v>
      </c>
      <c r="EF30" s="47">
        <f t="shared" si="21"/>
        <v>4.8000000000000001E-2</v>
      </c>
      <c r="EG30" s="37">
        <f t="shared" si="22"/>
        <v>25</v>
      </c>
      <c r="EM30" s="37">
        <f t="shared" si="5"/>
        <v>0</v>
      </c>
      <c r="EN30" s="37">
        <f t="shared" si="6"/>
        <v>0</v>
      </c>
      <c r="EO30" s="37">
        <f t="shared" si="7"/>
        <v>1.2</v>
      </c>
      <c r="EP30" s="37">
        <f t="shared" si="8"/>
        <v>25</v>
      </c>
    </row>
    <row r="31" spans="1:146" x14ac:dyDescent="0.45">
      <c r="A31" s="44" t="s">
        <v>317</v>
      </c>
      <c r="B31" s="45" t="s">
        <v>305</v>
      </c>
      <c r="DC31" s="37">
        <v>0</v>
      </c>
      <c r="DD31" s="37">
        <v>0</v>
      </c>
      <c r="DE31" s="37">
        <v>0</v>
      </c>
      <c r="DF31" s="37">
        <v>0</v>
      </c>
      <c r="DG31" s="37">
        <v>0</v>
      </c>
      <c r="DH31" s="37">
        <v>0</v>
      </c>
      <c r="DI31" s="37">
        <v>0</v>
      </c>
      <c r="DJ31" s="37">
        <v>0</v>
      </c>
      <c r="DK31" s="37">
        <v>0</v>
      </c>
      <c r="DL31" s="37">
        <v>1.1000000000000001</v>
      </c>
      <c r="DM31" s="37">
        <v>0</v>
      </c>
      <c r="DN31" s="37">
        <v>0</v>
      </c>
      <c r="DO31" s="37">
        <v>0</v>
      </c>
      <c r="DP31" s="37">
        <v>0</v>
      </c>
      <c r="DQ31" s="37">
        <v>0</v>
      </c>
      <c r="DR31" s="37">
        <v>0</v>
      </c>
      <c r="DS31" s="37">
        <v>0</v>
      </c>
      <c r="DT31" s="37">
        <v>0</v>
      </c>
      <c r="DU31" s="37">
        <v>0</v>
      </c>
      <c r="DV31" s="37">
        <v>0</v>
      </c>
      <c r="DW31" s="37">
        <v>0</v>
      </c>
      <c r="DX31" s="37">
        <v>3.1</v>
      </c>
      <c r="DY31" s="37">
        <v>3</v>
      </c>
      <c r="DZ31" s="37">
        <v>3</v>
      </c>
      <c r="EA31" s="37">
        <v>22</v>
      </c>
      <c r="EC31" s="37">
        <f>MEDIAN(DC31:EA31)</f>
        <v>0</v>
      </c>
      <c r="ED31" s="37">
        <f>MIN(DC31:EA31)</f>
        <v>0</v>
      </c>
      <c r="EE31" s="37">
        <f>MAX(DC31:EA31)</f>
        <v>22</v>
      </c>
      <c r="EF31" s="47">
        <f>AVERAGE(DC31:EA31)</f>
        <v>1.288</v>
      </c>
      <c r="EG31" s="37">
        <f>COUNT(DC31:EA31)</f>
        <v>25</v>
      </c>
      <c r="EM31" s="37">
        <f t="shared" si="5"/>
        <v>0</v>
      </c>
      <c r="EN31" s="37">
        <f t="shared" si="6"/>
        <v>0</v>
      </c>
      <c r="EO31" s="37">
        <f t="shared" si="7"/>
        <v>22</v>
      </c>
      <c r="EP31" s="37">
        <f t="shared" si="8"/>
        <v>25</v>
      </c>
    </row>
    <row r="32" spans="1:146" x14ac:dyDescent="0.45">
      <c r="A32" s="44"/>
      <c r="B32" s="45" t="s">
        <v>306</v>
      </c>
      <c r="DC32" s="37">
        <v>0</v>
      </c>
      <c r="DD32" s="37">
        <v>0</v>
      </c>
      <c r="DE32" s="37">
        <v>0</v>
      </c>
      <c r="DF32" s="37">
        <v>0</v>
      </c>
      <c r="DG32" s="37">
        <v>0</v>
      </c>
      <c r="DH32" s="37">
        <v>0</v>
      </c>
      <c r="DI32" s="37">
        <v>0</v>
      </c>
      <c r="DJ32" s="37">
        <v>0</v>
      </c>
      <c r="DK32" s="37">
        <v>0</v>
      </c>
      <c r="DL32" s="37">
        <v>0</v>
      </c>
      <c r="DM32" s="37">
        <v>0</v>
      </c>
      <c r="DN32" s="37">
        <v>0</v>
      </c>
      <c r="DO32" s="37">
        <v>0</v>
      </c>
      <c r="DP32" s="37">
        <v>0</v>
      </c>
      <c r="DQ32" s="37">
        <v>0</v>
      </c>
      <c r="DR32" s="37">
        <v>0</v>
      </c>
      <c r="DS32" s="37">
        <v>0</v>
      </c>
      <c r="DT32" s="37">
        <v>0</v>
      </c>
      <c r="DU32" s="37">
        <v>0</v>
      </c>
      <c r="DV32" s="37">
        <v>0</v>
      </c>
      <c r="DW32" s="37">
        <v>0</v>
      </c>
      <c r="DX32" s="37">
        <v>112</v>
      </c>
      <c r="DY32" s="37">
        <v>208</v>
      </c>
      <c r="DZ32" s="37">
        <v>66</v>
      </c>
      <c r="EA32" s="37">
        <v>5</v>
      </c>
      <c r="EC32" s="37">
        <f>MEDIAN(DC32:EA32)</f>
        <v>0</v>
      </c>
      <c r="ED32" s="37">
        <f>MIN(DC32:EA32)</f>
        <v>0</v>
      </c>
      <c r="EE32" s="37">
        <f>MAX(DC32:EA32)</f>
        <v>208</v>
      </c>
      <c r="EF32" s="47">
        <f>AVERAGE(DC32:EA32)</f>
        <v>15.64</v>
      </c>
      <c r="EG32" s="37">
        <f>COUNT(DC32:EA32)</f>
        <v>25</v>
      </c>
      <c r="EM32" s="37">
        <f t="shared" si="5"/>
        <v>0</v>
      </c>
      <c r="EN32" s="37">
        <f t="shared" si="6"/>
        <v>0</v>
      </c>
      <c r="EO32" s="37">
        <f t="shared" si="7"/>
        <v>208</v>
      </c>
      <c r="EP32" s="37">
        <f t="shared" si="8"/>
        <v>25</v>
      </c>
    </row>
    <row r="33" spans="1:146" x14ac:dyDescent="0.45">
      <c r="A33" s="48" t="s">
        <v>158</v>
      </c>
      <c r="B33" s="43" t="s">
        <v>159</v>
      </c>
      <c r="BS33" s="37">
        <v>0</v>
      </c>
      <c r="BT33" s="37">
        <v>0</v>
      </c>
      <c r="BU33" s="37">
        <v>0</v>
      </c>
      <c r="BV33" s="37">
        <v>0</v>
      </c>
      <c r="BW33" s="37">
        <v>0</v>
      </c>
      <c r="BX33" s="37">
        <v>0</v>
      </c>
      <c r="BY33" s="37">
        <v>0</v>
      </c>
      <c r="BZ33" s="37">
        <v>0</v>
      </c>
      <c r="CA33" s="37">
        <v>0</v>
      </c>
      <c r="CB33" s="37">
        <v>0</v>
      </c>
      <c r="CC33" s="37">
        <v>0</v>
      </c>
      <c r="CD33" s="37">
        <v>0</v>
      </c>
      <c r="CE33" s="37">
        <v>0</v>
      </c>
      <c r="CF33" s="37">
        <v>0</v>
      </c>
      <c r="CG33" s="37">
        <v>0</v>
      </c>
      <c r="CH33" s="37">
        <v>0</v>
      </c>
      <c r="CI33" s="37">
        <v>0</v>
      </c>
      <c r="CJ33" s="37">
        <v>0</v>
      </c>
      <c r="CK33" s="37">
        <v>0</v>
      </c>
      <c r="CL33" s="37">
        <v>0</v>
      </c>
      <c r="CM33" s="37">
        <v>0</v>
      </c>
      <c r="CN33" s="37">
        <v>0</v>
      </c>
      <c r="CO33" s="37">
        <v>0</v>
      </c>
      <c r="CP33" s="37">
        <v>0</v>
      </c>
      <c r="CQ33" s="37">
        <v>0</v>
      </c>
      <c r="CR33" s="37">
        <v>0</v>
      </c>
      <c r="CS33" s="37">
        <v>0</v>
      </c>
      <c r="CT33" s="37">
        <v>0</v>
      </c>
      <c r="CU33" s="37">
        <v>0</v>
      </c>
      <c r="CW33" s="37">
        <f t="shared" si="13"/>
        <v>0</v>
      </c>
      <c r="CX33" s="37">
        <f t="shared" si="14"/>
        <v>0</v>
      </c>
      <c r="CY33" s="37">
        <f t="shared" si="15"/>
        <v>0</v>
      </c>
      <c r="CZ33" s="47">
        <f t="shared" si="16"/>
        <v>0</v>
      </c>
      <c r="DA33" s="37">
        <f t="shared" si="17"/>
        <v>29</v>
      </c>
      <c r="EM33" s="37">
        <f t="shared" si="5"/>
        <v>0</v>
      </c>
      <c r="EN33" s="37">
        <f t="shared" si="6"/>
        <v>0</v>
      </c>
      <c r="EO33" s="37">
        <f t="shared" si="7"/>
        <v>0</v>
      </c>
      <c r="EP33" s="37">
        <f t="shared" si="8"/>
        <v>29</v>
      </c>
    </row>
    <row r="34" spans="1:146" x14ac:dyDescent="0.45">
      <c r="A34" s="48"/>
      <c r="B34" s="43" t="s">
        <v>160</v>
      </c>
      <c r="BS34" s="37">
        <v>0</v>
      </c>
      <c r="BT34" s="37">
        <v>0</v>
      </c>
      <c r="BU34" s="37">
        <v>0</v>
      </c>
      <c r="BV34" s="37">
        <v>0</v>
      </c>
      <c r="BW34" s="37">
        <v>0</v>
      </c>
      <c r="BX34" s="37">
        <v>0</v>
      </c>
      <c r="BY34" s="37">
        <v>0</v>
      </c>
      <c r="BZ34" s="37">
        <v>0</v>
      </c>
      <c r="CA34" s="37">
        <v>0</v>
      </c>
      <c r="CB34" s="37">
        <v>0</v>
      </c>
      <c r="CC34" s="37">
        <v>0</v>
      </c>
      <c r="CD34" s="37">
        <v>0</v>
      </c>
      <c r="CE34" s="37">
        <v>0</v>
      </c>
      <c r="CF34" s="37">
        <v>0</v>
      </c>
      <c r="CG34" s="37">
        <v>0</v>
      </c>
      <c r="CH34" s="37">
        <v>0</v>
      </c>
      <c r="CI34" s="37">
        <v>0</v>
      </c>
      <c r="CJ34" s="37">
        <v>0</v>
      </c>
      <c r="CK34" s="37">
        <v>0</v>
      </c>
      <c r="CL34" s="37">
        <v>0</v>
      </c>
      <c r="CM34" s="37">
        <v>0</v>
      </c>
      <c r="CN34" s="37">
        <v>0</v>
      </c>
      <c r="CO34" s="37">
        <v>0</v>
      </c>
      <c r="CP34" s="37">
        <v>0</v>
      </c>
      <c r="CQ34" s="37">
        <v>0</v>
      </c>
      <c r="CR34" s="37">
        <v>0</v>
      </c>
      <c r="CS34" s="37">
        <v>0</v>
      </c>
      <c r="CT34" s="37">
        <v>0</v>
      </c>
      <c r="CU34" s="37">
        <v>0</v>
      </c>
      <c r="CW34" s="37">
        <f t="shared" si="13"/>
        <v>0</v>
      </c>
      <c r="CX34" s="37">
        <f t="shared" si="14"/>
        <v>0</v>
      </c>
      <c r="CY34" s="37">
        <f t="shared" si="15"/>
        <v>0</v>
      </c>
      <c r="CZ34" s="47">
        <f t="shared" si="16"/>
        <v>0</v>
      </c>
      <c r="DA34" s="37">
        <f t="shared" si="17"/>
        <v>29</v>
      </c>
      <c r="EM34" s="37">
        <f t="shared" si="5"/>
        <v>0</v>
      </c>
      <c r="EN34" s="37">
        <f t="shared" si="6"/>
        <v>0</v>
      </c>
      <c r="EO34" s="37">
        <f t="shared" si="7"/>
        <v>0</v>
      </c>
      <c r="EP34" s="37">
        <f t="shared" si="8"/>
        <v>29</v>
      </c>
    </row>
    <row r="35" spans="1:146" x14ac:dyDescent="0.45">
      <c r="A35" s="48"/>
      <c r="B35" s="43" t="s">
        <v>161</v>
      </c>
      <c r="BS35" s="37">
        <v>0</v>
      </c>
      <c r="BT35" s="37">
        <v>0</v>
      </c>
      <c r="BU35" s="37">
        <v>0</v>
      </c>
      <c r="BV35" s="37">
        <v>0</v>
      </c>
      <c r="BW35" s="37">
        <v>0</v>
      </c>
      <c r="BX35" s="37">
        <v>0</v>
      </c>
      <c r="BY35" s="37">
        <v>0</v>
      </c>
      <c r="BZ35" s="37">
        <v>0</v>
      </c>
      <c r="CA35" s="37">
        <v>0</v>
      </c>
      <c r="CB35" s="37">
        <v>0</v>
      </c>
      <c r="CC35" s="37">
        <v>0</v>
      </c>
      <c r="CD35" s="37">
        <v>0</v>
      </c>
      <c r="CE35" s="37">
        <v>0</v>
      </c>
      <c r="CF35" s="37">
        <v>0</v>
      </c>
      <c r="CG35" s="37">
        <v>0</v>
      </c>
      <c r="CH35" s="37">
        <v>0</v>
      </c>
      <c r="CI35" s="37">
        <v>0</v>
      </c>
      <c r="CJ35" s="37">
        <v>0</v>
      </c>
      <c r="CK35" s="37">
        <v>0</v>
      </c>
      <c r="CL35" s="37">
        <v>0</v>
      </c>
      <c r="CM35" s="37">
        <v>0</v>
      </c>
      <c r="CN35" s="37">
        <v>0</v>
      </c>
      <c r="CO35" s="37">
        <v>0</v>
      </c>
      <c r="CP35" s="37">
        <v>0</v>
      </c>
      <c r="CQ35" s="37">
        <v>0</v>
      </c>
      <c r="CR35" s="37">
        <v>0</v>
      </c>
      <c r="CS35" s="37">
        <v>0</v>
      </c>
      <c r="CT35" s="37">
        <v>0</v>
      </c>
      <c r="CU35" s="37">
        <v>0</v>
      </c>
      <c r="CW35" s="37">
        <f t="shared" si="13"/>
        <v>0</v>
      </c>
      <c r="CX35" s="37">
        <f t="shared" si="14"/>
        <v>0</v>
      </c>
      <c r="CY35" s="37">
        <f t="shared" si="15"/>
        <v>0</v>
      </c>
      <c r="CZ35" s="47">
        <f t="shared" si="16"/>
        <v>0</v>
      </c>
      <c r="DA35" s="37">
        <f t="shared" si="17"/>
        <v>29</v>
      </c>
      <c r="EM35" s="37">
        <f t="shared" si="5"/>
        <v>0</v>
      </c>
      <c r="EN35" s="37">
        <f t="shared" si="6"/>
        <v>0</v>
      </c>
      <c r="EO35" s="37">
        <f t="shared" si="7"/>
        <v>0</v>
      </c>
      <c r="EP35" s="37">
        <f t="shared" si="8"/>
        <v>29</v>
      </c>
    </row>
    <row r="36" spans="1:146" x14ac:dyDescent="0.45">
      <c r="A36" s="46" t="s">
        <v>162</v>
      </c>
      <c r="B36" s="43" t="s">
        <v>163</v>
      </c>
      <c r="AQ36" s="37">
        <v>2.39</v>
      </c>
      <c r="AR36" s="37">
        <v>0</v>
      </c>
      <c r="AS36" s="37">
        <v>8.23</v>
      </c>
      <c r="AT36" s="37">
        <v>16</v>
      </c>
      <c r="AU36" s="37">
        <v>3.45</v>
      </c>
      <c r="AV36" s="37">
        <v>2.13</v>
      </c>
      <c r="AW36" s="37">
        <v>4.41</v>
      </c>
      <c r="AX36" s="37">
        <v>6</v>
      </c>
      <c r="AY36" s="37">
        <v>0</v>
      </c>
      <c r="AZ36" s="37">
        <v>0</v>
      </c>
      <c r="BA36" s="37">
        <v>0.38</v>
      </c>
      <c r="BB36" s="37">
        <v>9</v>
      </c>
      <c r="BC36" s="37">
        <v>0</v>
      </c>
      <c r="BD36" s="37">
        <v>0</v>
      </c>
      <c r="BE36" s="37">
        <v>0</v>
      </c>
      <c r="BF36" s="37">
        <v>6</v>
      </c>
      <c r="BG36" s="37">
        <v>0</v>
      </c>
      <c r="BH36" s="37">
        <v>0</v>
      </c>
      <c r="BI36" s="37">
        <v>1.49</v>
      </c>
      <c r="BJ36" s="37">
        <v>12</v>
      </c>
      <c r="BK36" s="37">
        <v>0</v>
      </c>
      <c r="BL36" s="37">
        <v>0</v>
      </c>
      <c r="BM36" s="37">
        <v>0.9</v>
      </c>
      <c r="BN36" s="37">
        <v>11</v>
      </c>
      <c r="BO36" s="37">
        <v>0</v>
      </c>
      <c r="BP36" s="37">
        <v>0</v>
      </c>
      <c r="BQ36" s="37">
        <v>1.1399999999999999</v>
      </c>
      <c r="BR36" s="37">
        <v>9</v>
      </c>
      <c r="BS36" s="37">
        <v>0</v>
      </c>
      <c r="BT36" s="37">
        <v>0.108</v>
      </c>
      <c r="BU36" s="37">
        <v>7.5999999999999998E-2</v>
      </c>
      <c r="BV36" s="37">
        <v>0.187</v>
      </c>
      <c r="BW36" s="37">
        <v>0.245</v>
      </c>
      <c r="BX36" s="37">
        <v>0.33600000000000002</v>
      </c>
      <c r="BY36" s="37">
        <v>0.16300000000000001</v>
      </c>
      <c r="BZ36" s="37">
        <v>0.188</v>
      </c>
      <c r="CA36" s="37">
        <v>0.17399999999999999</v>
      </c>
      <c r="CB36" s="37">
        <v>0.13600000000000001</v>
      </c>
      <c r="CC36" s="37">
        <v>0.125</v>
      </c>
      <c r="CD36" s="37">
        <v>0.438</v>
      </c>
      <c r="CE36" s="37">
        <v>0.20699999999999999</v>
      </c>
      <c r="CF36" s="37">
        <v>0.217</v>
      </c>
      <c r="CG36" s="37">
        <v>0.72899999999999998</v>
      </c>
      <c r="CH36" s="37">
        <v>0.12</v>
      </c>
      <c r="CI36" s="37">
        <v>0.24199999999999999</v>
      </c>
      <c r="CJ36" s="37">
        <v>0.128</v>
      </c>
      <c r="CK36" s="37">
        <v>0.10299999999999999</v>
      </c>
      <c r="CL36" s="37">
        <v>0.161</v>
      </c>
      <c r="CM36" s="37">
        <v>0.16600000000000001</v>
      </c>
      <c r="CN36" s="37">
        <v>8.8999999999999996E-2</v>
      </c>
      <c r="CO36" s="37">
        <v>0.106</v>
      </c>
      <c r="CP36" s="37">
        <v>0.442</v>
      </c>
      <c r="CQ36" s="37">
        <v>0.17699999999999999</v>
      </c>
      <c r="CR36" s="37">
        <v>0.27100000000000002</v>
      </c>
      <c r="CS36" s="37">
        <v>8.5000000000000006E-2</v>
      </c>
      <c r="CT36" s="37">
        <v>0.152</v>
      </c>
      <c r="CU36" s="37">
        <v>1.7270000000000001</v>
      </c>
      <c r="CW36" s="37">
        <f t="shared" si="13"/>
        <v>0.16600000000000001</v>
      </c>
      <c r="CX36" s="37">
        <f t="shared" si="14"/>
        <v>0</v>
      </c>
      <c r="CY36" s="37">
        <f t="shared" si="15"/>
        <v>1.7270000000000001</v>
      </c>
      <c r="CZ36" s="47">
        <f t="shared" si="16"/>
        <v>0.25165517241379315</v>
      </c>
      <c r="DA36" s="37">
        <f t="shared" si="17"/>
        <v>29</v>
      </c>
      <c r="EI36" s="37">
        <v>9.9</v>
      </c>
      <c r="EJ36" s="37">
        <v>0.7</v>
      </c>
      <c r="EK36" s="37">
        <v>33</v>
      </c>
      <c r="EM36" s="47">
        <f t="shared" si="5"/>
        <v>0.74511111111111117</v>
      </c>
      <c r="EN36" s="37">
        <f t="shared" si="6"/>
        <v>0</v>
      </c>
      <c r="EO36" s="37">
        <f t="shared" si="7"/>
        <v>9.9</v>
      </c>
      <c r="EP36" s="37">
        <f t="shared" si="8"/>
        <v>131</v>
      </c>
    </row>
    <row r="37" spans="1:146" x14ac:dyDescent="0.45">
      <c r="A37" s="46"/>
      <c r="B37" s="43" t="s">
        <v>164</v>
      </c>
      <c r="P37" s="37">
        <v>0</v>
      </c>
      <c r="Q37" s="37">
        <v>0</v>
      </c>
      <c r="R37" s="37">
        <v>0</v>
      </c>
      <c r="S37" s="37">
        <v>221</v>
      </c>
      <c r="U37" s="37">
        <f t="shared" ref="U37:U44" si="27">MEDIAN(P37:S37)</f>
        <v>0</v>
      </c>
      <c r="V37" s="37">
        <f t="shared" ref="V37:V44" si="28">MIN(P37:S37)</f>
        <v>0</v>
      </c>
      <c r="W37" s="37">
        <f t="shared" ref="W37:W44" si="29">MAX(P37:S37)</f>
        <v>221</v>
      </c>
      <c r="X37" s="47">
        <f t="shared" ref="X37:X44" si="30">AVERAGE(P37:S37)</f>
        <v>55.25</v>
      </c>
      <c r="Y37" s="37">
        <v>4</v>
      </c>
      <c r="AQ37" s="37">
        <v>1.64</v>
      </c>
      <c r="AR37" s="37">
        <v>0</v>
      </c>
      <c r="AS37" s="37">
        <v>3.3</v>
      </c>
      <c r="AT37" s="37">
        <v>16</v>
      </c>
      <c r="AU37" s="37">
        <v>2.94</v>
      </c>
      <c r="AV37" s="37">
        <v>1.65</v>
      </c>
      <c r="AW37" s="37">
        <v>3.48</v>
      </c>
      <c r="AX37" s="37">
        <v>6</v>
      </c>
      <c r="AY37" s="37">
        <v>0</v>
      </c>
      <c r="AZ37" s="37">
        <v>0</v>
      </c>
      <c r="BA37" s="37">
        <v>1.24</v>
      </c>
      <c r="BB37" s="37">
        <v>9</v>
      </c>
      <c r="BC37" s="37">
        <v>0</v>
      </c>
      <c r="BD37" s="37">
        <v>0</v>
      </c>
      <c r="BE37" s="37">
        <v>0</v>
      </c>
      <c r="BF37" s="37">
        <v>6</v>
      </c>
      <c r="BG37" s="37">
        <v>0</v>
      </c>
      <c r="BH37" s="37">
        <v>0</v>
      </c>
      <c r="BI37" s="37">
        <v>0</v>
      </c>
      <c r="BJ37" s="37">
        <v>12</v>
      </c>
      <c r="BK37" s="37">
        <v>0</v>
      </c>
      <c r="BL37" s="37">
        <v>0</v>
      </c>
      <c r="BM37" s="37">
        <v>0</v>
      </c>
      <c r="BN37" s="37">
        <v>11</v>
      </c>
      <c r="BO37" s="37">
        <v>0</v>
      </c>
      <c r="BP37" s="37">
        <v>0</v>
      </c>
      <c r="BQ37" s="37">
        <v>0</v>
      </c>
      <c r="BR37" s="37">
        <v>9</v>
      </c>
      <c r="BS37" s="37">
        <v>0</v>
      </c>
      <c r="BT37" s="37">
        <v>0</v>
      </c>
      <c r="BU37" s="37">
        <v>0</v>
      </c>
      <c r="BV37" s="37">
        <v>0</v>
      </c>
      <c r="BW37" s="37">
        <v>0</v>
      </c>
      <c r="BX37" s="37">
        <v>0</v>
      </c>
      <c r="BY37" s="37">
        <v>0</v>
      </c>
      <c r="BZ37" s="37">
        <v>0</v>
      </c>
      <c r="CA37" s="37">
        <v>0</v>
      </c>
      <c r="CB37" s="37">
        <v>0</v>
      </c>
      <c r="CC37" s="37">
        <v>0</v>
      </c>
      <c r="CD37" s="37">
        <v>0</v>
      </c>
      <c r="CE37" s="37">
        <v>0</v>
      </c>
      <c r="CF37" s="37">
        <v>0</v>
      </c>
      <c r="CG37" s="37">
        <v>0</v>
      </c>
      <c r="CH37" s="37">
        <v>0</v>
      </c>
      <c r="CI37" s="37">
        <v>0</v>
      </c>
      <c r="CJ37" s="37">
        <v>0</v>
      </c>
      <c r="CK37" s="37">
        <v>0</v>
      </c>
      <c r="CL37" s="37">
        <v>0</v>
      </c>
      <c r="CM37" s="37">
        <v>0</v>
      </c>
      <c r="CN37" s="37">
        <v>0</v>
      </c>
      <c r="CO37" s="37">
        <v>0</v>
      </c>
      <c r="CP37" s="37">
        <v>0</v>
      </c>
      <c r="CQ37" s="37">
        <v>0</v>
      </c>
      <c r="CR37" s="37">
        <v>0</v>
      </c>
      <c r="CS37" s="37">
        <v>0</v>
      </c>
      <c r="CT37" s="37">
        <v>0</v>
      </c>
      <c r="CU37" s="37">
        <v>6.25</v>
      </c>
      <c r="CW37" s="37">
        <f t="shared" si="13"/>
        <v>0</v>
      </c>
      <c r="CX37" s="37">
        <f t="shared" si="14"/>
        <v>0</v>
      </c>
      <c r="CY37" s="37">
        <f t="shared" si="15"/>
        <v>6.25</v>
      </c>
      <c r="CZ37" s="47">
        <f t="shared" si="16"/>
        <v>0.21551724137931033</v>
      </c>
      <c r="DA37" s="37">
        <f t="shared" si="17"/>
        <v>29</v>
      </c>
      <c r="DC37" s="37">
        <v>0</v>
      </c>
      <c r="DD37" s="37">
        <v>0</v>
      </c>
      <c r="DE37" s="37">
        <v>0</v>
      </c>
      <c r="DF37" s="37">
        <v>0</v>
      </c>
      <c r="DG37" s="37">
        <v>0</v>
      </c>
      <c r="DH37" s="37">
        <v>0</v>
      </c>
      <c r="DI37" s="37">
        <v>0</v>
      </c>
      <c r="DJ37" s="37">
        <v>0</v>
      </c>
      <c r="DK37" s="37">
        <v>0</v>
      </c>
      <c r="DL37" s="37">
        <v>0</v>
      </c>
      <c r="DM37" s="37">
        <v>0</v>
      </c>
      <c r="DN37" s="37">
        <v>0</v>
      </c>
      <c r="DO37" s="37">
        <v>0</v>
      </c>
      <c r="DP37" s="37">
        <v>0</v>
      </c>
      <c r="DQ37" s="37">
        <v>0</v>
      </c>
      <c r="DR37" s="37">
        <v>0</v>
      </c>
      <c r="DS37" s="37">
        <v>0</v>
      </c>
      <c r="DT37" s="37">
        <v>0</v>
      </c>
      <c r="DU37" s="37">
        <v>0</v>
      </c>
      <c r="DV37" s="37">
        <v>0</v>
      </c>
      <c r="DW37" s="37">
        <v>0</v>
      </c>
      <c r="DX37" s="37">
        <v>2.7</v>
      </c>
      <c r="DY37" s="37">
        <v>35</v>
      </c>
      <c r="DZ37" s="37">
        <v>13</v>
      </c>
      <c r="EA37" s="37">
        <v>13</v>
      </c>
      <c r="EC37" s="37">
        <f t="shared" si="18"/>
        <v>0</v>
      </c>
      <c r="ED37" s="37">
        <f t="shared" si="19"/>
        <v>0</v>
      </c>
      <c r="EE37" s="37">
        <f t="shared" si="20"/>
        <v>35</v>
      </c>
      <c r="EF37" s="47">
        <f t="shared" si="21"/>
        <v>2.548</v>
      </c>
      <c r="EG37" s="37">
        <f t="shared" si="22"/>
        <v>25</v>
      </c>
      <c r="EI37" s="37">
        <v>33.299999999999997</v>
      </c>
      <c r="EJ37" s="37">
        <v>15.4</v>
      </c>
      <c r="EK37" s="37">
        <v>33</v>
      </c>
      <c r="EM37" s="47">
        <f t="shared" si="5"/>
        <v>1.8163636363636364</v>
      </c>
      <c r="EN37" s="37">
        <f t="shared" si="6"/>
        <v>0</v>
      </c>
      <c r="EO37" s="37">
        <f t="shared" si="7"/>
        <v>221</v>
      </c>
      <c r="EP37" s="37">
        <f t="shared" si="8"/>
        <v>160</v>
      </c>
    </row>
    <row r="38" spans="1:146" x14ac:dyDescent="0.45">
      <c r="A38" s="46"/>
      <c r="B38" s="43" t="s">
        <v>165</v>
      </c>
      <c r="P38" s="37">
        <v>0</v>
      </c>
      <c r="Q38" s="37">
        <v>11.7</v>
      </c>
      <c r="R38" s="37">
        <v>0</v>
      </c>
      <c r="S38" s="37">
        <v>4430</v>
      </c>
      <c r="U38" s="37">
        <f t="shared" si="27"/>
        <v>5.85</v>
      </c>
      <c r="V38" s="37">
        <f t="shared" si="28"/>
        <v>0</v>
      </c>
      <c r="W38" s="37">
        <f t="shared" si="29"/>
        <v>4430</v>
      </c>
      <c r="X38" s="47">
        <f t="shared" si="30"/>
        <v>1110.425</v>
      </c>
      <c r="Y38" s="37">
        <v>4</v>
      </c>
      <c r="AQ38" s="37">
        <v>11.5</v>
      </c>
      <c r="AR38" s="37">
        <v>0</v>
      </c>
      <c r="AS38" s="37">
        <v>116</v>
      </c>
      <c r="AT38" s="37">
        <v>16</v>
      </c>
      <c r="AU38" s="37">
        <v>15.4</v>
      </c>
      <c r="AV38" s="37">
        <v>7.68</v>
      </c>
      <c r="AW38" s="37">
        <v>21.5</v>
      </c>
      <c r="AX38" s="37">
        <v>6</v>
      </c>
      <c r="AY38" s="37">
        <v>0</v>
      </c>
      <c r="AZ38" s="37">
        <v>0</v>
      </c>
      <c r="BA38" s="37">
        <v>0.24</v>
      </c>
      <c r="BB38" s="37">
        <v>9</v>
      </c>
      <c r="BC38" s="37">
        <v>0</v>
      </c>
      <c r="BD38" s="37">
        <v>0</v>
      </c>
      <c r="BE38" s="37">
        <v>0</v>
      </c>
      <c r="BF38" s="37">
        <v>6</v>
      </c>
      <c r="BG38" s="37">
        <v>0</v>
      </c>
      <c r="BH38" s="37">
        <v>0</v>
      </c>
      <c r="BI38" s="37">
        <v>0</v>
      </c>
      <c r="BJ38" s="37">
        <v>12</v>
      </c>
      <c r="BK38" s="37">
        <v>0</v>
      </c>
      <c r="BL38" s="37">
        <v>0</v>
      </c>
      <c r="BM38" s="37">
        <v>0</v>
      </c>
      <c r="BN38" s="37">
        <v>11</v>
      </c>
      <c r="BO38" s="37">
        <v>0</v>
      </c>
      <c r="BP38" s="37">
        <v>0</v>
      </c>
      <c r="BQ38" s="37">
        <v>2.72</v>
      </c>
      <c r="BR38" s="37">
        <v>9</v>
      </c>
      <c r="BS38" s="37">
        <v>3.7999999999999999E-2</v>
      </c>
      <c r="BT38" s="37">
        <v>0</v>
      </c>
      <c r="BU38" s="37">
        <v>2.5999999999999999E-2</v>
      </c>
      <c r="BV38" s="37">
        <v>0</v>
      </c>
      <c r="BW38" s="37">
        <v>0</v>
      </c>
      <c r="BX38" s="37">
        <v>0</v>
      </c>
      <c r="BY38" s="37">
        <v>0</v>
      </c>
      <c r="BZ38" s="37">
        <v>0</v>
      </c>
      <c r="CA38" s="37">
        <v>6.2E-2</v>
      </c>
      <c r="CB38" s="37">
        <v>7.9000000000000001E-2</v>
      </c>
      <c r="CC38" s="37">
        <v>3.6999999999999998E-2</v>
      </c>
      <c r="CD38" s="37">
        <v>0</v>
      </c>
      <c r="CE38" s="37">
        <v>0.12</v>
      </c>
      <c r="CF38" s="37">
        <v>7.0000000000000007E-2</v>
      </c>
      <c r="CG38" s="37">
        <v>0</v>
      </c>
      <c r="CH38" s="37">
        <v>6.2E-2</v>
      </c>
      <c r="CI38" s="37">
        <v>0.112</v>
      </c>
      <c r="CJ38" s="37">
        <v>0</v>
      </c>
      <c r="CK38" s="37">
        <v>0.154</v>
      </c>
      <c r="CL38" s="37">
        <v>6.8000000000000005E-2</v>
      </c>
      <c r="CM38" s="37">
        <v>0.23100000000000001</v>
      </c>
      <c r="CN38" s="37">
        <v>0</v>
      </c>
      <c r="CO38" s="37">
        <v>0.252</v>
      </c>
      <c r="CP38" s="37">
        <v>0.112</v>
      </c>
      <c r="CQ38" s="37">
        <v>0</v>
      </c>
      <c r="CR38" s="37">
        <v>0.51800000000000002</v>
      </c>
      <c r="CS38" s="37">
        <v>0.55400000000000005</v>
      </c>
      <c r="CT38" s="37">
        <v>0.82499999999999996</v>
      </c>
      <c r="CU38" s="37">
        <v>1.4350000000000001</v>
      </c>
      <c r="CW38" s="37">
        <f t="shared" si="13"/>
        <v>6.2E-2</v>
      </c>
      <c r="CX38" s="37">
        <f t="shared" si="14"/>
        <v>0</v>
      </c>
      <c r="CY38" s="37">
        <f t="shared" si="15"/>
        <v>1.4350000000000001</v>
      </c>
      <c r="CZ38" s="47">
        <f t="shared" si="16"/>
        <v>0.16396551724137934</v>
      </c>
      <c r="DA38" s="37">
        <f t="shared" si="17"/>
        <v>29</v>
      </c>
      <c r="DC38" s="37">
        <v>0</v>
      </c>
      <c r="DD38" s="37">
        <v>0</v>
      </c>
      <c r="DE38" s="37">
        <v>0</v>
      </c>
      <c r="DF38" s="37">
        <v>0</v>
      </c>
      <c r="DG38" s="37">
        <v>0</v>
      </c>
      <c r="DH38" s="37">
        <v>0</v>
      </c>
      <c r="DI38" s="37">
        <v>0</v>
      </c>
      <c r="DJ38" s="37">
        <v>0</v>
      </c>
      <c r="DK38" s="37">
        <v>0</v>
      </c>
      <c r="DL38" s="37">
        <v>0</v>
      </c>
      <c r="DM38" s="37">
        <v>0</v>
      </c>
      <c r="DN38" s="37">
        <v>0</v>
      </c>
      <c r="DO38" s="37">
        <v>0</v>
      </c>
      <c r="DP38" s="37">
        <v>0</v>
      </c>
      <c r="DQ38" s="37">
        <v>0</v>
      </c>
      <c r="DR38" s="37">
        <v>0</v>
      </c>
      <c r="DS38" s="37">
        <v>0</v>
      </c>
      <c r="DT38" s="37">
        <v>0</v>
      </c>
      <c r="DU38" s="37">
        <v>0</v>
      </c>
      <c r="DV38" s="37">
        <v>2.1</v>
      </c>
      <c r="DW38" s="37">
        <v>0</v>
      </c>
      <c r="DX38" s="37">
        <v>12</v>
      </c>
      <c r="DY38" s="37">
        <v>199</v>
      </c>
      <c r="DZ38" s="37">
        <v>82</v>
      </c>
      <c r="EA38" s="37">
        <v>71</v>
      </c>
      <c r="EC38" s="37">
        <f t="shared" si="18"/>
        <v>0</v>
      </c>
      <c r="ED38" s="37">
        <f t="shared" si="19"/>
        <v>0</v>
      </c>
      <c r="EE38" s="37">
        <f t="shared" si="20"/>
        <v>199</v>
      </c>
      <c r="EF38" s="47">
        <f t="shared" si="21"/>
        <v>14.644</v>
      </c>
      <c r="EG38" s="37">
        <f t="shared" si="22"/>
        <v>25</v>
      </c>
      <c r="EI38" s="37">
        <v>182.8</v>
      </c>
      <c r="EJ38" s="37">
        <v>1.4</v>
      </c>
      <c r="EK38" s="37">
        <v>33</v>
      </c>
      <c r="EM38" s="47">
        <f t="shared" si="5"/>
        <v>3.1101818181818177</v>
      </c>
      <c r="EN38" s="37">
        <f t="shared" si="6"/>
        <v>0</v>
      </c>
      <c r="EO38" s="37">
        <f t="shared" si="7"/>
        <v>4430</v>
      </c>
      <c r="EP38" s="37">
        <f t="shared" si="8"/>
        <v>160</v>
      </c>
    </row>
    <row r="39" spans="1:146" x14ac:dyDescent="0.45">
      <c r="A39" s="46"/>
      <c r="B39" s="43" t="s">
        <v>166</v>
      </c>
      <c r="P39" s="37">
        <v>0</v>
      </c>
      <c r="Q39" s="37">
        <v>0</v>
      </c>
      <c r="R39" s="37">
        <v>0</v>
      </c>
      <c r="S39" s="37">
        <v>2850</v>
      </c>
      <c r="U39" s="37">
        <f t="shared" si="27"/>
        <v>0</v>
      </c>
      <c r="V39" s="37">
        <f t="shared" si="28"/>
        <v>0</v>
      </c>
      <c r="W39" s="37">
        <f t="shared" si="29"/>
        <v>2850</v>
      </c>
      <c r="X39" s="47">
        <f t="shared" si="30"/>
        <v>712.5</v>
      </c>
      <c r="Y39" s="37">
        <v>4</v>
      </c>
      <c r="AQ39" s="37">
        <v>5.7</v>
      </c>
      <c r="AR39" s="37">
        <v>0</v>
      </c>
      <c r="AS39" s="37">
        <v>15.2</v>
      </c>
      <c r="AT39" s="37">
        <v>16</v>
      </c>
      <c r="AU39" s="37">
        <v>4.92</v>
      </c>
      <c r="AV39" s="37">
        <v>3.34</v>
      </c>
      <c r="AW39" s="37">
        <v>6.07</v>
      </c>
      <c r="AX39" s="37">
        <v>6</v>
      </c>
      <c r="AY39" s="37">
        <v>0</v>
      </c>
      <c r="AZ39" s="37">
        <v>0</v>
      </c>
      <c r="BA39" s="37">
        <v>0.2</v>
      </c>
      <c r="BB39" s="37">
        <v>9</v>
      </c>
      <c r="BC39" s="37">
        <v>0</v>
      </c>
      <c r="BD39" s="37">
        <v>0</v>
      </c>
      <c r="BE39" s="37">
        <v>1.65</v>
      </c>
      <c r="BF39" s="37">
        <v>6</v>
      </c>
      <c r="BG39" s="37">
        <v>0</v>
      </c>
      <c r="BH39" s="37">
        <v>0</v>
      </c>
      <c r="BI39" s="37">
        <v>0.26</v>
      </c>
      <c r="BJ39" s="37">
        <v>12</v>
      </c>
      <c r="BK39" s="37">
        <v>0</v>
      </c>
      <c r="BL39" s="37">
        <v>0</v>
      </c>
      <c r="BM39" s="37">
        <v>0.22</v>
      </c>
      <c r="BN39" s="37">
        <v>11</v>
      </c>
      <c r="BO39" s="37">
        <v>0</v>
      </c>
      <c r="BP39" s="37">
        <v>0</v>
      </c>
      <c r="BQ39" s="37">
        <v>2.5299999999999998</v>
      </c>
      <c r="BR39" s="37">
        <v>9</v>
      </c>
      <c r="BS39" s="37">
        <v>0</v>
      </c>
      <c r="BT39" s="37">
        <v>0</v>
      </c>
      <c r="BU39" s="37">
        <v>0</v>
      </c>
      <c r="BV39" s="37">
        <v>0</v>
      </c>
      <c r="BW39" s="37">
        <v>0</v>
      </c>
      <c r="BX39" s="37">
        <v>0</v>
      </c>
      <c r="BY39" s="37">
        <v>0</v>
      </c>
      <c r="BZ39" s="37">
        <v>0</v>
      </c>
      <c r="CA39" s="37">
        <v>0</v>
      </c>
      <c r="CB39" s="37">
        <v>0</v>
      </c>
      <c r="CC39" s="37">
        <v>0</v>
      </c>
      <c r="CD39" s="37">
        <v>0</v>
      </c>
      <c r="CE39" s="37">
        <v>0</v>
      </c>
      <c r="CF39" s="37">
        <v>0</v>
      </c>
      <c r="CG39" s="37">
        <v>0</v>
      </c>
      <c r="CH39" s="37">
        <v>0</v>
      </c>
      <c r="CI39" s="37">
        <v>0</v>
      </c>
      <c r="CJ39" s="37">
        <v>0</v>
      </c>
      <c r="CK39" s="37">
        <v>0</v>
      </c>
      <c r="CL39" s="37">
        <v>0</v>
      </c>
      <c r="CM39" s="37">
        <v>0</v>
      </c>
      <c r="CN39" s="37">
        <v>0</v>
      </c>
      <c r="CO39" s="37">
        <v>6.7000000000000004E-2</v>
      </c>
      <c r="CP39" s="37">
        <v>0</v>
      </c>
      <c r="CQ39" s="37">
        <v>0</v>
      </c>
      <c r="CR39" s="37">
        <v>0.109</v>
      </c>
      <c r="CS39" s="37">
        <v>0.14499999999999999</v>
      </c>
      <c r="CT39" s="37">
        <v>0.15</v>
      </c>
      <c r="CU39" s="37">
        <v>1.0980000000000001</v>
      </c>
      <c r="CW39" s="37">
        <f t="shared" si="13"/>
        <v>0</v>
      </c>
      <c r="CX39" s="37">
        <f t="shared" si="14"/>
        <v>0</v>
      </c>
      <c r="CY39" s="37">
        <f t="shared" si="15"/>
        <v>1.0980000000000001</v>
      </c>
      <c r="CZ39" s="47">
        <f t="shared" si="16"/>
        <v>5.4103448275862068E-2</v>
      </c>
      <c r="DA39" s="37">
        <f t="shared" si="17"/>
        <v>29</v>
      </c>
      <c r="DC39" s="37">
        <v>0</v>
      </c>
      <c r="DD39" s="37">
        <v>0</v>
      </c>
      <c r="DE39" s="37">
        <v>0</v>
      </c>
      <c r="DF39" s="37">
        <v>0</v>
      </c>
      <c r="DG39" s="37">
        <v>0</v>
      </c>
      <c r="DH39" s="37">
        <v>0</v>
      </c>
      <c r="DI39" s="37">
        <v>0</v>
      </c>
      <c r="DJ39" s="37">
        <v>0</v>
      </c>
      <c r="DK39" s="37">
        <v>0</v>
      </c>
      <c r="DL39" s="37">
        <v>0</v>
      </c>
      <c r="DM39" s="37">
        <v>0</v>
      </c>
      <c r="DN39" s="37">
        <v>0</v>
      </c>
      <c r="DO39" s="37">
        <v>0</v>
      </c>
      <c r="DP39" s="37">
        <v>0</v>
      </c>
      <c r="DQ39" s="37">
        <v>0</v>
      </c>
      <c r="DR39" s="37">
        <v>0</v>
      </c>
      <c r="DS39" s="37">
        <v>0</v>
      </c>
      <c r="DT39" s="37">
        <v>0</v>
      </c>
      <c r="DU39" s="37">
        <v>0</v>
      </c>
      <c r="DV39" s="37">
        <v>0</v>
      </c>
      <c r="DW39" s="37">
        <v>0</v>
      </c>
      <c r="DX39" s="37">
        <v>6</v>
      </c>
      <c r="DY39" s="37">
        <v>203</v>
      </c>
      <c r="DZ39" s="37">
        <v>59</v>
      </c>
      <c r="EA39" s="37">
        <v>18</v>
      </c>
      <c r="EC39" s="37">
        <f t="shared" si="18"/>
        <v>0</v>
      </c>
      <c r="ED39" s="37">
        <f t="shared" si="19"/>
        <v>0</v>
      </c>
      <c r="EE39" s="37">
        <f t="shared" si="20"/>
        <v>203</v>
      </c>
      <c r="EF39" s="47">
        <f t="shared" si="21"/>
        <v>11.44</v>
      </c>
      <c r="EG39" s="37">
        <f t="shared" si="22"/>
        <v>25</v>
      </c>
      <c r="EI39" s="37">
        <v>379.3</v>
      </c>
      <c r="EJ39" s="37">
        <v>0</v>
      </c>
      <c r="EK39" s="37">
        <v>33</v>
      </c>
      <c r="EM39" s="47">
        <f t="shared" si="5"/>
        <v>0.96545454545454557</v>
      </c>
      <c r="EN39" s="37">
        <f t="shared" si="6"/>
        <v>0</v>
      </c>
      <c r="EO39" s="37">
        <f t="shared" si="7"/>
        <v>2850</v>
      </c>
      <c r="EP39" s="37">
        <f t="shared" si="8"/>
        <v>160</v>
      </c>
    </row>
    <row r="40" spans="1:146" x14ac:dyDescent="0.45">
      <c r="A40" s="46"/>
      <c r="B40" s="43" t="s">
        <v>167</v>
      </c>
      <c r="C40" s="37">
        <v>0</v>
      </c>
      <c r="D40" s="37">
        <v>0</v>
      </c>
      <c r="E40" s="37">
        <v>5</v>
      </c>
      <c r="F40" s="37">
        <v>4.2</v>
      </c>
      <c r="G40" s="37">
        <v>1.3</v>
      </c>
      <c r="H40" s="37" t="s">
        <v>292</v>
      </c>
      <c r="J40" s="37">
        <f t="shared" si="9"/>
        <v>1.3</v>
      </c>
      <c r="K40" s="37">
        <f t="shared" si="10"/>
        <v>0</v>
      </c>
      <c r="L40" s="37">
        <f t="shared" si="11"/>
        <v>5</v>
      </c>
      <c r="M40" s="47">
        <f t="shared" si="12"/>
        <v>2.1</v>
      </c>
      <c r="N40" s="37">
        <v>5</v>
      </c>
      <c r="P40" s="37">
        <v>0</v>
      </c>
      <c r="Q40" s="37">
        <v>0</v>
      </c>
      <c r="R40" s="37">
        <v>104</v>
      </c>
      <c r="S40" s="37">
        <v>4640</v>
      </c>
      <c r="U40" s="37">
        <f t="shared" si="27"/>
        <v>52</v>
      </c>
      <c r="V40" s="37">
        <f t="shared" si="28"/>
        <v>0</v>
      </c>
      <c r="W40" s="37">
        <f t="shared" si="29"/>
        <v>4640</v>
      </c>
      <c r="X40" s="47">
        <f t="shared" si="30"/>
        <v>1186</v>
      </c>
      <c r="Y40" s="37">
        <v>4</v>
      </c>
      <c r="AQ40" s="37">
        <v>31.1</v>
      </c>
      <c r="AR40" s="37">
        <v>0</v>
      </c>
      <c r="AS40" s="37">
        <v>56.5</v>
      </c>
      <c r="AT40" s="37">
        <v>16</v>
      </c>
      <c r="AU40" s="37">
        <v>45.6</v>
      </c>
      <c r="AV40" s="37">
        <v>14.7</v>
      </c>
      <c r="AW40" s="37">
        <v>103</v>
      </c>
      <c r="AX40" s="37">
        <v>6</v>
      </c>
      <c r="AY40" s="37">
        <v>0.4</v>
      </c>
      <c r="AZ40" s="37">
        <v>0</v>
      </c>
      <c r="BA40" s="37">
        <v>4.32</v>
      </c>
      <c r="BB40" s="37">
        <v>9</v>
      </c>
      <c r="BC40" s="37">
        <v>3.63</v>
      </c>
      <c r="BD40" s="37">
        <v>0.31</v>
      </c>
      <c r="BE40" s="37">
        <v>14.7</v>
      </c>
      <c r="BF40" s="37">
        <v>6</v>
      </c>
      <c r="BG40" s="37">
        <v>0.56999999999999995</v>
      </c>
      <c r="BH40" s="37">
        <v>0</v>
      </c>
      <c r="BI40" s="37">
        <v>4.7699999999999996</v>
      </c>
      <c r="BJ40" s="37">
        <v>12</v>
      </c>
      <c r="BK40" s="37">
        <v>0.26</v>
      </c>
      <c r="BL40" s="37">
        <v>0</v>
      </c>
      <c r="BM40" s="37">
        <v>2.68</v>
      </c>
      <c r="BN40" s="37">
        <v>11</v>
      </c>
      <c r="BO40" s="37">
        <v>1.1000000000000001</v>
      </c>
      <c r="BP40" s="37">
        <v>0.15</v>
      </c>
      <c r="BQ40" s="37">
        <v>7.16</v>
      </c>
      <c r="BR40" s="37">
        <v>9</v>
      </c>
      <c r="BS40" s="37">
        <v>4.5999999999999999E-2</v>
      </c>
      <c r="BT40" s="37">
        <v>2.9000000000000001E-2</v>
      </c>
      <c r="BU40" s="37">
        <v>7.6999999999999999E-2</v>
      </c>
      <c r="BV40" s="37">
        <v>5.7000000000000002E-2</v>
      </c>
      <c r="BW40" s="37">
        <v>0.05</v>
      </c>
      <c r="BX40" s="37">
        <v>0</v>
      </c>
      <c r="BY40" s="37">
        <v>5.6000000000000001E-2</v>
      </c>
      <c r="BZ40" s="37">
        <v>0</v>
      </c>
      <c r="CA40" s="37">
        <v>0.13300000000000001</v>
      </c>
      <c r="CB40" s="37">
        <v>0.157</v>
      </c>
      <c r="CC40" s="37">
        <v>0.245</v>
      </c>
      <c r="CD40" s="37">
        <v>7.1999999999999995E-2</v>
      </c>
      <c r="CE40" s="37">
        <v>0.192</v>
      </c>
      <c r="CF40" s="37">
        <v>0</v>
      </c>
      <c r="CG40" s="37">
        <v>0</v>
      </c>
      <c r="CH40" s="37">
        <v>0.46500000000000002</v>
      </c>
      <c r="CI40" s="37">
        <v>0.497</v>
      </c>
      <c r="CJ40" s="37">
        <v>0.158</v>
      </c>
      <c r="CK40" s="37">
        <v>0.57899999999999996</v>
      </c>
      <c r="CL40" s="37">
        <v>0.38</v>
      </c>
      <c r="CM40" s="37">
        <v>0.66400000000000003</v>
      </c>
      <c r="CN40" s="37">
        <v>3.1E-2</v>
      </c>
      <c r="CO40" s="37">
        <v>0.78400000000000003</v>
      </c>
      <c r="CP40" s="37">
        <v>0.20200000000000001</v>
      </c>
      <c r="CQ40" s="37">
        <v>5.6000000000000001E-2</v>
      </c>
      <c r="CR40" s="37">
        <v>0.91800000000000004</v>
      </c>
      <c r="CS40" s="37">
        <v>0.38500000000000001</v>
      </c>
      <c r="CT40" s="37">
        <v>2.5619999999999998</v>
      </c>
      <c r="CU40" s="37">
        <v>1.9339999999999999</v>
      </c>
      <c r="CW40" s="37">
        <f t="shared" si="13"/>
        <v>0.157</v>
      </c>
      <c r="CX40" s="37">
        <f t="shared" si="14"/>
        <v>0</v>
      </c>
      <c r="CY40" s="37">
        <f t="shared" si="15"/>
        <v>2.5619999999999998</v>
      </c>
      <c r="CZ40" s="47">
        <f t="shared" si="16"/>
        <v>0.36996551724137927</v>
      </c>
      <c r="DA40" s="37">
        <f t="shared" si="17"/>
        <v>29</v>
      </c>
      <c r="DC40" s="37">
        <v>0</v>
      </c>
      <c r="DD40" s="37">
        <v>0</v>
      </c>
      <c r="DE40" s="37">
        <v>0</v>
      </c>
      <c r="DF40" s="37">
        <v>0</v>
      </c>
      <c r="DG40" s="37">
        <v>0</v>
      </c>
      <c r="DH40" s="37">
        <v>0</v>
      </c>
      <c r="DI40" s="37">
        <v>0</v>
      </c>
      <c r="DJ40" s="37">
        <v>0</v>
      </c>
      <c r="DK40" s="37">
        <v>0</v>
      </c>
      <c r="DL40" s="37">
        <v>0</v>
      </c>
      <c r="DM40" s="37">
        <v>0</v>
      </c>
      <c r="DN40" s="37">
        <v>0</v>
      </c>
      <c r="DO40" s="37">
        <v>0</v>
      </c>
      <c r="DP40" s="37">
        <v>0</v>
      </c>
      <c r="DQ40" s="37">
        <v>0</v>
      </c>
      <c r="DR40" s="37">
        <v>0</v>
      </c>
      <c r="DS40" s="37">
        <v>0</v>
      </c>
      <c r="DT40" s="37">
        <v>0</v>
      </c>
      <c r="DU40" s="37">
        <v>0</v>
      </c>
      <c r="DV40" s="37">
        <v>0</v>
      </c>
      <c r="DW40" s="37">
        <v>0</v>
      </c>
      <c r="DX40" s="37">
        <v>47</v>
      </c>
      <c r="DY40" s="37">
        <v>2356</v>
      </c>
      <c r="DZ40" s="37">
        <v>669</v>
      </c>
      <c r="EA40" s="37">
        <v>0</v>
      </c>
      <c r="EC40" s="37">
        <f t="shared" si="18"/>
        <v>0</v>
      </c>
      <c r="ED40" s="37">
        <f t="shared" si="19"/>
        <v>0</v>
      </c>
      <c r="EE40" s="37">
        <f t="shared" si="20"/>
        <v>2356</v>
      </c>
      <c r="EF40" s="47">
        <f t="shared" si="21"/>
        <v>122.88</v>
      </c>
      <c r="EG40" s="37">
        <f t="shared" si="22"/>
        <v>25</v>
      </c>
      <c r="EI40" s="37">
        <v>658.1</v>
      </c>
      <c r="EJ40" s="37">
        <v>3.2</v>
      </c>
      <c r="EK40" s="37">
        <v>33</v>
      </c>
      <c r="EM40" s="47">
        <f t="shared" si="5"/>
        <v>11.609749999999998</v>
      </c>
      <c r="EN40" s="37">
        <f t="shared" si="6"/>
        <v>0</v>
      </c>
      <c r="EO40" s="37">
        <f t="shared" si="7"/>
        <v>4640</v>
      </c>
      <c r="EP40" s="37">
        <f t="shared" si="8"/>
        <v>165</v>
      </c>
    </row>
    <row r="41" spans="1:146" x14ac:dyDescent="0.45">
      <c r="A41" s="46"/>
      <c r="B41" s="43" t="s">
        <v>168</v>
      </c>
      <c r="C41" s="37">
        <v>0</v>
      </c>
      <c r="D41" s="37">
        <v>0</v>
      </c>
      <c r="E41" s="37">
        <v>3</v>
      </c>
      <c r="F41" s="37">
        <v>2.5</v>
      </c>
      <c r="G41" s="37">
        <v>2</v>
      </c>
      <c r="H41" s="37" t="s">
        <v>293</v>
      </c>
      <c r="J41" s="37">
        <f t="shared" si="9"/>
        <v>2</v>
      </c>
      <c r="K41" s="37">
        <f t="shared" si="10"/>
        <v>0</v>
      </c>
      <c r="L41" s="37">
        <f t="shared" si="11"/>
        <v>3</v>
      </c>
      <c r="M41" s="47">
        <f t="shared" si="12"/>
        <v>1.5</v>
      </c>
      <c r="N41" s="37">
        <v>5</v>
      </c>
      <c r="P41" s="37">
        <v>2.25</v>
      </c>
      <c r="Q41" s="37">
        <v>0</v>
      </c>
      <c r="R41" s="37">
        <v>0</v>
      </c>
      <c r="S41" s="37">
        <v>15.3</v>
      </c>
      <c r="U41" s="37">
        <f t="shared" si="27"/>
        <v>1.125</v>
      </c>
      <c r="V41" s="37">
        <f t="shared" si="28"/>
        <v>0</v>
      </c>
      <c r="W41" s="37">
        <f t="shared" si="29"/>
        <v>15.3</v>
      </c>
      <c r="X41" s="47">
        <f t="shared" si="30"/>
        <v>4.3875000000000002</v>
      </c>
      <c r="Y41" s="37">
        <v>4</v>
      </c>
      <c r="AQ41" s="37">
        <v>6.37</v>
      </c>
      <c r="AR41" s="37">
        <v>0</v>
      </c>
      <c r="AS41" s="37">
        <v>8.69</v>
      </c>
      <c r="AT41" s="37">
        <v>16</v>
      </c>
      <c r="AU41" s="37">
        <v>5.73</v>
      </c>
      <c r="AV41" s="37">
        <v>4.6100000000000003</v>
      </c>
      <c r="AW41" s="37">
        <v>6.88</v>
      </c>
      <c r="AX41" s="37">
        <v>6</v>
      </c>
      <c r="AY41" s="37">
        <v>0</v>
      </c>
      <c r="AZ41" s="37">
        <v>0</v>
      </c>
      <c r="BA41" s="37">
        <v>0.56000000000000005</v>
      </c>
      <c r="BB41" s="37">
        <v>9</v>
      </c>
      <c r="BC41" s="37">
        <v>0</v>
      </c>
      <c r="BD41" s="37">
        <v>0</v>
      </c>
      <c r="BE41" s="37">
        <v>0</v>
      </c>
      <c r="BF41" s="37">
        <v>6</v>
      </c>
      <c r="BG41" s="37">
        <v>0</v>
      </c>
      <c r="BH41" s="37">
        <v>0</v>
      </c>
      <c r="BI41" s="37">
        <v>0.21</v>
      </c>
      <c r="BJ41" s="37">
        <v>12</v>
      </c>
      <c r="BK41" s="37">
        <v>0</v>
      </c>
      <c r="BL41" s="37">
        <v>0</v>
      </c>
      <c r="BM41" s="37">
        <v>0.36</v>
      </c>
      <c r="BN41" s="37">
        <v>11</v>
      </c>
      <c r="BO41" s="37">
        <v>0</v>
      </c>
      <c r="BP41" s="37">
        <v>0</v>
      </c>
      <c r="BQ41" s="37">
        <v>1.37</v>
      </c>
      <c r="BR41" s="37">
        <v>9</v>
      </c>
      <c r="BS41" s="37">
        <v>0</v>
      </c>
      <c r="BT41" s="37">
        <v>0</v>
      </c>
      <c r="BU41" s="37">
        <v>0</v>
      </c>
      <c r="BV41" s="37">
        <v>0</v>
      </c>
      <c r="BW41" s="37">
        <v>0</v>
      </c>
      <c r="BX41" s="37">
        <v>0</v>
      </c>
      <c r="BY41" s="37">
        <v>6.0000000000000001E-3</v>
      </c>
      <c r="BZ41" s="37">
        <v>0</v>
      </c>
      <c r="CA41" s="37">
        <v>0</v>
      </c>
      <c r="CB41" s="37">
        <v>5.0000000000000001E-3</v>
      </c>
      <c r="CC41" s="37">
        <v>0</v>
      </c>
      <c r="CD41" s="37">
        <v>0</v>
      </c>
      <c r="CE41" s="37">
        <v>0</v>
      </c>
      <c r="CF41" s="37">
        <v>0</v>
      </c>
      <c r="CG41" s="37">
        <v>0</v>
      </c>
      <c r="CH41" s="37">
        <v>0</v>
      </c>
      <c r="CI41" s="37">
        <v>0</v>
      </c>
      <c r="CJ41" s="37">
        <v>0.01</v>
      </c>
      <c r="CK41" s="37">
        <v>0</v>
      </c>
      <c r="CL41" s="37">
        <v>0</v>
      </c>
      <c r="CM41" s="37">
        <v>0</v>
      </c>
      <c r="CN41" s="37">
        <v>0</v>
      </c>
      <c r="CO41" s="37">
        <v>8.9999999999999993E-3</v>
      </c>
      <c r="CP41" s="37">
        <v>0</v>
      </c>
      <c r="CQ41" s="37">
        <v>0</v>
      </c>
      <c r="CR41" s="37">
        <v>0.01</v>
      </c>
      <c r="CS41" s="37">
        <v>0</v>
      </c>
      <c r="CT41" s="37">
        <v>0</v>
      </c>
      <c r="CU41" s="37">
        <v>1.55</v>
      </c>
      <c r="CW41" s="37">
        <f t="shared" si="13"/>
        <v>0</v>
      </c>
      <c r="CX41" s="37">
        <f t="shared" si="14"/>
        <v>0</v>
      </c>
      <c r="CY41" s="37">
        <f t="shared" si="15"/>
        <v>1.55</v>
      </c>
      <c r="CZ41" s="47">
        <f t="shared" si="16"/>
        <v>5.4827586206896553E-2</v>
      </c>
      <c r="DA41" s="37">
        <f t="shared" si="17"/>
        <v>29</v>
      </c>
      <c r="DC41" s="37">
        <v>0</v>
      </c>
      <c r="DD41" s="37">
        <v>0</v>
      </c>
      <c r="DE41" s="37">
        <v>0</v>
      </c>
      <c r="DF41" s="37">
        <v>0</v>
      </c>
      <c r="DG41" s="37">
        <v>0</v>
      </c>
      <c r="DH41" s="37">
        <v>0</v>
      </c>
      <c r="DI41" s="37">
        <v>0</v>
      </c>
      <c r="DJ41" s="37">
        <v>0</v>
      </c>
      <c r="DK41" s="37">
        <v>0</v>
      </c>
      <c r="DL41" s="37">
        <v>0</v>
      </c>
      <c r="DM41" s="37">
        <v>0</v>
      </c>
      <c r="DN41" s="37">
        <v>0</v>
      </c>
      <c r="DO41" s="37">
        <v>0</v>
      </c>
      <c r="DP41" s="37">
        <v>0</v>
      </c>
      <c r="DQ41" s="37">
        <v>0</v>
      </c>
      <c r="DR41" s="37">
        <v>0</v>
      </c>
      <c r="DS41" s="37">
        <v>0</v>
      </c>
      <c r="DT41" s="37">
        <v>0</v>
      </c>
      <c r="DU41" s="37">
        <v>0</v>
      </c>
      <c r="DV41" s="37">
        <v>0</v>
      </c>
      <c r="DW41" s="37">
        <v>0</v>
      </c>
      <c r="DX41" s="37">
        <v>7</v>
      </c>
      <c r="DY41" s="37">
        <v>259</v>
      </c>
      <c r="DZ41" s="37">
        <v>86</v>
      </c>
      <c r="EA41" s="37">
        <v>0</v>
      </c>
      <c r="EC41" s="37">
        <f t="shared" si="18"/>
        <v>0</v>
      </c>
      <c r="ED41" s="37">
        <f t="shared" si="19"/>
        <v>0</v>
      </c>
      <c r="EE41" s="37">
        <f t="shared" si="20"/>
        <v>259</v>
      </c>
      <c r="EF41" s="47">
        <f t="shared" si="21"/>
        <v>14.08</v>
      </c>
      <c r="EG41" s="37">
        <f t="shared" si="22"/>
        <v>25</v>
      </c>
      <c r="EI41" s="37">
        <v>478.2</v>
      </c>
      <c r="EJ41" s="37">
        <v>0.5</v>
      </c>
      <c r="EK41" s="37">
        <v>33</v>
      </c>
      <c r="EM41" s="47">
        <f t="shared" si="5"/>
        <v>1.3104166666666668</v>
      </c>
      <c r="EN41" s="37">
        <f t="shared" si="6"/>
        <v>0</v>
      </c>
      <c r="EO41" s="37">
        <f t="shared" si="7"/>
        <v>478.2</v>
      </c>
      <c r="EP41" s="37">
        <f t="shared" si="8"/>
        <v>165</v>
      </c>
    </row>
    <row r="42" spans="1:146" x14ac:dyDescent="0.45">
      <c r="A42" s="46"/>
      <c r="B42" s="43" t="s">
        <v>169</v>
      </c>
      <c r="C42" s="37">
        <v>0</v>
      </c>
      <c r="D42" s="37">
        <v>0</v>
      </c>
      <c r="E42" s="37">
        <v>4.5999999999999996</v>
      </c>
      <c r="F42" s="37">
        <v>1.8</v>
      </c>
      <c r="G42" s="37">
        <v>2.7</v>
      </c>
      <c r="H42" s="37" t="s">
        <v>294</v>
      </c>
      <c r="J42" s="37">
        <f t="shared" si="9"/>
        <v>1.8</v>
      </c>
      <c r="K42" s="37">
        <f t="shared" si="10"/>
        <v>0</v>
      </c>
      <c r="L42" s="37">
        <f t="shared" si="11"/>
        <v>4.5999999999999996</v>
      </c>
      <c r="M42" s="47">
        <f t="shared" si="12"/>
        <v>1.8199999999999998</v>
      </c>
      <c r="N42" s="37">
        <v>5</v>
      </c>
      <c r="P42" s="37">
        <v>0</v>
      </c>
      <c r="Q42" s="37">
        <v>0</v>
      </c>
      <c r="R42" s="37">
        <v>70.2</v>
      </c>
      <c r="S42" s="37">
        <v>0</v>
      </c>
      <c r="U42" s="37">
        <f t="shared" si="27"/>
        <v>0</v>
      </c>
      <c r="V42" s="37">
        <f t="shared" si="28"/>
        <v>0</v>
      </c>
      <c r="W42" s="37">
        <f t="shared" si="29"/>
        <v>70.2</v>
      </c>
      <c r="X42" s="47">
        <f t="shared" si="30"/>
        <v>17.55</v>
      </c>
      <c r="Y42" s="37">
        <v>4</v>
      </c>
      <c r="AQ42" s="37">
        <v>24.8</v>
      </c>
      <c r="AR42" s="37">
        <v>0</v>
      </c>
      <c r="AS42" s="37">
        <v>49.8</v>
      </c>
      <c r="AT42" s="37">
        <v>16</v>
      </c>
      <c r="AU42" s="37">
        <v>10.9</v>
      </c>
      <c r="AV42" s="37">
        <v>9.1</v>
      </c>
      <c r="AW42" s="37">
        <v>29.5</v>
      </c>
      <c r="AX42" s="37">
        <v>6</v>
      </c>
      <c r="AY42" s="37">
        <v>0</v>
      </c>
      <c r="AZ42" s="37">
        <v>0</v>
      </c>
      <c r="BA42" s="37">
        <v>1.1200000000000001</v>
      </c>
      <c r="BB42" s="37">
        <v>9</v>
      </c>
      <c r="BC42" s="37">
        <v>0</v>
      </c>
      <c r="BD42" s="37">
        <v>0</v>
      </c>
      <c r="BE42" s="37">
        <v>0</v>
      </c>
      <c r="BF42" s="37">
        <v>6</v>
      </c>
      <c r="BG42" s="37">
        <v>0</v>
      </c>
      <c r="BH42" s="37">
        <v>0</v>
      </c>
      <c r="BI42" s="37">
        <v>0.32</v>
      </c>
      <c r="BJ42" s="37">
        <v>12</v>
      </c>
      <c r="BK42" s="37">
        <v>0</v>
      </c>
      <c r="BL42" s="37">
        <v>0</v>
      </c>
      <c r="BM42" s="37">
        <v>0.81</v>
      </c>
      <c r="BN42" s="37">
        <v>11</v>
      </c>
      <c r="BO42" s="37">
        <v>0</v>
      </c>
      <c r="BP42" s="37">
        <v>0</v>
      </c>
      <c r="BQ42" s="37">
        <v>10</v>
      </c>
      <c r="BR42" s="37">
        <v>9</v>
      </c>
      <c r="BS42" s="37">
        <v>0</v>
      </c>
      <c r="BT42" s="37">
        <v>0</v>
      </c>
      <c r="BU42" s="37">
        <v>0</v>
      </c>
      <c r="BV42" s="37">
        <v>0</v>
      </c>
      <c r="BW42" s="37">
        <v>0</v>
      </c>
      <c r="BX42" s="37">
        <v>0</v>
      </c>
      <c r="BY42" s="37">
        <v>0</v>
      </c>
      <c r="BZ42" s="37">
        <v>0</v>
      </c>
      <c r="CA42" s="37">
        <v>5.0999999999999997E-2</v>
      </c>
      <c r="CB42" s="37">
        <v>0</v>
      </c>
      <c r="CC42" s="37">
        <v>0</v>
      </c>
      <c r="CD42" s="37">
        <v>0</v>
      </c>
      <c r="CE42" s="37">
        <v>0</v>
      </c>
      <c r="CF42" s="37">
        <v>0</v>
      </c>
      <c r="CG42" s="37">
        <v>0</v>
      </c>
      <c r="CH42" s="37">
        <v>0</v>
      </c>
      <c r="CI42" s="37">
        <v>0</v>
      </c>
      <c r="CJ42" s="37">
        <v>0</v>
      </c>
      <c r="CK42" s="37">
        <v>0</v>
      </c>
      <c r="CL42" s="37">
        <v>0</v>
      </c>
      <c r="CM42" s="37">
        <v>0</v>
      </c>
      <c r="CN42" s="37">
        <v>0</v>
      </c>
      <c r="CO42" s="37">
        <v>1.7999999999999999E-2</v>
      </c>
      <c r="CP42" s="37">
        <v>0</v>
      </c>
      <c r="CQ42" s="37">
        <v>0</v>
      </c>
      <c r="CR42" s="37">
        <v>0</v>
      </c>
      <c r="CS42" s="37">
        <v>0</v>
      </c>
      <c r="CT42" s="37">
        <v>0</v>
      </c>
      <c r="CU42" s="37">
        <v>1.353</v>
      </c>
      <c r="CW42" s="37">
        <f t="shared" si="13"/>
        <v>0</v>
      </c>
      <c r="CX42" s="37">
        <f t="shared" si="14"/>
        <v>0</v>
      </c>
      <c r="CY42" s="37">
        <f t="shared" si="15"/>
        <v>1.353</v>
      </c>
      <c r="CZ42" s="47">
        <f t="shared" si="16"/>
        <v>4.9034482758620684E-2</v>
      </c>
      <c r="DA42" s="37">
        <f t="shared" si="17"/>
        <v>29</v>
      </c>
      <c r="DC42" s="37">
        <v>0</v>
      </c>
      <c r="DD42" s="37">
        <v>0</v>
      </c>
      <c r="DE42" s="37">
        <v>0</v>
      </c>
      <c r="DF42" s="37">
        <v>0</v>
      </c>
      <c r="DG42" s="37">
        <v>0</v>
      </c>
      <c r="DH42" s="37">
        <v>0</v>
      </c>
      <c r="DI42" s="37">
        <v>0</v>
      </c>
      <c r="DJ42" s="37">
        <v>0</v>
      </c>
      <c r="DK42" s="37">
        <v>0</v>
      </c>
      <c r="DL42" s="37">
        <v>0</v>
      </c>
      <c r="DM42" s="37">
        <v>0</v>
      </c>
      <c r="DN42" s="37">
        <v>0</v>
      </c>
      <c r="DO42" s="37">
        <v>0</v>
      </c>
      <c r="DP42" s="37">
        <v>0</v>
      </c>
      <c r="DQ42" s="37">
        <v>0</v>
      </c>
      <c r="DR42" s="37">
        <v>0</v>
      </c>
      <c r="DS42" s="37">
        <v>0</v>
      </c>
      <c r="DT42" s="37">
        <v>0</v>
      </c>
      <c r="DU42" s="37">
        <v>0</v>
      </c>
      <c r="DV42" s="37">
        <v>0</v>
      </c>
      <c r="DW42" s="37">
        <v>0</v>
      </c>
      <c r="DX42" s="37">
        <v>41</v>
      </c>
      <c r="DY42" s="37">
        <v>2111</v>
      </c>
      <c r="DZ42" s="37">
        <v>492</v>
      </c>
      <c r="EA42" s="37">
        <v>0</v>
      </c>
      <c r="EC42" s="37">
        <f t="shared" si="18"/>
        <v>0</v>
      </c>
      <c r="ED42" s="37">
        <f t="shared" si="19"/>
        <v>0</v>
      </c>
      <c r="EE42" s="37">
        <f t="shared" si="20"/>
        <v>2111</v>
      </c>
      <c r="EF42" s="47">
        <f t="shared" si="21"/>
        <v>105.76</v>
      </c>
      <c r="EG42" s="37">
        <f t="shared" si="22"/>
        <v>25</v>
      </c>
      <c r="EI42" s="37">
        <v>489.4</v>
      </c>
      <c r="EJ42" s="37">
        <v>2.5</v>
      </c>
      <c r="EK42" s="37">
        <v>33</v>
      </c>
      <c r="EM42" s="47">
        <f t="shared" si="5"/>
        <v>3.3333333333333335</v>
      </c>
      <c r="EN42" s="37">
        <f t="shared" si="6"/>
        <v>0</v>
      </c>
      <c r="EO42" s="37">
        <f t="shared" si="7"/>
        <v>2111</v>
      </c>
      <c r="EP42" s="37">
        <f t="shared" si="8"/>
        <v>165</v>
      </c>
    </row>
    <row r="43" spans="1:146" x14ac:dyDescent="0.45">
      <c r="A43" s="46"/>
      <c r="B43" s="45" t="s">
        <v>170</v>
      </c>
      <c r="C43" s="37">
        <v>0</v>
      </c>
      <c r="D43" s="37">
        <v>0</v>
      </c>
      <c r="E43" s="37">
        <v>2</v>
      </c>
      <c r="F43" s="37">
        <v>2.2000000000000002</v>
      </c>
      <c r="G43" s="37">
        <v>3.3</v>
      </c>
      <c r="H43" s="37" t="s">
        <v>295</v>
      </c>
      <c r="J43" s="37">
        <f t="shared" si="9"/>
        <v>2</v>
      </c>
      <c r="K43" s="37">
        <f t="shared" si="10"/>
        <v>0</v>
      </c>
      <c r="L43" s="37">
        <f t="shared" si="11"/>
        <v>3.3</v>
      </c>
      <c r="M43" s="47">
        <f t="shared" si="12"/>
        <v>1.5</v>
      </c>
      <c r="N43" s="37">
        <v>5</v>
      </c>
      <c r="P43" s="37">
        <v>0</v>
      </c>
      <c r="Q43" s="37">
        <v>0</v>
      </c>
      <c r="R43" s="37">
        <v>0</v>
      </c>
      <c r="S43" s="37">
        <v>0</v>
      </c>
      <c r="U43" s="37">
        <f t="shared" si="27"/>
        <v>0</v>
      </c>
      <c r="V43" s="37">
        <f t="shared" si="28"/>
        <v>0</v>
      </c>
      <c r="W43" s="37">
        <f t="shared" si="29"/>
        <v>0</v>
      </c>
      <c r="X43" s="47">
        <f t="shared" si="30"/>
        <v>0</v>
      </c>
      <c r="Y43" s="37">
        <v>4</v>
      </c>
      <c r="AQ43" s="37">
        <v>2.21</v>
      </c>
      <c r="AR43" s="37">
        <v>0</v>
      </c>
      <c r="AS43" s="37">
        <v>6.02</v>
      </c>
      <c r="AT43" s="37">
        <v>16</v>
      </c>
      <c r="AU43" s="37">
        <v>2.8</v>
      </c>
      <c r="AV43" s="37">
        <v>2.2999999999999998</v>
      </c>
      <c r="AW43" s="37">
        <v>4.25</v>
      </c>
      <c r="AX43" s="37">
        <v>6</v>
      </c>
      <c r="AY43" s="37">
        <v>0</v>
      </c>
      <c r="AZ43" s="37">
        <v>0</v>
      </c>
      <c r="BA43" s="37">
        <v>0</v>
      </c>
      <c r="BB43" s="37">
        <v>9</v>
      </c>
      <c r="BC43" s="37">
        <v>0</v>
      </c>
      <c r="BD43" s="37">
        <v>0</v>
      </c>
      <c r="BE43" s="37">
        <v>0.35</v>
      </c>
      <c r="BF43" s="37">
        <v>6</v>
      </c>
      <c r="BG43" s="37">
        <v>0</v>
      </c>
      <c r="BH43" s="37">
        <v>0</v>
      </c>
      <c r="BI43" s="37">
        <v>0</v>
      </c>
      <c r="BJ43" s="37">
        <v>12</v>
      </c>
      <c r="BK43" s="37">
        <v>0</v>
      </c>
      <c r="BL43" s="37">
        <v>0</v>
      </c>
      <c r="BM43" s="37">
        <v>0</v>
      </c>
      <c r="BN43" s="37">
        <v>11</v>
      </c>
      <c r="BO43" s="37">
        <v>0</v>
      </c>
      <c r="BP43" s="37">
        <v>0</v>
      </c>
      <c r="BQ43" s="37">
        <v>0.43</v>
      </c>
      <c r="BR43" s="37">
        <v>9</v>
      </c>
      <c r="BS43" s="37">
        <v>0</v>
      </c>
      <c r="BT43" s="37">
        <v>0</v>
      </c>
      <c r="BU43" s="37">
        <v>0</v>
      </c>
      <c r="BV43" s="37">
        <v>0</v>
      </c>
      <c r="BW43" s="37">
        <v>0</v>
      </c>
      <c r="BX43" s="37">
        <v>0</v>
      </c>
      <c r="BY43" s="37">
        <v>0</v>
      </c>
      <c r="BZ43" s="37">
        <v>0</v>
      </c>
      <c r="CA43" s="37">
        <v>0</v>
      </c>
      <c r="CB43" s="37">
        <v>0</v>
      </c>
      <c r="CC43" s="37">
        <v>0</v>
      </c>
      <c r="CD43" s="37">
        <v>0</v>
      </c>
      <c r="CE43" s="37">
        <v>0</v>
      </c>
      <c r="CF43" s="37">
        <v>0</v>
      </c>
      <c r="CG43" s="37">
        <v>0</v>
      </c>
      <c r="CH43" s="37">
        <v>0</v>
      </c>
      <c r="CI43" s="37">
        <v>0</v>
      </c>
      <c r="CJ43" s="37">
        <v>0</v>
      </c>
      <c r="CK43" s="37">
        <v>0</v>
      </c>
      <c r="CL43" s="37">
        <v>0</v>
      </c>
      <c r="CM43" s="37">
        <v>0</v>
      </c>
      <c r="CN43" s="37">
        <v>0</v>
      </c>
      <c r="CO43" s="37">
        <v>0</v>
      </c>
      <c r="CP43" s="37">
        <v>0</v>
      </c>
      <c r="CQ43" s="37">
        <v>5.0000000000000001E-3</v>
      </c>
      <c r="CR43" s="37">
        <v>0</v>
      </c>
      <c r="CS43" s="37">
        <v>0</v>
      </c>
      <c r="CT43" s="37">
        <v>0</v>
      </c>
      <c r="CU43" s="37">
        <v>1.5760000000000001</v>
      </c>
      <c r="CW43" s="37">
        <f t="shared" si="13"/>
        <v>0</v>
      </c>
      <c r="CX43" s="37">
        <f t="shared" si="14"/>
        <v>0</v>
      </c>
      <c r="CY43" s="37">
        <f t="shared" si="15"/>
        <v>1.5760000000000001</v>
      </c>
      <c r="CZ43" s="47">
        <f t="shared" si="16"/>
        <v>5.4517241379310341E-2</v>
      </c>
      <c r="DA43" s="37">
        <f t="shared" si="17"/>
        <v>29</v>
      </c>
      <c r="EI43" s="37">
        <v>306.7</v>
      </c>
      <c r="EJ43" s="37">
        <v>0</v>
      </c>
      <c r="EK43" s="37">
        <v>33</v>
      </c>
      <c r="EM43" s="47">
        <f t="shared" si="5"/>
        <v>0.63727272727272721</v>
      </c>
      <c r="EN43" s="37">
        <f t="shared" si="6"/>
        <v>0</v>
      </c>
      <c r="EO43" s="37">
        <f t="shared" si="7"/>
        <v>306.7</v>
      </c>
      <c r="EP43" s="37">
        <f t="shared" si="8"/>
        <v>140</v>
      </c>
    </row>
    <row r="44" spans="1:146" x14ac:dyDescent="0.45">
      <c r="A44" s="46"/>
      <c r="B44" s="45" t="s">
        <v>171</v>
      </c>
      <c r="P44" s="37">
        <v>0</v>
      </c>
      <c r="Q44" s="37">
        <v>0</v>
      </c>
      <c r="R44" s="37">
        <v>54</v>
      </c>
      <c r="S44" s="37">
        <v>0</v>
      </c>
      <c r="U44" s="37">
        <f t="shared" si="27"/>
        <v>0</v>
      </c>
      <c r="V44" s="37">
        <f t="shared" si="28"/>
        <v>0</v>
      </c>
      <c r="W44" s="37">
        <f t="shared" si="29"/>
        <v>54</v>
      </c>
      <c r="X44" s="47">
        <f t="shared" si="30"/>
        <v>13.5</v>
      </c>
      <c r="Y44" s="37">
        <v>4</v>
      </c>
      <c r="AQ44" s="37">
        <v>14.5</v>
      </c>
      <c r="AR44" s="37">
        <v>0</v>
      </c>
      <c r="AS44" s="37">
        <v>32.6</v>
      </c>
      <c r="AT44" s="37">
        <v>16</v>
      </c>
      <c r="AU44" s="37">
        <v>10.7</v>
      </c>
      <c r="AV44" s="37">
        <v>6.1</v>
      </c>
      <c r="AW44" s="37">
        <v>16.600000000000001</v>
      </c>
      <c r="AX44" s="37">
        <v>6</v>
      </c>
      <c r="AY44" s="37">
        <v>0</v>
      </c>
      <c r="AZ44" s="37">
        <v>0</v>
      </c>
      <c r="BA44" s="37">
        <v>0.51</v>
      </c>
      <c r="BB44" s="37">
        <v>9</v>
      </c>
      <c r="BC44" s="37">
        <v>0</v>
      </c>
      <c r="BD44" s="37">
        <v>0</v>
      </c>
      <c r="BE44" s="37">
        <v>0</v>
      </c>
      <c r="BF44" s="37">
        <v>6</v>
      </c>
      <c r="BG44" s="37">
        <v>0</v>
      </c>
      <c r="BH44" s="37">
        <v>0</v>
      </c>
      <c r="BI44" s="37">
        <v>0</v>
      </c>
      <c r="BJ44" s="37">
        <v>12</v>
      </c>
      <c r="BK44" s="37">
        <v>0</v>
      </c>
      <c r="BL44" s="37">
        <v>0</v>
      </c>
      <c r="BM44" s="37">
        <v>0</v>
      </c>
      <c r="BN44" s="37">
        <v>11</v>
      </c>
      <c r="BO44" s="37">
        <v>0</v>
      </c>
      <c r="BP44" s="37">
        <v>0</v>
      </c>
      <c r="BQ44" s="37">
        <v>5.92</v>
      </c>
      <c r="BR44" s="37">
        <v>9</v>
      </c>
      <c r="BS44" s="37">
        <v>0</v>
      </c>
      <c r="BT44" s="37">
        <v>0</v>
      </c>
      <c r="BU44" s="37">
        <v>0</v>
      </c>
      <c r="BV44" s="37">
        <v>0</v>
      </c>
      <c r="BW44" s="37">
        <v>0</v>
      </c>
      <c r="BX44" s="37">
        <v>0</v>
      </c>
      <c r="BY44" s="37">
        <v>0</v>
      </c>
      <c r="BZ44" s="37">
        <v>0</v>
      </c>
      <c r="CA44" s="37">
        <v>0</v>
      </c>
      <c r="CB44" s="37">
        <v>0</v>
      </c>
      <c r="CC44" s="37">
        <v>0</v>
      </c>
      <c r="CD44" s="37">
        <v>0</v>
      </c>
      <c r="CE44" s="37">
        <v>0</v>
      </c>
      <c r="CF44" s="37">
        <v>0</v>
      </c>
      <c r="CG44" s="37">
        <v>0</v>
      </c>
      <c r="CH44" s="37">
        <v>0</v>
      </c>
      <c r="CI44" s="37">
        <v>0</v>
      </c>
      <c r="CJ44" s="37">
        <v>0</v>
      </c>
      <c r="CK44" s="37">
        <v>0</v>
      </c>
      <c r="CL44" s="37">
        <v>0</v>
      </c>
      <c r="CM44" s="37">
        <v>0</v>
      </c>
      <c r="CN44" s="37">
        <v>0</v>
      </c>
      <c r="CO44" s="37">
        <v>0</v>
      </c>
      <c r="CP44" s="37">
        <v>0</v>
      </c>
      <c r="CQ44" s="37">
        <v>0</v>
      </c>
      <c r="CR44" s="37">
        <v>0</v>
      </c>
      <c r="CS44" s="37">
        <v>0</v>
      </c>
      <c r="CT44" s="37">
        <v>0</v>
      </c>
      <c r="CU44" s="37">
        <v>1.655</v>
      </c>
      <c r="CW44" s="37">
        <f t="shared" si="13"/>
        <v>0</v>
      </c>
      <c r="CX44" s="37">
        <f t="shared" si="14"/>
        <v>0</v>
      </c>
      <c r="CY44" s="37">
        <f t="shared" si="15"/>
        <v>1.655</v>
      </c>
      <c r="CZ44" s="47">
        <f t="shared" si="16"/>
        <v>5.7068965517241381E-2</v>
      </c>
      <c r="DA44" s="37">
        <f t="shared" si="17"/>
        <v>29</v>
      </c>
      <c r="EI44" s="37">
        <v>244.4</v>
      </c>
      <c r="EJ44" s="37">
        <v>2</v>
      </c>
      <c r="EK44" s="37">
        <v>33</v>
      </c>
      <c r="EM44" s="47">
        <f t="shared" si="5"/>
        <v>2.7199999999999998</v>
      </c>
      <c r="EN44" s="37">
        <f t="shared" si="6"/>
        <v>0</v>
      </c>
      <c r="EO44" s="37">
        <f t="shared" si="7"/>
        <v>244.4</v>
      </c>
      <c r="EP44" s="37">
        <f t="shared" si="8"/>
        <v>135</v>
      </c>
    </row>
    <row r="45" spans="1:146" x14ac:dyDescent="0.45">
      <c r="A45" s="46"/>
      <c r="B45" s="45" t="s">
        <v>172</v>
      </c>
      <c r="AQ45" s="37">
        <v>1.05</v>
      </c>
      <c r="AR45" s="37">
        <v>0</v>
      </c>
      <c r="AS45" s="37">
        <v>1.84</v>
      </c>
      <c r="AT45" s="37">
        <v>16</v>
      </c>
      <c r="AU45" s="37">
        <v>0.94</v>
      </c>
      <c r="AV45" s="37">
        <v>0.44</v>
      </c>
      <c r="AW45" s="37">
        <v>1.71</v>
      </c>
      <c r="AX45" s="37">
        <v>6</v>
      </c>
      <c r="AY45" s="37">
        <v>0</v>
      </c>
      <c r="AZ45" s="37">
        <v>0</v>
      </c>
      <c r="BA45" s="37">
        <v>0</v>
      </c>
      <c r="BB45" s="37">
        <v>9</v>
      </c>
      <c r="BC45" s="37">
        <v>0</v>
      </c>
      <c r="BD45" s="37">
        <v>0</v>
      </c>
      <c r="BE45" s="37">
        <v>0</v>
      </c>
      <c r="BF45" s="37">
        <v>6</v>
      </c>
      <c r="BG45" s="37">
        <v>0</v>
      </c>
      <c r="BH45" s="37">
        <v>0</v>
      </c>
      <c r="BI45" s="37">
        <v>7.0000000000000007E-2</v>
      </c>
      <c r="BJ45" s="37">
        <v>12</v>
      </c>
      <c r="BK45" s="37">
        <v>0</v>
      </c>
      <c r="BL45" s="37">
        <v>0</v>
      </c>
      <c r="BM45" s="37">
        <v>0.13</v>
      </c>
      <c r="BN45" s="37">
        <v>11</v>
      </c>
      <c r="BO45" s="37">
        <v>0</v>
      </c>
      <c r="BP45" s="37">
        <v>0</v>
      </c>
      <c r="BQ45" s="37">
        <v>0.39</v>
      </c>
      <c r="BR45" s="37">
        <v>9</v>
      </c>
      <c r="BS45" s="37">
        <v>0</v>
      </c>
      <c r="BT45" s="37">
        <v>0</v>
      </c>
      <c r="BU45" s="37">
        <v>0</v>
      </c>
      <c r="BV45" s="37">
        <v>0</v>
      </c>
      <c r="BW45" s="37">
        <v>0</v>
      </c>
      <c r="BX45" s="37">
        <v>0</v>
      </c>
      <c r="BY45" s="37">
        <v>0</v>
      </c>
      <c r="BZ45" s="37">
        <v>0</v>
      </c>
      <c r="CA45" s="37">
        <v>0</v>
      </c>
      <c r="CB45" s="37">
        <v>0</v>
      </c>
      <c r="CC45" s="37">
        <v>0</v>
      </c>
      <c r="CD45" s="37">
        <v>0</v>
      </c>
      <c r="CE45" s="37">
        <v>0</v>
      </c>
      <c r="CF45" s="37">
        <v>0</v>
      </c>
      <c r="CG45" s="37">
        <v>0</v>
      </c>
      <c r="CH45" s="37">
        <v>0</v>
      </c>
      <c r="CI45" s="37">
        <v>0</v>
      </c>
      <c r="CJ45" s="37">
        <v>0</v>
      </c>
      <c r="CK45" s="37">
        <v>0</v>
      </c>
      <c r="CL45" s="37">
        <v>0</v>
      </c>
      <c r="CM45" s="37">
        <v>0</v>
      </c>
      <c r="CN45" s="37">
        <v>0</v>
      </c>
      <c r="CO45" s="37">
        <v>0</v>
      </c>
      <c r="CP45" s="37">
        <v>0</v>
      </c>
      <c r="CQ45" s="37">
        <v>0</v>
      </c>
      <c r="CR45" s="37">
        <v>0</v>
      </c>
      <c r="CS45" s="37">
        <v>0</v>
      </c>
      <c r="CT45" s="37">
        <v>0</v>
      </c>
      <c r="CU45" s="37">
        <v>0</v>
      </c>
      <c r="CW45" s="37">
        <f t="shared" si="13"/>
        <v>0</v>
      </c>
      <c r="CX45" s="37">
        <f t="shared" si="14"/>
        <v>0</v>
      </c>
      <c r="CY45" s="37">
        <f t="shared" si="15"/>
        <v>0</v>
      </c>
      <c r="CZ45" s="47">
        <f t="shared" si="16"/>
        <v>0</v>
      </c>
      <c r="DA45" s="37">
        <f t="shared" si="17"/>
        <v>29</v>
      </c>
      <c r="EI45" s="37">
        <v>36.6</v>
      </c>
      <c r="EJ45" s="37">
        <v>0</v>
      </c>
      <c r="EK45" s="37">
        <v>33</v>
      </c>
      <c r="EM45" s="47">
        <f t="shared" si="5"/>
        <v>0.22111111111111112</v>
      </c>
      <c r="EN45" s="37">
        <f t="shared" si="6"/>
        <v>0</v>
      </c>
      <c r="EO45" s="37">
        <f t="shared" si="7"/>
        <v>36.6</v>
      </c>
      <c r="EP45" s="37">
        <f t="shared" si="8"/>
        <v>131</v>
      </c>
    </row>
    <row r="46" spans="1:146" x14ac:dyDescent="0.45">
      <c r="A46" s="46"/>
      <c r="B46" s="45" t="s">
        <v>173</v>
      </c>
      <c r="AQ46" s="37">
        <v>6.3</v>
      </c>
      <c r="AR46" s="37">
        <v>0</v>
      </c>
      <c r="AS46" s="37">
        <v>11.3</v>
      </c>
      <c r="AT46" s="37">
        <v>16</v>
      </c>
      <c r="AU46" s="37">
        <v>4.3099999999999996</v>
      </c>
      <c r="AV46" s="37">
        <v>1.67</v>
      </c>
      <c r="AW46" s="37">
        <v>6.2</v>
      </c>
      <c r="AX46" s="37">
        <v>6</v>
      </c>
      <c r="AY46" s="37">
        <v>0</v>
      </c>
      <c r="AZ46" s="37">
        <v>0</v>
      </c>
      <c r="BA46" s="37">
        <v>0</v>
      </c>
      <c r="BB46" s="37">
        <v>9</v>
      </c>
      <c r="BC46" s="37">
        <v>0</v>
      </c>
      <c r="BD46" s="37">
        <v>0</v>
      </c>
      <c r="BE46" s="37">
        <v>0</v>
      </c>
      <c r="BF46" s="37">
        <v>6</v>
      </c>
      <c r="BG46" s="37">
        <v>0</v>
      </c>
      <c r="BH46" s="37">
        <v>0</v>
      </c>
      <c r="BI46" s="37">
        <v>0</v>
      </c>
      <c r="BJ46" s="37">
        <v>12</v>
      </c>
      <c r="BK46" s="37">
        <v>0</v>
      </c>
      <c r="BL46" s="37">
        <v>0</v>
      </c>
      <c r="BM46" s="37">
        <v>0.13</v>
      </c>
      <c r="BN46" s="37">
        <v>11</v>
      </c>
      <c r="BO46" s="37">
        <v>0</v>
      </c>
      <c r="BP46" s="37">
        <v>0</v>
      </c>
      <c r="BQ46" s="37">
        <v>1.67</v>
      </c>
      <c r="BR46" s="37">
        <v>9</v>
      </c>
      <c r="BS46" s="37">
        <v>0</v>
      </c>
      <c r="BT46" s="37">
        <v>0</v>
      </c>
      <c r="BU46" s="37">
        <v>0</v>
      </c>
      <c r="BV46" s="37">
        <v>0</v>
      </c>
      <c r="BW46" s="37">
        <v>0</v>
      </c>
      <c r="BX46" s="37">
        <v>0</v>
      </c>
      <c r="BY46" s="37">
        <v>0</v>
      </c>
      <c r="BZ46" s="37">
        <v>0</v>
      </c>
      <c r="CA46" s="37">
        <v>0</v>
      </c>
      <c r="CB46" s="37">
        <v>0</v>
      </c>
      <c r="CC46" s="37">
        <v>0</v>
      </c>
      <c r="CD46" s="37">
        <v>0</v>
      </c>
      <c r="CE46" s="37">
        <v>0</v>
      </c>
      <c r="CF46" s="37">
        <v>0</v>
      </c>
      <c r="CG46" s="37">
        <v>0</v>
      </c>
      <c r="CH46" s="37">
        <v>0</v>
      </c>
      <c r="CI46" s="37">
        <v>0</v>
      </c>
      <c r="CJ46" s="37">
        <v>0</v>
      </c>
      <c r="CK46" s="37">
        <v>0</v>
      </c>
      <c r="CL46" s="37">
        <v>0</v>
      </c>
      <c r="CM46" s="37">
        <v>0</v>
      </c>
      <c r="CN46" s="37">
        <v>0</v>
      </c>
      <c r="CO46" s="37">
        <v>0</v>
      </c>
      <c r="CP46" s="37">
        <v>0</v>
      </c>
      <c r="CQ46" s="37">
        <v>0</v>
      </c>
      <c r="CR46" s="37">
        <v>0</v>
      </c>
      <c r="CS46" s="37">
        <v>0</v>
      </c>
      <c r="CT46" s="37">
        <v>0</v>
      </c>
      <c r="CU46" s="37">
        <v>0</v>
      </c>
      <c r="CW46" s="37">
        <f t="shared" si="13"/>
        <v>0</v>
      </c>
      <c r="CX46" s="37">
        <f t="shared" si="14"/>
        <v>0</v>
      </c>
      <c r="CY46" s="37">
        <f t="shared" si="15"/>
        <v>0</v>
      </c>
      <c r="CZ46" s="47">
        <f t="shared" si="16"/>
        <v>0</v>
      </c>
      <c r="DA46" s="37">
        <f t="shared" si="17"/>
        <v>29</v>
      </c>
      <c r="EI46" s="37">
        <v>22.1</v>
      </c>
      <c r="EJ46" s="37">
        <v>1.3</v>
      </c>
      <c r="EK46" s="37">
        <v>33</v>
      </c>
      <c r="EM46" s="47">
        <f t="shared" si="5"/>
        <v>1.3233333333333333</v>
      </c>
      <c r="EN46" s="37">
        <f t="shared" si="6"/>
        <v>0</v>
      </c>
      <c r="EO46" s="37">
        <f t="shared" si="7"/>
        <v>22.1</v>
      </c>
      <c r="EP46" s="37">
        <f t="shared" si="8"/>
        <v>131</v>
      </c>
    </row>
    <row r="47" spans="1:146" x14ac:dyDescent="0.45">
      <c r="A47" s="46"/>
      <c r="B47" s="45" t="s">
        <v>296</v>
      </c>
      <c r="AQ47" s="37">
        <v>0.28000000000000003</v>
      </c>
      <c r="AR47" s="37">
        <v>0</v>
      </c>
      <c r="AS47" s="37">
        <v>0.71</v>
      </c>
      <c r="AT47" s="37">
        <v>16</v>
      </c>
      <c r="AU47" s="37">
        <v>0.28000000000000003</v>
      </c>
      <c r="AV47" s="37">
        <v>0.1</v>
      </c>
      <c r="AW47" s="37">
        <v>0.69</v>
      </c>
      <c r="AX47" s="37">
        <v>6</v>
      </c>
      <c r="AY47" s="37">
        <v>0</v>
      </c>
      <c r="AZ47" s="37">
        <v>0</v>
      </c>
      <c r="BA47" s="37">
        <v>0</v>
      </c>
      <c r="BB47" s="37">
        <v>9</v>
      </c>
      <c r="BC47" s="37">
        <v>0</v>
      </c>
      <c r="BD47" s="37">
        <v>0</v>
      </c>
      <c r="BE47" s="37">
        <v>0</v>
      </c>
      <c r="BF47" s="37">
        <v>6</v>
      </c>
      <c r="BG47" s="37">
        <v>0</v>
      </c>
      <c r="BH47" s="37">
        <v>0</v>
      </c>
      <c r="BI47" s="37">
        <v>0.11</v>
      </c>
      <c r="BJ47" s="37">
        <v>12</v>
      </c>
      <c r="BK47" s="37">
        <v>0</v>
      </c>
      <c r="BL47" s="37">
        <v>0</v>
      </c>
      <c r="BM47" s="37">
        <v>0.15</v>
      </c>
      <c r="BN47" s="37">
        <v>11</v>
      </c>
      <c r="BO47" s="37">
        <v>0</v>
      </c>
      <c r="BP47" s="37">
        <v>0</v>
      </c>
      <c r="BQ47" s="37">
        <v>0.11</v>
      </c>
      <c r="BR47" s="37">
        <v>9</v>
      </c>
      <c r="BS47" s="37">
        <v>0</v>
      </c>
      <c r="BT47" s="37">
        <v>0</v>
      </c>
      <c r="BU47" s="37">
        <v>0</v>
      </c>
      <c r="BV47" s="37">
        <v>0</v>
      </c>
      <c r="BW47" s="37">
        <v>0</v>
      </c>
      <c r="BX47" s="37">
        <v>0</v>
      </c>
      <c r="BY47" s="37">
        <v>0</v>
      </c>
      <c r="BZ47" s="37">
        <v>0</v>
      </c>
      <c r="CA47" s="37">
        <v>0</v>
      </c>
      <c r="CB47" s="37">
        <v>0</v>
      </c>
      <c r="CC47" s="37">
        <v>0</v>
      </c>
      <c r="CD47" s="37">
        <v>0</v>
      </c>
      <c r="CE47" s="37">
        <v>0</v>
      </c>
      <c r="CF47" s="37">
        <v>0</v>
      </c>
      <c r="CG47" s="37">
        <v>0</v>
      </c>
      <c r="CH47" s="37">
        <v>0</v>
      </c>
      <c r="CI47" s="37">
        <v>0</v>
      </c>
      <c r="CJ47" s="37">
        <v>0</v>
      </c>
      <c r="CK47" s="37">
        <v>0</v>
      </c>
      <c r="CL47" s="37">
        <v>0</v>
      </c>
      <c r="CM47" s="37">
        <v>0</v>
      </c>
      <c r="CN47" s="37">
        <v>0</v>
      </c>
      <c r="CO47" s="37">
        <v>0</v>
      </c>
      <c r="CP47" s="37">
        <v>0</v>
      </c>
      <c r="CQ47" s="37">
        <v>0</v>
      </c>
      <c r="CR47" s="37">
        <v>0</v>
      </c>
      <c r="CS47" s="37">
        <v>0</v>
      </c>
      <c r="CT47" s="37">
        <v>0</v>
      </c>
      <c r="CU47" s="37">
        <v>1.897</v>
      </c>
      <c r="CW47" s="37">
        <f t="shared" si="13"/>
        <v>0</v>
      </c>
      <c r="CX47" s="37">
        <f t="shared" si="14"/>
        <v>0</v>
      </c>
      <c r="CY47" s="37">
        <f t="shared" si="15"/>
        <v>1.897</v>
      </c>
      <c r="CZ47" s="47">
        <f t="shared" si="16"/>
        <v>6.5413793103448276E-2</v>
      </c>
      <c r="DA47" s="37">
        <f t="shared" si="17"/>
        <v>29</v>
      </c>
      <c r="EM47" s="47">
        <f t="shared" si="5"/>
        <v>7.0000000000000007E-2</v>
      </c>
      <c r="EN47" s="37">
        <f t="shared" si="6"/>
        <v>0</v>
      </c>
      <c r="EO47" s="37">
        <f t="shared" si="7"/>
        <v>1.897</v>
      </c>
      <c r="EP47" s="37">
        <f t="shared" si="8"/>
        <v>98</v>
      </c>
    </row>
    <row r="48" spans="1:146" x14ac:dyDescent="0.45">
      <c r="A48" s="46"/>
      <c r="B48" s="45" t="s">
        <v>297</v>
      </c>
      <c r="AQ48" s="37">
        <v>0.83</v>
      </c>
      <c r="AR48" s="37">
        <v>0</v>
      </c>
      <c r="AS48" s="37">
        <v>2.77</v>
      </c>
      <c r="AT48" s="37">
        <v>16</v>
      </c>
      <c r="AU48" s="37">
        <v>0.49</v>
      </c>
      <c r="AV48" s="37">
        <v>0.12</v>
      </c>
      <c r="AW48" s="37">
        <v>1.1000000000000001</v>
      </c>
      <c r="AX48" s="37">
        <v>6</v>
      </c>
      <c r="AY48" s="37">
        <v>0</v>
      </c>
      <c r="AZ48" s="37">
        <v>0</v>
      </c>
      <c r="BA48" s="37">
        <v>0</v>
      </c>
      <c r="BB48" s="37">
        <v>9</v>
      </c>
      <c r="BC48" s="37">
        <v>0</v>
      </c>
      <c r="BD48" s="37">
        <v>0</v>
      </c>
      <c r="BE48" s="37">
        <v>0</v>
      </c>
      <c r="BF48" s="37">
        <v>6</v>
      </c>
      <c r="BG48" s="37">
        <v>0</v>
      </c>
      <c r="BH48" s="37">
        <v>0</v>
      </c>
      <c r="BI48" s="37">
        <v>0</v>
      </c>
      <c r="BJ48" s="37">
        <v>12</v>
      </c>
      <c r="BK48" s="37">
        <v>0</v>
      </c>
      <c r="BL48" s="37">
        <v>0</v>
      </c>
      <c r="BM48" s="37">
        <v>0</v>
      </c>
      <c r="BN48" s="37">
        <v>11</v>
      </c>
      <c r="BO48" s="37">
        <v>0</v>
      </c>
      <c r="BP48" s="37">
        <v>0</v>
      </c>
      <c r="BQ48" s="37">
        <v>0.14000000000000001</v>
      </c>
      <c r="BR48" s="37">
        <v>9</v>
      </c>
      <c r="BS48" s="37">
        <v>0</v>
      </c>
      <c r="BT48" s="37">
        <v>0</v>
      </c>
      <c r="BU48" s="37">
        <v>0</v>
      </c>
      <c r="BV48" s="37">
        <v>0</v>
      </c>
      <c r="BW48" s="37">
        <v>0</v>
      </c>
      <c r="BX48" s="37">
        <v>0</v>
      </c>
      <c r="BY48" s="37">
        <v>0</v>
      </c>
      <c r="BZ48" s="37">
        <v>0</v>
      </c>
      <c r="CA48" s="37">
        <v>0</v>
      </c>
      <c r="CB48" s="37">
        <v>0</v>
      </c>
      <c r="CC48" s="37">
        <v>0</v>
      </c>
      <c r="CD48" s="37">
        <v>4.0000000000000001E-3</v>
      </c>
      <c r="CE48" s="37">
        <v>0</v>
      </c>
      <c r="CF48" s="37">
        <v>0</v>
      </c>
      <c r="CG48" s="37">
        <v>0</v>
      </c>
      <c r="CH48" s="37">
        <v>0</v>
      </c>
      <c r="CI48" s="37">
        <v>0</v>
      </c>
      <c r="CJ48" s="37">
        <v>0</v>
      </c>
      <c r="CK48" s="37">
        <v>4.0000000000000001E-3</v>
      </c>
      <c r="CL48" s="37">
        <v>7.0000000000000001E-3</v>
      </c>
      <c r="CM48" s="37">
        <v>0</v>
      </c>
      <c r="CN48" s="37">
        <v>0</v>
      </c>
      <c r="CO48" s="37">
        <v>0</v>
      </c>
      <c r="CP48" s="37">
        <v>0</v>
      </c>
      <c r="CQ48" s="37">
        <v>0</v>
      </c>
      <c r="CR48" s="37">
        <v>0</v>
      </c>
      <c r="CS48" s="37">
        <v>0</v>
      </c>
      <c r="CT48" s="37">
        <v>0</v>
      </c>
      <c r="CU48" s="37">
        <v>0.91500000000000004</v>
      </c>
      <c r="CW48" s="37">
        <f t="shared" si="13"/>
        <v>0</v>
      </c>
      <c r="CX48" s="37">
        <f t="shared" si="14"/>
        <v>0</v>
      </c>
      <c r="CY48" s="37">
        <f t="shared" si="15"/>
        <v>0.91500000000000004</v>
      </c>
      <c r="CZ48" s="47">
        <f t="shared" si="16"/>
        <v>3.206896551724138E-2</v>
      </c>
      <c r="DA48" s="37">
        <f t="shared" si="17"/>
        <v>29</v>
      </c>
      <c r="EM48" s="47">
        <f t="shared" si="5"/>
        <v>0.16499999999999998</v>
      </c>
      <c r="EN48" s="37">
        <f t="shared" si="6"/>
        <v>0</v>
      </c>
      <c r="EO48" s="37">
        <f t="shared" si="7"/>
        <v>2.77</v>
      </c>
      <c r="EP48" s="37">
        <f t="shared" si="8"/>
        <v>98</v>
      </c>
    </row>
    <row r="49" spans="1:146" x14ac:dyDescent="0.45">
      <c r="A49" s="46"/>
      <c r="B49" s="45" t="s">
        <v>298</v>
      </c>
      <c r="AQ49" s="37">
        <v>0</v>
      </c>
      <c r="AR49" s="37">
        <v>0</v>
      </c>
      <c r="AS49" s="37">
        <v>0.2</v>
      </c>
      <c r="AT49" s="37">
        <v>16</v>
      </c>
      <c r="AU49" s="37">
        <v>0</v>
      </c>
      <c r="AV49" s="37">
        <v>0</v>
      </c>
      <c r="AW49" s="37">
        <v>0.05</v>
      </c>
      <c r="AX49" s="37">
        <v>6</v>
      </c>
      <c r="AY49" s="37">
        <v>0</v>
      </c>
      <c r="AZ49" s="37">
        <v>0</v>
      </c>
      <c r="BA49" s="37">
        <v>0</v>
      </c>
      <c r="BB49" s="37">
        <v>9</v>
      </c>
      <c r="BC49" s="37">
        <v>0</v>
      </c>
      <c r="BD49" s="37">
        <v>0</v>
      </c>
      <c r="BE49" s="37">
        <v>0</v>
      </c>
      <c r="BF49" s="37">
        <v>6</v>
      </c>
      <c r="BG49" s="37">
        <v>0</v>
      </c>
      <c r="BH49" s="37">
        <v>0</v>
      </c>
      <c r="BI49" s="37">
        <v>0</v>
      </c>
      <c r="BJ49" s="37">
        <v>12</v>
      </c>
      <c r="BK49" s="37">
        <v>0</v>
      </c>
      <c r="BL49" s="37">
        <v>0</v>
      </c>
      <c r="BM49" s="37">
        <v>0</v>
      </c>
      <c r="BN49" s="37">
        <v>11</v>
      </c>
      <c r="BO49" s="37">
        <v>0</v>
      </c>
      <c r="BP49" s="37">
        <v>0</v>
      </c>
      <c r="BQ49" s="37">
        <v>0</v>
      </c>
      <c r="BR49" s="37">
        <v>9</v>
      </c>
      <c r="BS49" s="37">
        <v>0</v>
      </c>
      <c r="BT49" s="37">
        <v>0</v>
      </c>
      <c r="BU49" s="37">
        <v>0</v>
      </c>
      <c r="BV49" s="37">
        <v>0</v>
      </c>
      <c r="BW49" s="37">
        <v>0</v>
      </c>
      <c r="BX49" s="37">
        <v>0</v>
      </c>
      <c r="BY49" s="37">
        <v>0</v>
      </c>
      <c r="BZ49" s="37">
        <v>0</v>
      </c>
      <c r="CA49" s="37">
        <v>0</v>
      </c>
      <c r="CB49" s="37">
        <v>0</v>
      </c>
      <c r="CC49" s="37">
        <v>0</v>
      </c>
      <c r="CD49" s="37">
        <v>0</v>
      </c>
      <c r="CE49" s="37">
        <v>0</v>
      </c>
      <c r="CF49" s="37">
        <v>0</v>
      </c>
      <c r="CG49" s="37">
        <v>0</v>
      </c>
      <c r="CH49" s="37">
        <v>0</v>
      </c>
      <c r="CI49" s="37">
        <v>0</v>
      </c>
      <c r="CJ49" s="37">
        <v>0</v>
      </c>
      <c r="CK49" s="37">
        <v>0</v>
      </c>
      <c r="CL49" s="37">
        <v>0</v>
      </c>
      <c r="CM49" s="37">
        <v>0</v>
      </c>
      <c r="CN49" s="37">
        <v>0</v>
      </c>
      <c r="CO49" s="37">
        <v>0</v>
      </c>
      <c r="CP49" s="37">
        <v>0</v>
      </c>
      <c r="CQ49" s="37">
        <v>0</v>
      </c>
      <c r="CR49" s="37">
        <v>0</v>
      </c>
      <c r="CS49" s="37">
        <v>0</v>
      </c>
      <c r="CT49" s="37">
        <v>0</v>
      </c>
      <c r="CU49" s="37">
        <v>0</v>
      </c>
      <c r="CW49" s="37">
        <f t="shared" si="13"/>
        <v>0</v>
      </c>
      <c r="CX49" s="37">
        <f t="shared" si="14"/>
        <v>0</v>
      </c>
      <c r="CY49" s="37">
        <f t="shared" si="15"/>
        <v>0</v>
      </c>
      <c r="CZ49" s="47">
        <f t="shared" si="16"/>
        <v>0</v>
      </c>
      <c r="DA49" s="37">
        <f t="shared" si="17"/>
        <v>29</v>
      </c>
      <c r="EM49" s="37">
        <f t="shared" si="5"/>
        <v>0</v>
      </c>
      <c r="EN49" s="37">
        <f t="shared" si="6"/>
        <v>0</v>
      </c>
      <c r="EO49" s="37">
        <f t="shared" si="7"/>
        <v>0.2</v>
      </c>
      <c r="EP49" s="37">
        <f t="shared" si="8"/>
        <v>98</v>
      </c>
    </row>
    <row r="50" spans="1:146" x14ac:dyDescent="0.45">
      <c r="A50" s="46"/>
      <c r="B50" s="45" t="s">
        <v>299</v>
      </c>
      <c r="AQ50" s="37">
        <v>0.14000000000000001</v>
      </c>
      <c r="AR50" s="37">
        <v>0</v>
      </c>
      <c r="AS50" s="37">
        <v>0.92</v>
      </c>
      <c r="AT50" s="37">
        <v>16</v>
      </c>
      <c r="AU50" s="37">
        <v>0.05</v>
      </c>
      <c r="AV50" s="37">
        <v>0</v>
      </c>
      <c r="AW50" s="37">
        <v>0.14000000000000001</v>
      </c>
      <c r="AX50" s="37">
        <v>6</v>
      </c>
      <c r="AY50" s="37">
        <v>0</v>
      </c>
      <c r="AZ50" s="37">
        <v>0</v>
      </c>
      <c r="BA50" s="37">
        <v>0</v>
      </c>
      <c r="BB50" s="37">
        <v>9</v>
      </c>
      <c r="BC50" s="37">
        <v>0</v>
      </c>
      <c r="BD50" s="37">
        <v>0</v>
      </c>
      <c r="BE50" s="37">
        <v>0</v>
      </c>
      <c r="BF50" s="37">
        <v>6</v>
      </c>
      <c r="BG50" s="37">
        <v>0</v>
      </c>
      <c r="BH50" s="37">
        <v>0</v>
      </c>
      <c r="BI50" s="37">
        <v>0</v>
      </c>
      <c r="BJ50" s="37">
        <v>12</v>
      </c>
      <c r="BK50" s="37">
        <v>0</v>
      </c>
      <c r="BL50" s="37">
        <v>0</v>
      </c>
      <c r="BM50" s="37">
        <v>0</v>
      </c>
      <c r="BN50" s="37">
        <v>11</v>
      </c>
      <c r="BO50" s="37">
        <v>0</v>
      </c>
      <c r="BP50" s="37">
        <v>0</v>
      </c>
      <c r="BQ50" s="37">
        <v>0</v>
      </c>
      <c r="BR50" s="37">
        <v>9</v>
      </c>
      <c r="BS50" s="37">
        <v>0</v>
      </c>
      <c r="BT50" s="37">
        <v>0</v>
      </c>
      <c r="BU50" s="37">
        <v>0</v>
      </c>
      <c r="BV50" s="37">
        <v>0</v>
      </c>
      <c r="BW50" s="37">
        <v>0</v>
      </c>
      <c r="BX50" s="37">
        <v>0</v>
      </c>
      <c r="BY50" s="37">
        <v>0</v>
      </c>
      <c r="BZ50" s="37">
        <v>0</v>
      </c>
      <c r="CA50" s="37">
        <v>0</v>
      </c>
      <c r="CB50" s="37">
        <v>0</v>
      </c>
      <c r="CC50" s="37">
        <v>0</v>
      </c>
      <c r="CD50" s="37">
        <v>0</v>
      </c>
      <c r="CE50" s="37">
        <v>0</v>
      </c>
      <c r="CF50" s="37">
        <v>0</v>
      </c>
      <c r="CG50" s="37">
        <v>0</v>
      </c>
      <c r="CH50" s="37">
        <v>0</v>
      </c>
      <c r="CI50" s="37">
        <v>0</v>
      </c>
      <c r="CJ50" s="37">
        <v>0</v>
      </c>
      <c r="CK50" s="37">
        <v>0</v>
      </c>
      <c r="CL50" s="37">
        <v>0</v>
      </c>
      <c r="CM50" s="37">
        <v>0</v>
      </c>
      <c r="CN50" s="37">
        <v>0</v>
      </c>
      <c r="CO50" s="37">
        <v>0</v>
      </c>
      <c r="CP50" s="37">
        <v>0</v>
      </c>
      <c r="CQ50" s="37">
        <v>0</v>
      </c>
      <c r="CR50" s="37">
        <v>0</v>
      </c>
      <c r="CS50" s="37">
        <v>0</v>
      </c>
      <c r="CT50" s="37">
        <v>0</v>
      </c>
      <c r="CU50" s="37">
        <v>1.0649999999999999</v>
      </c>
      <c r="CW50" s="37">
        <f t="shared" si="13"/>
        <v>0</v>
      </c>
      <c r="CX50" s="37">
        <f t="shared" si="14"/>
        <v>0</v>
      </c>
      <c r="CY50" s="37">
        <f t="shared" si="15"/>
        <v>1.0649999999999999</v>
      </c>
      <c r="CZ50" s="47">
        <f t="shared" si="16"/>
        <v>3.6724137931034483E-2</v>
      </c>
      <c r="DA50" s="37">
        <f t="shared" si="17"/>
        <v>29</v>
      </c>
      <c r="EM50" s="47">
        <f t="shared" si="5"/>
        <v>2.375E-2</v>
      </c>
      <c r="EN50" s="37">
        <f t="shared" si="6"/>
        <v>0</v>
      </c>
      <c r="EO50" s="37">
        <f t="shared" si="7"/>
        <v>1.0649999999999999</v>
      </c>
      <c r="EP50" s="37">
        <f t="shared" si="8"/>
        <v>98</v>
      </c>
    </row>
    <row r="51" spans="1:146" ht="14.25" customHeight="1" x14ac:dyDescent="0.45">
      <c r="A51" s="49" t="s">
        <v>174</v>
      </c>
      <c r="B51" s="43" t="s">
        <v>175</v>
      </c>
      <c r="BS51" s="37">
        <v>0</v>
      </c>
      <c r="BT51" s="37">
        <v>0</v>
      </c>
      <c r="BU51" s="37">
        <v>0</v>
      </c>
      <c r="BV51" s="37">
        <v>0</v>
      </c>
      <c r="BW51" s="37">
        <v>0</v>
      </c>
      <c r="BX51" s="37">
        <v>0</v>
      </c>
      <c r="BY51" s="37">
        <v>0</v>
      </c>
      <c r="BZ51" s="37">
        <v>0</v>
      </c>
      <c r="CA51" s="37">
        <v>0</v>
      </c>
      <c r="CB51" s="37">
        <v>0</v>
      </c>
      <c r="CC51" s="37">
        <v>0</v>
      </c>
      <c r="CD51" s="37">
        <v>0</v>
      </c>
      <c r="CE51" s="37">
        <v>0</v>
      </c>
      <c r="CF51" s="37">
        <v>0</v>
      </c>
      <c r="CG51" s="37">
        <v>0</v>
      </c>
      <c r="CH51" s="37">
        <v>0.08</v>
      </c>
      <c r="CI51" s="37">
        <v>0</v>
      </c>
      <c r="CJ51" s="37">
        <v>0</v>
      </c>
      <c r="CK51" s="37">
        <v>0</v>
      </c>
      <c r="CL51" s="37">
        <v>0</v>
      </c>
      <c r="CM51" s="37">
        <v>0</v>
      </c>
      <c r="CN51" s="37">
        <v>0</v>
      </c>
      <c r="CO51" s="37">
        <v>5.1999999999999998E-2</v>
      </c>
      <c r="CP51" s="37">
        <v>0</v>
      </c>
      <c r="CQ51" s="37">
        <v>7.5999999999999998E-2</v>
      </c>
      <c r="CR51" s="37">
        <v>0</v>
      </c>
      <c r="CS51" s="37">
        <v>4.1000000000000002E-2</v>
      </c>
      <c r="CT51" s="37">
        <v>7.1999999999999995E-2</v>
      </c>
      <c r="CU51" s="37">
        <v>0</v>
      </c>
      <c r="CW51" s="37">
        <f t="shared" si="13"/>
        <v>0</v>
      </c>
      <c r="CX51" s="37">
        <f t="shared" si="14"/>
        <v>0</v>
      </c>
      <c r="CY51" s="37">
        <f t="shared" si="15"/>
        <v>0.08</v>
      </c>
      <c r="CZ51" s="47">
        <f t="shared" si="16"/>
        <v>1.106896551724138E-2</v>
      </c>
      <c r="DA51" s="37">
        <f t="shared" si="17"/>
        <v>29</v>
      </c>
      <c r="DC51" s="37">
        <v>0</v>
      </c>
      <c r="DD51" s="37">
        <v>0</v>
      </c>
      <c r="DE51" s="37">
        <v>0</v>
      </c>
      <c r="DF51" s="37">
        <v>0</v>
      </c>
      <c r="DG51" s="37">
        <v>0</v>
      </c>
      <c r="DH51" s="37">
        <v>0</v>
      </c>
      <c r="DI51" s="37">
        <v>0</v>
      </c>
      <c r="DJ51" s="37">
        <v>0</v>
      </c>
      <c r="DK51" s="37">
        <v>0</v>
      </c>
      <c r="DL51" s="37">
        <v>0</v>
      </c>
      <c r="DM51" s="37">
        <v>0</v>
      </c>
      <c r="DN51" s="37">
        <v>0</v>
      </c>
      <c r="DO51" s="37">
        <v>0</v>
      </c>
      <c r="DP51" s="37">
        <v>0</v>
      </c>
      <c r="DQ51" s="37">
        <v>0</v>
      </c>
      <c r="DR51" s="37">
        <v>0</v>
      </c>
      <c r="DS51" s="37">
        <v>0</v>
      </c>
      <c r="DT51" s="37">
        <v>0</v>
      </c>
      <c r="DU51" s="37">
        <v>0</v>
      </c>
      <c r="DV51" s="37">
        <v>0</v>
      </c>
      <c r="DW51" s="37">
        <v>0</v>
      </c>
      <c r="DX51" s="37">
        <v>0</v>
      </c>
      <c r="DY51" s="37">
        <v>0</v>
      </c>
      <c r="DZ51" s="37">
        <v>0</v>
      </c>
      <c r="EA51" s="37">
        <v>0</v>
      </c>
      <c r="EC51" s="37">
        <f t="shared" si="18"/>
        <v>0</v>
      </c>
      <c r="ED51" s="37">
        <f t="shared" si="19"/>
        <v>0</v>
      </c>
      <c r="EE51" s="37">
        <f t="shared" si="20"/>
        <v>0</v>
      </c>
      <c r="EF51" s="47">
        <f t="shared" si="21"/>
        <v>0</v>
      </c>
      <c r="EG51" s="37">
        <f t="shared" si="22"/>
        <v>25</v>
      </c>
      <c r="EI51" s="37">
        <v>0</v>
      </c>
      <c r="EJ51" s="37">
        <v>0</v>
      </c>
      <c r="EK51" s="37">
        <v>33</v>
      </c>
      <c r="EM51" s="37">
        <f t="shared" si="5"/>
        <v>0</v>
      </c>
      <c r="EN51" s="37">
        <f t="shared" si="6"/>
        <v>0</v>
      </c>
      <c r="EO51" s="37">
        <f t="shared" si="7"/>
        <v>0.08</v>
      </c>
      <c r="EP51" s="37">
        <f t="shared" si="8"/>
        <v>87</v>
      </c>
    </row>
    <row r="52" spans="1:146" x14ac:dyDescent="0.45">
      <c r="A52" s="50"/>
      <c r="B52" s="43" t="s">
        <v>176</v>
      </c>
      <c r="BS52" s="37">
        <v>0</v>
      </c>
      <c r="BT52" s="37">
        <v>0</v>
      </c>
      <c r="BU52" s="37">
        <v>0</v>
      </c>
      <c r="BV52" s="37">
        <v>0</v>
      </c>
      <c r="BW52" s="37">
        <v>0</v>
      </c>
      <c r="BX52" s="37">
        <v>0</v>
      </c>
      <c r="BY52" s="37">
        <v>0</v>
      </c>
      <c r="BZ52" s="37">
        <v>0</v>
      </c>
      <c r="CA52" s="37">
        <v>0</v>
      </c>
      <c r="CB52" s="37">
        <v>0</v>
      </c>
      <c r="CC52" s="37">
        <v>0</v>
      </c>
      <c r="CD52" s="37">
        <v>0</v>
      </c>
      <c r="CE52" s="37">
        <v>0</v>
      </c>
      <c r="CF52" s="37">
        <v>0</v>
      </c>
      <c r="CG52" s="37">
        <v>0</v>
      </c>
      <c r="CH52" s="37">
        <v>0</v>
      </c>
      <c r="CI52" s="37">
        <v>0</v>
      </c>
      <c r="CJ52" s="37">
        <v>0</v>
      </c>
      <c r="CK52" s="37">
        <v>0</v>
      </c>
      <c r="CL52" s="37">
        <v>0</v>
      </c>
      <c r="CM52" s="37">
        <v>0</v>
      </c>
      <c r="CN52" s="37">
        <v>0</v>
      </c>
      <c r="CO52" s="37">
        <v>0</v>
      </c>
      <c r="CP52" s="37">
        <v>0</v>
      </c>
      <c r="CQ52" s="37">
        <v>0</v>
      </c>
      <c r="CR52" s="37">
        <v>0</v>
      </c>
      <c r="CS52" s="37">
        <v>0</v>
      </c>
      <c r="CT52" s="37">
        <v>0</v>
      </c>
      <c r="CU52" s="37">
        <v>0</v>
      </c>
      <c r="CW52" s="37">
        <f t="shared" si="13"/>
        <v>0</v>
      </c>
      <c r="CX52" s="37">
        <f t="shared" si="14"/>
        <v>0</v>
      </c>
      <c r="CY52" s="37">
        <f t="shared" si="15"/>
        <v>0</v>
      </c>
      <c r="CZ52" s="47">
        <f t="shared" si="16"/>
        <v>0</v>
      </c>
      <c r="DA52" s="37">
        <f t="shared" si="17"/>
        <v>29</v>
      </c>
      <c r="EM52" s="37">
        <f t="shared" si="5"/>
        <v>0</v>
      </c>
      <c r="EN52" s="37">
        <f t="shared" si="6"/>
        <v>0</v>
      </c>
      <c r="EO52" s="37">
        <f t="shared" si="7"/>
        <v>0</v>
      </c>
      <c r="EP52" s="37">
        <f t="shared" si="8"/>
        <v>29</v>
      </c>
    </row>
    <row r="53" spans="1:146" x14ac:dyDescent="0.45">
      <c r="A53" s="50"/>
      <c r="B53" s="43" t="s">
        <v>177</v>
      </c>
      <c r="BS53" s="37">
        <v>0</v>
      </c>
      <c r="BT53" s="37">
        <v>0</v>
      </c>
      <c r="BU53" s="37">
        <v>0</v>
      </c>
      <c r="BV53" s="37">
        <v>0</v>
      </c>
      <c r="BW53" s="37">
        <v>0</v>
      </c>
      <c r="BX53" s="37">
        <v>0</v>
      </c>
      <c r="BY53" s="37">
        <v>0</v>
      </c>
      <c r="BZ53" s="37">
        <v>0</v>
      </c>
      <c r="CA53" s="37">
        <v>0</v>
      </c>
      <c r="CB53" s="37">
        <v>0</v>
      </c>
      <c r="CC53" s="37">
        <v>0</v>
      </c>
      <c r="CD53" s="37">
        <v>0</v>
      </c>
      <c r="CE53" s="37">
        <v>0</v>
      </c>
      <c r="CF53" s="37">
        <v>0</v>
      </c>
      <c r="CG53" s="37">
        <v>0</v>
      </c>
      <c r="CH53" s="37">
        <v>0</v>
      </c>
      <c r="CI53" s="37">
        <v>0</v>
      </c>
      <c r="CJ53" s="37">
        <v>0.25800000000000001</v>
      </c>
      <c r="CK53" s="37">
        <v>0</v>
      </c>
      <c r="CL53" s="37">
        <v>0</v>
      </c>
      <c r="CM53" s="37">
        <v>0</v>
      </c>
      <c r="CN53" s="37">
        <v>0</v>
      </c>
      <c r="CO53" s="37">
        <v>0</v>
      </c>
      <c r="CP53" s="37">
        <v>0.52900000000000003</v>
      </c>
      <c r="CQ53" s="37">
        <v>0.80200000000000005</v>
      </c>
      <c r="CR53" s="37">
        <v>0</v>
      </c>
      <c r="CS53" s="37">
        <v>0</v>
      </c>
      <c r="CT53" s="37">
        <v>2.7959999999999998</v>
      </c>
      <c r="CU53" s="37">
        <v>0</v>
      </c>
      <c r="CW53" s="37">
        <f t="shared" si="13"/>
        <v>0</v>
      </c>
      <c r="CX53" s="37">
        <f t="shared" si="14"/>
        <v>0</v>
      </c>
      <c r="CY53" s="37">
        <f t="shared" si="15"/>
        <v>2.7959999999999998</v>
      </c>
      <c r="CZ53" s="47">
        <f t="shared" si="16"/>
        <v>0.15120689655172412</v>
      </c>
      <c r="DA53" s="37">
        <f t="shared" si="17"/>
        <v>29</v>
      </c>
      <c r="DC53" s="37">
        <v>0</v>
      </c>
      <c r="DD53" s="37">
        <v>0</v>
      </c>
      <c r="DE53" s="37">
        <v>0</v>
      </c>
      <c r="DF53" s="37">
        <v>0</v>
      </c>
      <c r="DG53" s="37">
        <v>0</v>
      </c>
      <c r="DH53" s="37">
        <v>0</v>
      </c>
      <c r="DI53" s="37">
        <v>0</v>
      </c>
      <c r="DJ53" s="37">
        <v>0</v>
      </c>
      <c r="DK53" s="37">
        <v>0</v>
      </c>
      <c r="DL53" s="37">
        <v>0</v>
      </c>
      <c r="DM53" s="37">
        <v>0</v>
      </c>
      <c r="DN53" s="37">
        <v>0</v>
      </c>
      <c r="DO53" s="37">
        <v>0</v>
      </c>
      <c r="DP53" s="37">
        <v>0</v>
      </c>
      <c r="DQ53" s="37">
        <v>0</v>
      </c>
      <c r="DR53" s="37">
        <v>0</v>
      </c>
      <c r="DS53" s="37">
        <v>0</v>
      </c>
      <c r="DT53" s="37">
        <v>0</v>
      </c>
      <c r="DU53" s="37">
        <v>0</v>
      </c>
      <c r="DV53" s="37">
        <v>0</v>
      </c>
      <c r="DW53" s="37">
        <v>0</v>
      </c>
      <c r="DX53" s="37">
        <v>0</v>
      </c>
      <c r="DY53" s="37">
        <v>0</v>
      </c>
      <c r="DZ53" s="37">
        <v>0</v>
      </c>
      <c r="EA53" s="37">
        <v>0</v>
      </c>
      <c r="EC53" s="37">
        <f t="shared" si="18"/>
        <v>0</v>
      </c>
      <c r="ED53" s="37">
        <f t="shared" si="19"/>
        <v>0</v>
      </c>
      <c r="EE53" s="37">
        <f t="shared" si="20"/>
        <v>0</v>
      </c>
      <c r="EF53" s="47">
        <f t="shared" si="21"/>
        <v>0</v>
      </c>
      <c r="EG53" s="37">
        <f t="shared" si="22"/>
        <v>25</v>
      </c>
      <c r="EI53" s="37">
        <v>0.6</v>
      </c>
      <c r="EJ53" s="37">
        <v>0</v>
      </c>
      <c r="EK53" s="37">
        <v>33</v>
      </c>
      <c r="EM53" s="37">
        <f t="shared" si="5"/>
        <v>0</v>
      </c>
      <c r="EN53" s="37">
        <f t="shared" si="6"/>
        <v>0</v>
      </c>
      <c r="EO53" s="37">
        <f t="shared" si="7"/>
        <v>2.7959999999999998</v>
      </c>
      <c r="EP53" s="37">
        <f t="shared" si="8"/>
        <v>87</v>
      </c>
    </row>
    <row r="54" spans="1:146" x14ac:dyDescent="0.45">
      <c r="A54" s="50"/>
      <c r="B54" s="43" t="s">
        <v>178</v>
      </c>
      <c r="BS54" s="37">
        <v>0</v>
      </c>
      <c r="BT54" s="37">
        <v>0</v>
      </c>
      <c r="BU54" s="37">
        <v>0</v>
      </c>
      <c r="BV54" s="37">
        <v>0</v>
      </c>
      <c r="BW54" s="37">
        <v>0</v>
      </c>
      <c r="BX54" s="37">
        <v>0</v>
      </c>
      <c r="BY54" s="37">
        <v>0</v>
      </c>
      <c r="BZ54" s="37">
        <v>0</v>
      </c>
      <c r="CA54" s="37">
        <v>0</v>
      </c>
      <c r="CB54" s="37">
        <v>0</v>
      </c>
      <c r="CC54" s="37">
        <v>0</v>
      </c>
      <c r="CD54" s="37">
        <v>0</v>
      </c>
      <c r="CE54" s="37">
        <v>0</v>
      </c>
      <c r="CF54" s="37">
        <v>0</v>
      </c>
      <c r="CG54" s="37">
        <v>0</v>
      </c>
      <c r="CH54" s="37">
        <v>0</v>
      </c>
      <c r="CI54" s="37">
        <v>0</v>
      </c>
      <c r="CJ54" s="37">
        <v>0</v>
      </c>
      <c r="CK54" s="37">
        <v>0</v>
      </c>
      <c r="CL54" s="37">
        <v>0</v>
      </c>
      <c r="CM54" s="37">
        <v>0</v>
      </c>
      <c r="CN54" s="37">
        <v>0</v>
      </c>
      <c r="CO54" s="37">
        <v>0</v>
      </c>
      <c r="CP54" s="37">
        <v>0</v>
      </c>
      <c r="CQ54" s="37">
        <v>0</v>
      </c>
      <c r="CR54" s="37">
        <v>0</v>
      </c>
      <c r="CS54" s="37">
        <v>0</v>
      </c>
      <c r="CT54" s="37">
        <v>0</v>
      </c>
      <c r="CU54" s="37">
        <v>0</v>
      </c>
      <c r="CW54" s="37">
        <f t="shared" si="13"/>
        <v>0</v>
      </c>
      <c r="CX54" s="37">
        <f t="shared" si="14"/>
        <v>0</v>
      </c>
      <c r="CY54" s="37">
        <f t="shared" si="15"/>
        <v>0</v>
      </c>
      <c r="CZ54" s="47">
        <f t="shared" si="16"/>
        <v>0</v>
      </c>
      <c r="DA54" s="37">
        <f t="shared" si="17"/>
        <v>29</v>
      </c>
      <c r="EI54" s="37">
        <v>0.8</v>
      </c>
      <c r="EJ54" s="37">
        <v>0</v>
      </c>
      <c r="EK54" s="37">
        <v>33</v>
      </c>
      <c r="EM54" s="37">
        <f t="shared" si="5"/>
        <v>0</v>
      </c>
      <c r="EN54" s="37">
        <f t="shared" si="6"/>
        <v>0</v>
      </c>
      <c r="EO54" s="37">
        <f t="shared" si="7"/>
        <v>0.8</v>
      </c>
      <c r="EP54" s="37">
        <f t="shared" si="8"/>
        <v>62</v>
      </c>
    </row>
    <row r="55" spans="1:146" x14ac:dyDescent="0.45">
      <c r="A55" s="50"/>
      <c r="B55" s="43" t="s">
        <v>179</v>
      </c>
      <c r="C55" s="37">
        <v>0</v>
      </c>
      <c r="D55" s="37">
        <v>0</v>
      </c>
      <c r="E55" s="37">
        <v>3.1</v>
      </c>
      <c r="F55" s="37">
        <v>1.3</v>
      </c>
      <c r="G55" s="37">
        <v>0</v>
      </c>
      <c r="J55" s="37">
        <f t="shared" si="9"/>
        <v>0</v>
      </c>
      <c r="K55" s="37">
        <f t="shared" si="10"/>
        <v>0</v>
      </c>
      <c r="L55" s="37">
        <f t="shared" si="11"/>
        <v>3.1</v>
      </c>
      <c r="M55" s="47">
        <f t="shared" si="12"/>
        <v>0.88000000000000012</v>
      </c>
      <c r="N55" s="37">
        <v>5</v>
      </c>
      <c r="BS55" s="37">
        <v>0</v>
      </c>
      <c r="BT55" s="37">
        <v>0</v>
      </c>
      <c r="BU55" s="37">
        <v>0</v>
      </c>
      <c r="BV55" s="37">
        <v>0</v>
      </c>
      <c r="BW55" s="37">
        <v>0</v>
      </c>
      <c r="BX55" s="37">
        <v>0</v>
      </c>
      <c r="BY55" s="37">
        <v>2.5000000000000001E-2</v>
      </c>
      <c r="BZ55" s="37">
        <v>0</v>
      </c>
      <c r="CA55" s="37">
        <v>0</v>
      </c>
      <c r="CB55" s="37">
        <v>0</v>
      </c>
      <c r="CC55" s="37">
        <v>0.10100000000000001</v>
      </c>
      <c r="CD55" s="37">
        <v>0</v>
      </c>
      <c r="CE55" s="37">
        <v>0</v>
      </c>
      <c r="CF55" s="37">
        <v>0</v>
      </c>
      <c r="CG55" s="37">
        <v>0</v>
      </c>
      <c r="CH55" s="37">
        <v>7.3999999999999996E-2</v>
      </c>
      <c r="CI55" s="37">
        <v>0</v>
      </c>
      <c r="CJ55" s="37">
        <v>0.12</v>
      </c>
      <c r="CK55" s="37">
        <v>0</v>
      </c>
      <c r="CL55" s="37">
        <v>3.9E-2</v>
      </c>
      <c r="CM55" s="37">
        <v>3.7999999999999999E-2</v>
      </c>
      <c r="CN55" s="37">
        <v>0</v>
      </c>
      <c r="CO55" s="37">
        <v>0</v>
      </c>
      <c r="CP55" s="37">
        <v>0.12</v>
      </c>
      <c r="CQ55" s="37">
        <v>0.114</v>
      </c>
      <c r="CR55" s="37">
        <v>4.1000000000000002E-2</v>
      </c>
      <c r="CS55" s="37">
        <v>3.9E-2</v>
      </c>
      <c r="CT55" s="37">
        <v>0</v>
      </c>
      <c r="CU55" s="37">
        <v>0</v>
      </c>
      <c r="CW55" s="37">
        <f t="shared" si="13"/>
        <v>0</v>
      </c>
      <c r="CX55" s="37">
        <f t="shared" si="14"/>
        <v>0</v>
      </c>
      <c r="CY55" s="37">
        <f t="shared" si="15"/>
        <v>0.12</v>
      </c>
      <c r="CZ55" s="47">
        <f t="shared" si="16"/>
        <v>2.4517241379310342E-2</v>
      </c>
      <c r="DA55" s="37">
        <f t="shared" si="17"/>
        <v>29</v>
      </c>
      <c r="DC55" s="37">
        <v>0</v>
      </c>
      <c r="DD55" s="37">
        <v>0</v>
      </c>
      <c r="DE55" s="37">
        <v>0</v>
      </c>
      <c r="DF55" s="37">
        <v>0</v>
      </c>
      <c r="DG55" s="37">
        <v>0</v>
      </c>
      <c r="DH55" s="37">
        <v>0</v>
      </c>
      <c r="DI55" s="37">
        <v>0</v>
      </c>
      <c r="DJ55" s="37">
        <v>0</v>
      </c>
      <c r="DK55" s="37">
        <v>0</v>
      </c>
      <c r="DL55" s="37">
        <v>0</v>
      </c>
      <c r="DM55" s="37">
        <v>0</v>
      </c>
      <c r="DN55" s="37">
        <v>0</v>
      </c>
      <c r="DO55" s="37">
        <v>0</v>
      </c>
      <c r="DP55" s="37">
        <v>0</v>
      </c>
      <c r="DQ55" s="37">
        <v>0</v>
      </c>
      <c r="DR55" s="37">
        <v>0</v>
      </c>
      <c r="DS55" s="37">
        <v>0</v>
      </c>
      <c r="DT55" s="37">
        <v>0</v>
      </c>
      <c r="DU55" s="37">
        <v>0</v>
      </c>
      <c r="DV55" s="37">
        <v>0</v>
      </c>
      <c r="DW55" s="37">
        <v>0</v>
      </c>
      <c r="DX55" s="37">
        <v>0</v>
      </c>
      <c r="DY55" s="37">
        <v>0</v>
      </c>
      <c r="DZ55" s="37">
        <v>0</v>
      </c>
      <c r="EA55" s="37">
        <v>0</v>
      </c>
      <c r="EC55" s="37">
        <f t="shared" si="18"/>
        <v>0</v>
      </c>
      <c r="ED55" s="37">
        <f t="shared" si="19"/>
        <v>0</v>
      </c>
      <c r="EE55" s="37">
        <f t="shared" si="20"/>
        <v>0</v>
      </c>
      <c r="EF55" s="47">
        <f t="shared" si="21"/>
        <v>0</v>
      </c>
      <c r="EG55" s="37">
        <f t="shared" si="22"/>
        <v>25</v>
      </c>
      <c r="EI55" s="37">
        <v>8.8000000000000007</v>
      </c>
      <c r="EJ55" s="37">
        <v>0.7</v>
      </c>
      <c r="EK55" s="37">
        <v>33</v>
      </c>
      <c r="EM55" s="37">
        <f t="shared" si="5"/>
        <v>0.17499999999999999</v>
      </c>
      <c r="EN55" s="37">
        <f t="shared" si="6"/>
        <v>0</v>
      </c>
      <c r="EO55" s="37">
        <f t="shared" si="7"/>
        <v>8.8000000000000007</v>
      </c>
      <c r="EP55" s="37">
        <f t="shared" si="8"/>
        <v>92</v>
      </c>
    </row>
    <row r="56" spans="1:146" x14ac:dyDescent="0.45">
      <c r="A56" s="50"/>
      <c r="B56" s="43" t="s">
        <v>180</v>
      </c>
      <c r="BS56" s="37">
        <v>0</v>
      </c>
      <c r="BT56" s="37">
        <v>0</v>
      </c>
      <c r="BU56" s="37">
        <v>0</v>
      </c>
      <c r="BV56" s="37">
        <v>0</v>
      </c>
      <c r="BW56" s="37">
        <v>0</v>
      </c>
      <c r="BX56" s="37">
        <v>0</v>
      </c>
      <c r="BY56" s="37">
        <v>0</v>
      </c>
      <c r="BZ56" s="37">
        <v>0</v>
      </c>
      <c r="CA56" s="37">
        <v>0</v>
      </c>
      <c r="CB56" s="37">
        <v>0</v>
      </c>
      <c r="CC56" s="37">
        <v>0</v>
      </c>
      <c r="CD56" s="37">
        <v>0</v>
      </c>
      <c r="CE56" s="37">
        <v>0</v>
      </c>
      <c r="CF56" s="37">
        <v>0</v>
      </c>
      <c r="CG56" s="37">
        <v>0</v>
      </c>
      <c r="CH56" s="37">
        <v>0</v>
      </c>
      <c r="CI56" s="37">
        <v>0</v>
      </c>
      <c r="CJ56" s="37">
        <v>0</v>
      </c>
      <c r="CK56" s="37">
        <v>0</v>
      </c>
      <c r="CL56" s="37">
        <v>0</v>
      </c>
      <c r="CM56" s="37">
        <v>0</v>
      </c>
      <c r="CN56" s="37">
        <v>0</v>
      </c>
      <c r="CO56" s="37">
        <v>0</v>
      </c>
      <c r="CP56" s="37">
        <v>0</v>
      </c>
      <c r="CQ56" s="37">
        <v>0</v>
      </c>
      <c r="CR56" s="37">
        <v>0</v>
      </c>
      <c r="CS56" s="37">
        <v>0</v>
      </c>
      <c r="CT56" s="37">
        <v>0</v>
      </c>
      <c r="CU56" s="37">
        <v>0</v>
      </c>
      <c r="CW56" s="37">
        <f t="shared" si="13"/>
        <v>0</v>
      </c>
      <c r="CX56" s="37">
        <f t="shared" si="14"/>
        <v>0</v>
      </c>
      <c r="CY56" s="37">
        <f t="shared" si="15"/>
        <v>0</v>
      </c>
      <c r="CZ56" s="47">
        <f t="shared" si="16"/>
        <v>0</v>
      </c>
      <c r="DA56" s="37">
        <f t="shared" si="17"/>
        <v>29</v>
      </c>
      <c r="EM56" s="37">
        <f t="shared" si="5"/>
        <v>0</v>
      </c>
      <c r="EN56" s="37">
        <f t="shared" si="6"/>
        <v>0</v>
      </c>
      <c r="EO56" s="37">
        <f t="shared" si="7"/>
        <v>0</v>
      </c>
      <c r="EP56" s="37">
        <f t="shared" si="8"/>
        <v>29</v>
      </c>
    </row>
    <row r="57" spans="1:146" x14ac:dyDescent="0.45">
      <c r="A57" s="51"/>
      <c r="B57" s="43" t="s">
        <v>181</v>
      </c>
      <c r="BS57" s="37">
        <v>0</v>
      </c>
      <c r="BT57" s="37">
        <v>0</v>
      </c>
      <c r="BU57" s="37">
        <v>0</v>
      </c>
      <c r="BV57" s="37">
        <v>0</v>
      </c>
      <c r="BW57" s="37">
        <v>0</v>
      </c>
      <c r="BX57" s="37">
        <v>0</v>
      </c>
      <c r="BY57" s="37">
        <v>0</v>
      </c>
      <c r="BZ57" s="37">
        <v>0</v>
      </c>
      <c r="CA57" s="37">
        <v>0</v>
      </c>
      <c r="CB57" s="37">
        <v>0</v>
      </c>
      <c r="CC57" s="37">
        <v>0</v>
      </c>
      <c r="CD57" s="37">
        <v>0</v>
      </c>
      <c r="CE57" s="37">
        <v>0</v>
      </c>
      <c r="CF57" s="37">
        <v>0</v>
      </c>
      <c r="CG57" s="37">
        <v>0</v>
      </c>
      <c r="CH57" s="37">
        <v>0</v>
      </c>
      <c r="CI57" s="37">
        <v>0</v>
      </c>
      <c r="CJ57" s="37">
        <v>0</v>
      </c>
      <c r="CK57" s="37">
        <v>0</v>
      </c>
      <c r="CL57" s="37">
        <v>0</v>
      </c>
      <c r="CM57" s="37">
        <v>0</v>
      </c>
      <c r="CN57" s="37">
        <v>0</v>
      </c>
      <c r="CO57" s="37">
        <v>0</v>
      </c>
      <c r="CP57" s="37">
        <v>0</v>
      </c>
      <c r="CQ57" s="37">
        <v>0</v>
      </c>
      <c r="CR57" s="37">
        <v>0</v>
      </c>
      <c r="CS57" s="37">
        <v>0</v>
      </c>
      <c r="CT57" s="37">
        <v>0</v>
      </c>
      <c r="CU57" s="37">
        <v>0</v>
      </c>
      <c r="CW57" s="37">
        <f t="shared" si="13"/>
        <v>0</v>
      </c>
      <c r="CX57" s="37">
        <f t="shared" si="14"/>
        <v>0</v>
      </c>
      <c r="CY57" s="37">
        <f t="shared" si="15"/>
        <v>0</v>
      </c>
      <c r="CZ57" s="47">
        <f t="shared" si="16"/>
        <v>0</v>
      </c>
      <c r="DA57" s="37">
        <f t="shared" si="17"/>
        <v>29</v>
      </c>
      <c r="EI57" s="37">
        <v>1.7</v>
      </c>
      <c r="EJ57" s="37">
        <v>0</v>
      </c>
      <c r="EK57" s="37">
        <v>33</v>
      </c>
      <c r="EM57" s="37">
        <f t="shared" si="5"/>
        <v>0</v>
      </c>
      <c r="EN57" s="37">
        <f t="shared" si="6"/>
        <v>0</v>
      </c>
      <c r="EO57" s="37">
        <f t="shared" si="7"/>
        <v>1.7</v>
      </c>
      <c r="EP57" s="37">
        <f t="shared" si="8"/>
        <v>62</v>
      </c>
    </row>
    <row r="58" spans="1:146" x14ac:dyDescent="0.45">
      <c r="A58" s="49" t="s">
        <v>369</v>
      </c>
      <c r="B58" s="43" t="s">
        <v>325</v>
      </c>
      <c r="BS58" s="37">
        <v>0</v>
      </c>
      <c r="BT58" s="37">
        <v>0</v>
      </c>
      <c r="BU58" s="37">
        <v>0</v>
      </c>
      <c r="BV58" s="37">
        <v>0</v>
      </c>
      <c r="BW58" s="37">
        <v>0</v>
      </c>
      <c r="BX58" s="37">
        <v>0</v>
      </c>
      <c r="BY58" s="37">
        <v>0</v>
      </c>
      <c r="BZ58" s="37">
        <v>0</v>
      </c>
      <c r="CA58" s="37">
        <v>0</v>
      </c>
      <c r="CB58" s="37">
        <v>0</v>
      </c>
      <c r="CC58" s="37">
        <v>0</v>
      </c>
      <c r="CD58" s="37">
        <v>0</v>
      </c>
      <c r="CE58" s="37">
        <v>0</v>
      </c>
      <c r="CF58" s="37">
        <v>0</v>
      </c>
      <c r="CG58" s="37">
        <v>0</v>
      </c>
      <c r="CH58" s="37">
        <v>0</v>
      </c>
      <c r="CI58" s="37">
        <v>0</v>
      </c>
      <c r="CJ58" s="37">
        <v>0</v>
      </c>
      <c r="CK58" s="37">
        <v>0</v>
      </c>
      <c r="CL58" s="37">
        <v>0</v>
      </c>
      <c r="CM58" s="37">
        <v>0</v>
      </c>
      <c r="CN58" s="37">
        <v>0</v>
      </c>
      <c r="CO58" s="37">
        <v>0</v>
      </c>
      <c r="CP58" s="37">
        <v>0</v>
      </c>
      <c r="CQ58" s="37">
        <v>0</v>
      </c>
      <c r="CR58" s="37">
        <v>0</v>
      </c>
      <c r="CS58" s="37">
        <v>0</v>
      </c>
      <c r="CT58" s="37">
        <v>0</v>
      </c>
      <c r="CU58" s="37">
        <v>0</v>
      </c>
      <c r="CW58" s="37">
        <f>MEDIAN(BS58:CU58)</f>
        <v>0</v>
      </c>
      <c r="CX58" s="37">
        <f>MIN(BS58:CU58)</f>
        <v>0</v>
      </c>
      <c r="CY58" s="37">
        <f>MAX(BS58:CU58)</f>
        <v>0</v>
      </c>
      <c r="CZ58" s="47">
        <f>AVERAGE(BS58:CU58)</f>
        <v>0</v>
      </c>
      <c r="DA58" s="37">
        <f>COUNT(BS58:CU58)</f>
        <v>29</v>
      </c>
      <c r="DC58" s="37">
        <v>0</v>
      </c>
      <c r="DD58" s="37">
        <v>0</v>
      </c>
      <c r="DE58" s="37">
        <v>0</v>
      </c>
      <c r="DF58" s="37">
        <v>0</v>
      </c>
      <c r="DG58" s="37">
        <v>0</v>
      </c>
      <c r="DH58" s="37">
        <v>0</v>
      </c>
      <c r="DI58" s="37">
        <v>0</v>
      </c>
      <c r="DJ58" s="37">
        <v>0</v>
      </c>
      <c r="DK58" s="37">
        <v>0</v>
      </c>
      <c r="DL58" s="37">
        <v>0</v>
      </c>
      <c r="DM58" s="37">
        <v>0</v>
      </c>
      <c r="DN58" s="37">
        <v>0</v>
      </c>
      <c r="DO58" s="37">
        <v>0</v>
      </c>
      <c r="DP58" s="37">
        <v>0</v>
      </c>
      <c r="DQ58" s="37">
        <v>0</v>
      </c>
      <c r="DR58" s="37">
        <v>0</v>
      </c>
      <c r="DS58" s="37">
        <v>0</v>
      </c>
      <c r="DT58" s="37">
        <v>0</v>
      </c>
      <c r="DU58" s="37">
        <v>0</v>
      </c>
      <c r="DV58" s="37">
        <v>0</v>
      </c>
      <c r="DW58" s="37">
        <v>0</v>
      </c>
      <c r="DX58" s="37">
        <v>0</v>
      </c>
      <c r="DY58" s="37">
        <v>0</v>
      </c>
      <c r="DZ58" s="37">
        <v>0</v>
      </c>
      <c r="EA58" s="37">
        <v>0</v>
      </c>
      <c r="EC58" s="37">
        <f>MEDIAN(DC58:EA58)</f>
        <v>0</v>
      </c>
      <c r="ED58" s="37">
        <f>MIN(DC58:EA58)</f>
        <v>0</v>
      </c>
      <c r="EE58" s="37">
        <f>MAX(DC58:EA58)</f>
        <v>0</v>
      </c>
      <c r="EF58" s="47">
        <f>AVERAGE(DC58:EA58)</f>
        <v>0</v>
      </c>
      <c r="EG58" s="37">
        <f>COUNT(DC58:EA58)</f>
        <v>25</v>
      </c>
      <c r="EM58" s="37">
        <f>AVERAGE(J58,U58,AK58,AQ58,AU58,AY58,BC58,BG58,BK58,BO58,CW58,EC58,EJ58)</f>
        <v>0</v>
      </c>
      <c r="EN58" s="37">
        <f>MIN(K58,V58,AL58,AR58,AV58,AZ58,BD58,BH58,BL58,BP58,CX58,ED58)</f>
        <v>0</v>
      </c>
      <c r="EO58" s="37">
        <f>MAX(L58,W58,AM58,AS58,AW58,BA58,BE58,BI58,BM58,BQ58,CY58,EE58,EI58)</f>
        <v>0</v>
      </c>
      <c r="EP58" s="37">
        <f>SUM(N58,Y58,AO58,AT58,AX58,BB58,BF58,BJ58,BN58,BR58,DA58,EG58,EK58)</f>
        <v>54</v>
      </c>
    </row>
    <row r="59" spans="1:146" ht="14.25" customHeight="1" x14ac:dyDescent="0.45">
      <c r="A59" s="50"/>
      <c r="B59" s="43" t="s">
        <v>182</v>
      </c>
      <c r="BS59" s="37">
        <v>0</v>
      </c>
      <c r="BT59" s="37">
        <v>0</v>
      </c>
      <c r="BU59" s="37">
        <v>0</v>
      </c>
      <c r="BV59" s="37">
        <v>0</v>
      </c>
      <c r="BW59" s="37">
        <v>0</v>
      </c>
      <c r="BX59" s="37">
        <v>0</v>
      </c>
      <c r="BY59" s="37">
        <v>0</v>
      </c>
      <c r="BZ59" s="37">
        <v>0</v>
      </c>
      <c r="CA59" s="37">
        <v>0</v>
      </c>
      <c r="CB59" s="37">
        <v>0</v>
      </c>
      <c r="CC59" s="37">
        <v>0</v>
      </c>
      <c r="CD59" s="37">
        <v>0</v>
      </c>
      <c r="CE59" s="37">
        <v>0</v>
      </c>
      <c r="CF59" s="37">
        <v>0</v>
      </c>
      <c r="CG59" s="37">
        <v>0</v>
      </c>
      <c r="CH59" s="37">
        <v>0</v>
      </c>
      <c r="CI59" s="37">
        <v>0</v>
      </c>
      <c r="CJ59" s="37">
        <v>0</v>
      </c>
      <c r="CK59" s="37">
        <v>0</v>
      </c>
      <c r="CL59" s="37">
        <v>0</v>
      </c>
      <c r="CM59" s="37">
        <v>0</v>
      </c>
      <c r="CN59" s="37">
        <v>0</v>
      </c>
      <c r="CO59" s="37">
        <v>0</v>
      </c>
      <c r="CP59" s="37">
        <v>0</v>
      </c>
      <c r="CQ59" s="37">
        <v>0</v>
      </c>
      <c r="CR59" s="37">
        <v>0</v>
      </c>
      <c r="CS59" s="37">
        <v>0</v>
      </c>
      <c r="CT59" s="37">
        <v>0</v>
      </c>
      <c r="CU59" s="37">
        <v>0</v>
      </c>
      <c r="CW59" s="37">
        <f t="shared" si="13"/>
        <v>0</v>
      </c>
      <c r="CX59" s="37">
        <f t="shared" si="14"/>
        <v>0</v>
      </c>
      <c r="CY59" s="37">
        <f t="shared" si="15"/>
        <v>0</v>
      </c>
      <c r="CZ59" s="47">
        <f t="shared" si="16"/>
        <v>0</v>
      </c>
      <c r="DA59" s="37">
        <f t="shared" si="17"/>
        <v>29</v>
      </c>
      <c r="EM59" s="37">
        <f t="shared" si="5"/>
        <v>0</v>
      </c>
      <c r="EN59" s="37">
        <f t="shared" si="6"/>
        <v>0</v>
      </c>
      <c r="EO59" s="37">
        <f t="shared" si="7"/>
        <v>0</v>
      </c>
      <c r="EP59" s="37">
        <f t="shared" si="8"/>
        <v>29</v>
      </c>
    </row>
    <row r="60" spans="1:146" x14ac:dyDescent="0.45">
      <c r="A60" s="51"/>
      <c r="B60" s="45" t="s">
        <v>185</v>
      </c>
      <c r="BS60" s="37">
        <v>0</v>
      </c>
      <c r="BT60" s="37">
        <v>0</v>
      </c>
      <c r="BU60" s="37">
        <v>0</v>
      </c>
      <c r="BV60" s="37">
        <v>0</v>
      </c>
      <c r="BW60" s="37">
        <v>0</v>
      </c>
      <c r="BX60" s="37">
        <v>0</v>
      </c>
      <c r="BY60" s="37">
        <v>0</v>
      </c>
      <c r="BZ60" s="37">
        <v>0</v>
      </c>
      <c r="CA60" s="37">
        <v>0</v>
      </c>
      <c r="CB60" s="37">
        <v>0</v>
      </c>
      <c r="CC60" s="37">
        <v>0</v>
      </c>
      <c r="CD60" s="37">
        <v>0</v>
      </c>
      <c r="CE60" s="37">
        <v>0</v>
      </c>
      <c r="CF60" s="37">
        <v>0</v>
      </c>
      <c r="CG60" s="37">
        <v>0</v>
      </c>
      <c r="CH60" s="37">
        <v>0</v>
      </c>
      <c r="CI60" s="37">
        <v>0</v>
      </c>
      <c r="CJ60" s="37">
        <v>0</v>
      </c>
      <c r="CK60" s="37">
        <v>0</v>
      </c>
      <c r="CL60" s="37">
        <v>0</v>
      </c>
      <c r="CM60" s="37">
        <v>0</v>
      </c>
      <c r="CN60" s="37">
        <v>0</v>
      </c>
      <c r="CO60" s="37">
        <v>0</v>
      </c>
      <c r="CP60" s="37">
        <v>0</v>
      </c>
      <c r="CQ60" s="37">
        <v>0</v>
      </c>
      <c r="CR60" s="37">
        <v>0</v>
      </c>
      <c r="CS60" s="37">
        <v>0</v>
      </c>
      <c r="CT60" s="37">
        <v>0</v>
      </c>
      <c r="CU60" s="37">
        <v>0</v>
      </c>
      <c r="CW60" s="37">
        <f t="shared" si="13"/>
        <v>0</v>
      </c>
      <c r="CX60" s="37">
        <f t="shared" si="14"/>
        <v>0</v>
      </c>
      <c r="CY60" s="37">
        <f t="shared" si="15"/>
        <v>0</v>
      </c>
      <c r="CZ60" s="47">
        <f t="shared" si="16"/>
        <v>0</v>
      </c>
      <c r="DA60" s="37">
        <f t="shared" si="17"/>
        <v>29</v>
      </c>
      <c r="EM60" s="37">
        <f t="shared" si="5"/>
        <v>0</v>
      </c>
      <c r="EN60" s="37">
        <f t="shared" si="6"/>
        <v>0</v>
      </c>
      <c r="EO60" s="37">
        <f t="shared" si="7"/>
        <v>0</v>
      </c>
      <c r="EP60" s="37">
        <f t="shared" si="8"/>
        <v>29</v>
      </c>
    </row>
    <row r="61" spans="1:146" x14ac:dyDescent="0.45">
      <c r="A61" s="44" t="s">
        <v>311</v>
      </c>
      <c r="B61" s="45" t="s">
        <v>300</v>
      </c>
      <c r="BS61" s="37">
        <v>0</v>
      </c>
      <c r="BT61" s="37">
        <v>0</v>
      </c>
      <c r="BU61" s="37">
        <v>0</v>
      </c>
      <c r="BV61" s="37">
        <v>0</v>
      </c>
      <c r="BW61" s="37">
        <v>0</v>
      </c>
      <c r="BX61" s="37">
        <v>0</v>
      </c>
      <c r="BY61" s="37">
        <v>0</v>
      </c>
      <c r="BZ61" s="37">
        <v>0</v>
      </c>
      <c r="CA61" s="37">
        <v>0</v>
      </c>
      <c r="CB61" s="37">
        <v>0</v>
      </c>
      <c r="CC61" s="37">
        <v>0</v>
      </c>
      <c r="CD61" s="37">
        <v>0</v>
      </c>
      <c r="CE61" s="37">
        <v>0</v>
      </c>
      <c r="CF61" s="37">
        <v>0</v>
      </c>
      <c r="CG61" s="37">
        <v>0</v>
      </c>
      <c r="CH61" s="37">
        <v>0</v>
      </c>
      <c r="CI61" s="37">
        <v>0</v>
      </c>
      <c r="CJ61" s="37">
        <v>0</v>
      </c>
      <c r="CK61" s="37">
        <v>0</v>
      </c>
      <c r="CL61" s="37">
        <v>0</v>
      </c>
      <c r="CM61" s="37">
        <v>0</v>
      </c>
      <c r="CN61" s="37">
        <v>0</v>
      </c>
      <c r="CO61" s="37">
        <v>0</v>
      </c>
      <c r="CP61" s="37">
        <v>0</v>
      </c>
      <c r="CQ61" s="37">
        <v>0</v>
      </c>
      <c r="CR61" s="37">
        <v>0</v>
      </c>
      <c r="CS61" s="37">
        <v>0</v>
      </c>
      <c r="CT61" s="37">
        <v>0</v>
      </c>
      <c r="CU61" s="37">
        <v>1.252</v>
      </c>
      <c r="CW61" s="37">
        <f t="shared" si="13"/>
        <v>0</v>
      </c>
      <c r="CX61" s="37">
        <f t="shared" si="14"/>
        <v>0</v>
      </c>
      <c r="CY61" s="37">
        <f t="shared" si="15"/>
        <v>1.252</v>
      </c>
      <c r="CZ61" s="47">
        <f t="shared" si="16"/>
        <v>4.3172413793103451E-2</v>
      </c>
      <c r="DA61" s="37">
        <f t="shared" si="17"/>
        <v>29</v>
      </c>
      <c r="EM61" s="37">
        <f t="shared" si="5"/>
        <v>0</v>
      </c>
      <c r="EN61" s="37">
        <f t="shared" si="6"/>
        <v>0</v>
      </c>
      <c r="EO61" s="37">
        <f t="shared" si="7"/>
        <v>1.252</v>
      </c>
      <c r="EP61" s="37">
        <f t="shared" si="8"/>
        <v>29</v>
      </c>
    </row>
    <row r="62" spans="1:146" x14ac:dyDescent="0.45">
      <c r="A62" s="44"/>
      <c r="B62" s="45" t="s">
        <v>194</v>
      </c>
      <c r="BS62" s="37">
        <v>0</v>
      </c>
      <c r="BT62" s="37">
        <v>0</v>
      </c>
      <c r="BU62" s="37">
        <v>0</v>
      </c>
      <c r="BV62" s="37">
        <v>0</v>
      </c>
      <c r="BW62" s="37">
        <v>0</v>
      </c>
      <c r="BX62" s="37">
        <v>0</v>
      </c>
      <c r="BY62" s="37">
        <v>0</v>
      </c>
      <c r="BZ62" s="37">
        <v>0</v>
      </c>
      <c r="CA62" s="37">
        <v>0</v>
      </c>
      <c r="CB62" s="37">
        <v>0</v>
      </c>
      <c r="CC62" s="37">
        <v>0</v>
      </c>
      <c r="CD62" s="37">
        <v>0</v>
      </c>
      <c r="CE62" s="37">
        <v>0</v>
      </c>
      <c r="CF62" s="37">
        <v>0</v>
      </c>
      <c r="CG62" s="37">
        <v>0</v>
      </c>
      <c r="CH62" s="37">
        <v>0</v>
      </c>
      <c r="CI62" s="37">
        <v>0</v>
      </c>
      <c r="CJ62" s="37">
        <v>0</v>
      </c>
      <c r="CK62" s="37">
        <v>0</v>
      </c>
      <c r="CL62" s="37">
        <v>0</v>
      </c>
      <c r="CM62" s="37">
        <v>0</v>
      </c>
      <c r="CN62" s="37">
        <v>0</v>
      </c>
      <c r="CO62" s="37">
        <v>0</v>
      </c>
      <c r="CP62" s="37">
        <v>0</v>
      </c>
      <c r="CQ62" s="37">
        <v>0</v>
      </c>
      <c r="CR62" s="37">
        <v>0</v>
      </c>
      <c r="CS62" s="37">
        <v>0</v>
      </c>
      <c r="CT62" s="37">
        <v>0</v>
      </c>
      <c r="CU62" s="37">
        <v>0</v>
      </c>
      <c r="CW62" s="37">
        <f t="shared" si="13"/>
        <v>0</v>
      </c>
      <c r="CX62" s="37">
        <f t="shared" si="14"/>
        <v>0</v>
      </c>
      <c r="CY62" s="37">
        <f t="shared" si="15"/>
        <v>0</v>
      </c>
      <c r="CZ62" s="47">
        <f t="shared" si="16"/>
        <v>0</v>
      </c>
      <c r="DA62" s="37">
        <f t="shared" si="17"/>
        <v>29</v>
      </c>
      <c r="EM62" s="37">
        <f t="shared" si="5"/>
        <v>0</v>
      </c>
      <c r="EN62" s="37">
        <f t="shared" si="6"/>
        <v>0</v>
      </c>
      <c r="EO62" s="37">
        <f t="shared" si="7"/>
        <v>0</v>
      </c>
      <c r="EP62" s="37">
        <f t="shared" si="8"/>
        <v>29</v>
      </c>
    </row>
    <row r="63" spans="1:146" ht="28.5" x14ac:dyDescent="0.45">
      <c r="A63" s="52" t="s">
        <v>310</v>
      </c>
      <c r="B63" s="45" t="s">
        <v>301</v>
      </c>
      <c r="BS63" s="37">
        <v>0</v>
      </c>
      <c r="BT63" s="37">
        <v>0</v>
      </c>
      <c r="BU63" s="37">
        <v>0</v>
      </c>
      <c r="BV63" s="37">
        <v>0</v>
      </c>
      <c r="BW63" s="37">
        <v>0</v>
      </c>
      <c r="BX63" s="37">
        <v>0</v>
      </c>
      <c r="BY63" s="37">
        <v>0</v>
      </c>
      <c r="BZ63" s="37">
        <v>0</v>
      </c>
      <c r="CA63" s="37">
        <v>0</v>
      </c>
      <c r="CB63" s="37">
        <v>0</v>
      </c>
      <c r="CC63" s="37">
        <v>0</v>
      </c>
      <c r="CD63" s="37">
        <v>0</v>
      </c>
      <c r="CE63" s="37">
        <v>0</v>
      </c>
      <c r="CF63" s="37">
        <v>0</v>
      </c>
      <c r="CG63" s="37">
        <v>0</v>
      </c>
      <c r="CH63" s="37">
        <v>0</v>
      </c>
      <c r="CI63" s="37">
        <v>0</v>
      </c>
      <c r="CJ63" s="37">
        <v>0</v>
      </c>
      <c r="CK63" s="37">
        <v>0</v>
      </c>
      <c r="CL63" s="37">
        <v>0</v>
      </c>
      <c r="CM63" s="37">
        <v>0</v>
      </c>
      <c r="CN63" s="37">
        <v>1.4999999999999999E-2</v>
      </c>
      <c r="CO63" s="37">
        <v>0</v>
      </c>
      <c r="CP63" s="37">
        <v>0</v>
      </c>
      <c r="CQ63" s="37">
        <v>0</v>
      </c>
      <c r="CR63" s="37">
        <v>0</v>
      </c>
      <c r="CS63" s="37">
        <v>0</v>
      </c>
      <c r="CT63" s="37">
        <v>0</v>
      </c>
      <c r="CU63" s="37">
        <v>0</v>
      </c>
      <c r="CW63" s="37">
        <f t="shared" si="13"/>
        <v>0</v>
      </c>
      <c r="CX63" s="37">
        <f t="shared" si="14"/>
        <v>0</v>
      </c>
      <c r="CY63" s="37">
        <f t="shared" si="15"/>
        <v>1.4999999999999999E-2</v>
      </c>
      <c r="CZ63" s="47">
        <f t="shared" si="16"/>
        <v>5.1724137931034484E-4</v>
      </c>
      <c r="DA63" s="37">
        <f t="shared" si="17"/>
        <v>29</v>
      </c>
      <c r="EM63" s="37">
        <f t="shared" si="5"/>
        <v>0</v>
      </c>
      <c r="EN63" s="37">
        <f t="shared" si="6"/>
        <v>0</v>
      </c>
      <c r="EO63" s="37">
        <f t="shared" si="7"/>
        <v>1.4999999999999999E-2</v>
      </c>
      <c r="EP63" s="37">
        <f t="shared" si="8"/>
        <v>29</v>
      </c>
    </row>
    <row r="64" spans="1:146" ht="28.5" x14ac:dyDescent="0.45">
      <c r="A64" s="52" t="s">
        <v>312</v>
      </c>
      <c r="B64" s="45" t="s">
        <v>302</v>
      </c>
      <c r="BS64" s="37">
        <v>0</v>
      </c>
      <c r="BT64" s="37">
        <v>0</v>
      </c>
      <c r="BU64" s="37">
        <v>0</v>
      </c>
      <c r="BV64" s="37">
        <v>0</v>
      </c>
      <c r="BW64" s="37">
        <v>0</v>
      </c>
      <c r="BX64" s="37">
        <v>0</v>
      </c>
      <c r="BY64" s="37">
        <v>0</v>
      </c>
      <c r="BZ64" s="37">
        <v>0</v>
      </c>
      <c r="CA64" s="37">
        <v>0</v>
      </c>
      <c r="CB64" s="37">
        <v>0</v>
      </c>
      <c r="CC64" s="37">
        <v>6.0000000000000001E-3</v>
      </c>
      <c r="CD64" s="37">
        <v>0</v>
      </c>
      <c r="CE64" s="37">
        <v>0</v>
      </c>
      <c r="CF64" s="37">
        <v>0</v>
      </c>
      <c r="CG64" s="37">
        <v>0</v>
      </c>
      <c r="CH64" s="37">
        <v>4.0000000000000001E-3</v>
      </c>
      <c r="CI64" s="37">
        <v>0</v>
      </c>
      <c r="CJ64" s="37">
        <v>3.0000000000000001E-3</v>
      </c>
      <c r="CK64" s="37">
        <v>0</v>
      </c>
      <c r="CL64" s="37">
        <v>0</v>
      </c>
      <c r="CM64" s="37">
        <v>4.0000000000000001E-3</v>
      </c>
      <c r="CN64" s="37">
        <v>0</v>
      </c>
      <c r="CO64" s="37">
        <v>4.0000000000000001E-3</v>
      </c>
      <c r="CP64" s="37">
        <v>5.0000000000000001E-3</v>
      </c>
      <c r="CQ64" s="37">
        <v>5.0000000000000001E-3</v>
      </c>
      <c r="CR64" s="37">
        <v>2E-3</v>
      </c>
      <c r="CS64" s="37">
        <v>0</v>
      </c>
      <c r="CT64" s="37">
        <v>0</v>
      </c>
      <c r="CU64" s="37">
        <v>0</v>
      </c>
      <c r="CW64" s="37">
        <f t="shared" ref="CW64" si="31">MEDIAN(BS64:CU64)</f>
        <v>0</v>
      </c>
      <c r="CX64" s="37">
        <f t="shared" ref="CX64" si="32">MIN(BS64:CU64)</f>
        <v>0</v>
      </c>
      <c r="CY64" s="37">
        <f t="shared" ref="CY64" si="33">MAX(BS64:CU64)</f>
        <v>6.0000000000000001E-3</v>
      </c>
      <c r="CZ64" s="47">
        <f t="shared" ref="CZ64" si="34">AVERAGE(BS64:CU64)</f>
        <v>1.1379310344827587E-3</v>
      </c>
      <c r="DA64" s="37">
        <f t="shared" ref="DA64" si="35">COUNT(BS64:CU64)</f>
        <v>29</v>
      </c>
      <c r="EM64" s="37">
        <f t="shared" si="5"/>
        <v>0</v>
      </c>
      <c r="EN64" s="37">
        <f t="shared" si="6"/>
        <v>0</v>
      </c>
      <c r="EO64" s="37">
        <f t="shared" si="7"/>
        <v>6.0000000000000001E-3</v>
      </c>
      <c r="EP64" s="37">
        <f t="shared" si="8"/>
        <v>29</v>
      </c>
    </row>
    <row r="66" spans="142:146" x14ac:dyDescent="0.45">
      <c r="EM66" s="37" t="s">
        <v>137</v>
      </c>
      <c r="EN66" s="37" t="s">
        <v>0</v>
      </c>
      <c r="EO66" s="37" t="s">
        <v>1</v>
      </c>
      <c r="EP66" s="37" t="s">
        <v>2</v>
      </c>
    </row>
    <row r="68" spans="142:146" x14ac:dyDescent="0.45">
      <c r="EL68" s="37" t="s">
        <v>3</v>
      </c>
      <c r="EM68" s="47">
        <f>SUM(EM11:EM18)</f>
        <v>628.76666666666665</v>
      </c>
      <c r="EN68" s="37">
        <f>SUM(EN11:EN18)</f>
        <v>83.53</v>
      </c>
      <c r="EO68" s="37">
        <f>SUM(EO11:EO18)</f>
        <v>7800</v>
      </c>
      <c r="EP68" s="53" t="s">
        <v>4</v>
      </c>
    </row>
    <row r="69" spans="142:146" x14ac:dyDescent="0.45">
      <c r="EL69" s="37" t="s">
        <v>5</v>
      </c>
      <c r="EM69" s="47">
        <f>SUM(EM19:EM26)</f>
        <v>2572.0852380952379</v>
      </c>
      <c r="EN69" s="37">
        <f>SUM(EN19:EN26)</f>
        <v>0</v>
      </c>
      <c r="EO69" s="37">
        <f>SUM(EO19:EO26)</f>
        <v>41130</v>
      </c>
      <c r="EP69" s="53" t="s">
        <v>6</v>
      </c>
    </row>
    <row r="70" spans="142:146" x14ac:dyDescent="0.45">
      <c r="EL70" s="37" t="s">
        <v>7</v>
      </c>
      <c r="EM70" s="47">
        <f>SUM(EM36:EM50)</f>
        <v>28.051078282828279</v>
      </c>
      <c r="EN70" s="37">
        <f>SUM(EN36:EN50)</f>
        <v>0</v>
      </c>
      <c r="EO70" s="37">
        <f>SUM(EO36:EO50)</f>
        <v>15355.832000000004</v>
      </c>
      <c r="EP70" s="53" t="s">
        <v>8</v>
      </c>
    </row>
    <row r="71" spans="142:146" x14ac:dyDescent="0.45">
      <c r="EL71" s="37" t="s">
        <v>9</v>
      </c>
      <c r="EM71" s="47">
        <f>SUM(EM51:EM57)</f>
        <v>0.17499999999999999</v>
      </c>
      <c r="EN71" s="37">
        <f>SUM(EN51:EN57)</f>
        <v>0</v>
      </c>
      <c r="EO71" s="37">
        <f>SUM(EO51:EO57)</f>
        <v>14.176</v>
      </c>
      <c r="EP71" s="53" t="s">
        <v>10</v>
      </c>
    </row>
    <row r="72" spans="142:146" x14ac:dyDescent="0.45">
      <c r="EL72" s="37" t="s">
        <v>11</v>
      </c>
      <c r="EM72" s="47">
        <f>SUM(EM33:EM35)</f>
        <v>0</v>
      </c>
      <c r="EN72" s="37">
        <f>SUM(EN33:EN35)</f>
        <v>0</v>
      </c>
      <c r="EO72" s="37">
        <f>SUM(EO33:EO35)</f>
        <v>0</v>
      </c>
      <c r="EP72" s="53" t="s">
        <v>12</v>
      </c>
    </row>
    <row r="73" spans="142:146" x14ac:dyDescent="0.45">
      <c r="EL73" s="37" t="s">
        <v>13</v>
      </c>
      <c r="EM73" s="47">
        <f>SUM(EM27:EM30)</f>
        <v>0</v>
      </c>
      <c r="EN73" s="37">
        <f>SUM(EN27:EN30)</f>
        <v>0</v>
      </c>
      <c r="EO73" s="37">
        <f>SUM(EO27:EO30)</f>
        <v>333.2</v>
      </c>
      <c r="EP73" s="53" t="s">
        <v>14</v>
      </c>
    </row>
    <row r="74" spans="142:146" x14ac:dyDescent="0.45">
      <c r="EL74" s="37" t="s">
        <v>229</v>
      </c>
      <c r="EM74" s="47">
        <f>SUM(EM68:EM73)</f>
        <v>3229.0779830447332</v>
      </c>
    </row>
    <row r="78" spans="142:146" x14ac:dyDescent="0.45">
      <c r="EP78" s="53"/>
    </row>
  </sheetData>
  <mergeCells count="14">
    <mergeCell ref="A61:A62"/>
    <mergeCell ref="J5:N5"/>
    <mergeCell ref="U5:Y5"/>
    <mergeCell ref="AK5:AO5"/>
    <mergeCell ref="CW5:DA5"/>
    <mergeCell ref="A51:A57"/>
    <mergeCell ref="A58:A60"/>
    <mergeCell ref="A27:A30"/>
    <mergeCell ref="A31:A32"/>
    <mergeCell ref="A9:A10"/>
    <mergeCell ref="A11:A18"/>
    <mergeCell ref="A19:A26"/>
    <mergeCell ref="A33:A35"/>
    <mergeCell ref="A36:A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F044-2679-4CEA-85E1-7498C7280A49}">
  <dimension ref="A1:BI63"/>
  <sheetViews>
    <sheetView zoomScale="55" zoomScaleNormal="55" workbookViewId="0">
      <pane xSplit="2" topLeftCell="C1" activePane="topRight" state="frozen"/>
      <selection pane="topRight" activeCell="AO16" sqref="AO16"/>
    </sheetView>
  </sheetViews>
  <sheetFormatPr defaultRowHeight="14.25" x14ac:dyDescent="0.45"/>
  <cols>
    <col min="1" max="1" width="22.3984375" customWidth="1"/>
    <col min="2" max="2" width="14.73046875" customWidth="1"/>
    <col min="44" max="44" width="12.19921875" customWidth="1"/>
    <col min="51" max="51" width="15.86328125" customWidth="1"/>
  </cols>
  <sheetData>
    <row r="1" spans="1:61" x14ac:dyDescent="0.45">
      <c r="A1" s="30"/>
      <c r="B1" s="30" t="s">
        <v>44</v>
      </c>
      <c r="C1" s="30" t="s">
        <v>201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 t="s">
        <v>202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 t="s">
        <v>203</v>
      </c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 t="s">
        <v>228</v>
      </c>
      <c r="AS1" s="30"/>
      <c r="AT1" s="30"/>
      <c r="AU1" s="30"/>
      <c r="AV1" s="30"/>
      <c r="AW1" s="30"/>
      <c r="AX1" s="30"/>
      <c r="AZ1" s="30"/>
      <c r="BA1" s="30"/>
      <c r="BB1" s="30"/>
      <c r="BD1" s="30"/>
      <c r="BE1" s="30"/>
      <c r="BF1" s="30"/>
      <c r="BG1" s="30"/>
      <c r="BH1" s="30"/>
      <c r="BI1" s="30"/>
    </row>
    <row r="2" spans="1:61" ht="42.75" x14ac:dyDescent="0.45">
      <c r="A2" s="30"/>
      <c r="B2" s="30" t="s">
        <v>49</v>
      </c>
      <c r="C2" s="31" t="s">
        <v>209</v>
      </c>
      <c r="D2" s="31" t="s">
        <v>210</v>
      </c>
      <c r="E2" s="31" t="s">
        <v>211</v>
      </c>
      <c r="F2" s="31" t="s">
        <v>212</v>
      </c>
      <c r="G2" s="31" t="s">
        <v>213</v>
      </c>
      <c r="H2" s="31" t="s">
        <v>214</v>
      </c>
      <c r="I2" s="31" t="s">
        <v>212</v>
      </c>
      <c r="J2" s="31"/>
      <c r="K2" s="24" t="s">
        <v>226</v>
      </c>
      <c r="L2" s="24"/>
      <c r="M2" s="24"/>
      <c r="N2" s="24"/>
      <c r="O2" s="24"/>
      <c r="P2" s="30"/>
      <c r="Q2" s="30" t="s">
        <v>215</v>
      </c>
      <c r="R2" s="30" t="s">
        <v>216</v>
      </c>
      <c r="S2" s="30" t="s">
        <v>217</v>
      </c>
      <c r="T2" s="30" t="s">
        <v>218</v>
      </c>
      <c r="U2" s="30" t="s">
        <v>219</v>
      </c>
      <c r="V2" s="30" t="s">
        <v>220</v>
      </c>
      <c r="W2" s="30" t="s">
        <v>221</v>
      </c>
      <c r="X2" s="30" t="s">
        <v>222</v>
      </c>
      <c r="Y2" s="30"/>
      <c r="Z2" s="34" t="s">
        <v>200</v>
      </c>
      <c r="AA2" s="34"/>
      <c r="AB2" s="34"/>
      <c r="AC2" s="34"/>
      <c r="AD2" s="34"/>
      <c r="AE2" s="30"/>
      <c r="AF2" s="30" t="s">
        <v>215</v>
      </c>
      <c r="AG2" s="30" t="s">
        <v>216</v>
      </c>
      <c r="AH2" s="30" t="s">
        <v>217</v>
      </c>
      <c r="AI2" s="30" t="s">
        <v>218</v>
      </c>
      <c r="AJ2" s="30" t="s">
        <v>219</v>
      </c>
      <c r="AK2" s="30"/>
      <c r="AL2" s="34" t="s">
        <v>204</v>
      </c>
      <c r="AM2" s="34"/>
      <c r="AN2" s="34"/>
      <c r="AO2" s="34"/>
      <c r="AP2" s="34"/>
      <c r="AQ2" s="30"/>
      <c r="AR2" s="34" t="s">
        <v>227</v>
      </c>
      <c r="AS2" s="34"/>
      <c r="AT2" s="34"/>
      <c r="AU2" s="34"/>
      <c r="AV2" s="34"/>
      <c r="AW2" s="30"/>
      <c r="AX2" s="30"/>
      <c r="AY2" s="32" t="s">
        <v>371</v>
      </c>
      <c r="AZ2" s="32"/>
      <c r="BA2" s="32"/>
      <c r="BB2" s="32"/>
      <c r="BD2" s="30"/>
      <c r="BE2" s="30"/>
      <c r="BF2" s="30"/>
      <c r="BG2" s="30"/>
      <c r="BH2" s="30"/>
      <c r="BI2" s="30"/>
    </row>
    <row r="3" spans="1:61" x14ac:dyDescent="0.45">
      <c r="A3" s="30" t="s">
        <v>124</v>
      </c>
      <c r="B3" s="30" t="s">
        <v>125</v>
      </c>
      <c r="C3" s="30" t="s">
        <v>32</v>
      </c>
      <c r="D3" s="30"/>
      <c r="E3" s="30"/>
      <c r="F3" s="30"/>
      <c r="G3" s="30"/>
      <c r="H3" s="30"/>
      <c r="I3" s="30"/>
      <c r="J3" s="30"/>
      <c r="K3" s="30" t="s">
        <v>128</v>
      </c>
      <c r="L3" s="30" t="s">
        <v>1</v>
      </c>
      <c r="M3" s="30" t="s">
        <v>0</v>
      </c>
      <c r="N3" s="30" t="s">
        <v>375</v>
      </c>
      <c r="O3" s="30" t="s">
        <v>2</v>
      </c>
      <c r="P3" s="30"/>
      <c r="Q3" s="30" t="s">
        <v>224</v>
      </c>
      <c r="R3" s="30"/>
      <c r="S3" s="30"/>
      <c r="T3" s="30"/>
      <c r="U3" s="30"/>
      <c r="V3" s="30"/>
      <c r="W3" s="30"/>
      <c r="X3" s="30"/>
      <c r="Y3" s="30"/>
      <c r="Z3" s="30" t="s">
        <v>128</v>
      </c>
      <c r="AA3" s="30" t="s">
        <v>1</v>
      </c>
      <c r="AB3" s="30" t="s">
        <v>0</v>
      </c>
      <c r="AC3" s="30" t="s">
        <v>375</v>
      </c>
      <c r="AD3" s="30" t="s">
        <v>2</v>
      </c>
      <c r="AE3" s="30"/>
      <c r="AF3" s="30" t="s">
        <v>16</v>
      </c>
      <c r="AG3" s="30"/>
      <c r="AH3" s="30"/>
      <c r="AI3" s="30"/>
      <c r="AJ3" s="30"/>
      <c r="AK3" s="30"/>
      <c r="AL3" s="30" t="s">
        <v>128</v>
      </c>
      <c r="AM3" s="30" t="s">
        <v>1</v>
      </c>
      <c r="AN3" s="30" t="s">
        <v>0</v>
      </c>
      <c r="AO3" s="30" t="s">
        <v>375</v>
      </c>
      <c r="AP3" s="30" t="s">
        <v>2</v>
      </c>
      <c r="AQ3" s="30"/>
      <c r="AR3" s="30" t="s">
        <v>223</v>
      </c>
      <c r="AS3" s="30" t="s">
        <v>128</v>
      </c>
      <c r="AT3" s="30" t="s">
        <v>0</v>
      </c>
      <c r="AU3" s="30" t="s">
        <v>1</v>
      </c>
      <c r="AV3" s="30" t="s">
        <v>2</v>
      </c>
      <c r="AW3" s="30"/>
      <c r="AX3" s="30"/>
      <c r="AY3" s="30" t="s">
        <v>137</v>
      </c>
      <c r="AZ3" s="30" t="s">
        <v>0</v>
      </c>
      <c r="BA3" s="30" t="s">
        <v>1</v>
      </c>
      <c r="BB3" s="30" t="s">
        <v>2</v>
      </c>
      <c r="BD3" s="30"/>
      <c r="BE3" s="30"/>
      <c r="BF3" s="30"/>
      <c r="BG3" s="30"/>
      <c r="BH3" s="30"/>
      <c r="BI3" s="30"/>
    </row>
    <row r="4" spans="1:61" x14ac:dyDescent="0.45">
      <c r="A4" s="30"/>
      <c r="B4" s="30" t="s">
        <v>134</v>
      </c>
      <c r="C4" s="30" t="s">
        <v>34</v>
      </c>
      <c r="D4" s="30" t="s">
        <v>34</v>
      </c>
      <c r="E4" s="30" t="s">
        <v>34</v>
      </c>
      <c r="F4" s="30" t="s">
        <v>34</v>
      </c>
      <c r="G4" s="30" t="s">
        <v>34</v>
      </c>
      <c r="H4" s="30" t="s">
        <v>34</v>
      </c>
      <c r="I4" s="30" t="s">
        <v>34</v>
      </c>
      <c r="J4" s="30"/>
      <c r="K4" s="30" t="s">
        <v>34</v>
      </c>
      <c r="L4" s="30" t="s">
        <v>34</v>
      </c>
      <c r="M4" s="30" t="s">
        <v>34</v>
      </c>
      <c r="N4" s="30" t="s">
        <v>34</v>
      </c>
      <c r="O4" s="30"/>
      <c r="P4" s="30"/>
      <c r="Q4" s="30" t="s">
        <v>34</v>
      </c>
      <c r="R4" s="30" t="s">
        <v>34</v>
      </c>
      <c r="S4" s="30" t="s">
        <v>34</v>
      </c>
      <c r="T4" s="30" t="s">
        <v>34</v>
      </c>
      <c r="U4" s="30" t="s">
        <v>34</v>
      </c>
      <c r="V4" s="30" t="s">
        <v>34</v>
      </c>
      <c r="W4" s="30" t="s">
        <v>34</v>
      </c>
      <c r="X4" s="30" t="s">
        <v>34</v>
      </c>
      <c r="Y4" s="30"/>
      <c r="Z4" s="30" t="s">
        <v>34</v>
      </c>
      <c r="AA4" s="30" t="s">
        <v>34</v>
      </c>
      <c r="AB4" s="30" t="s">
        <v>34</v>
      </c>
      <c r="AC4" s="30" t="s">
        <v>34</v>
      </c>
      <c r="AD4" s="30"/>
      <c r="AE4" s="30"/>
      <c r="AF4" s="30" t="s">
        <v>34</v>
      </c>
      <c r="AG4" s="30" t="s">
        <v>34</v>
      </c>
      <c r="AH4" s="30" t="s">
        <v>34</v>
      </c>
      <c r="AI4" s="30" t="s">
        <v>34</v>
      </c>
      <c r="AJ4" s="30" t="s">
        <v>34</v>
      </c>
      <c r="AK4" s="30"/>
      <c r="AL4" s="30" t="s">
        <v>34</v>
      </c>
      <c r="AM4" s="30" t="s">
        <v>34</v>
      </c>
      <c r="AN4" s="30" t="s">
        <v>34</v>
      </c>
      <c r="AO4" s="30" t="s">
        <v>34</v>
      </c>
      <c r="AP4" s="30"/>
      <c r="AQ4" s="30"/>
      <c r="AR4" s="30"/>
      <c r="AS4" s="30" t="s">
        <v>34</v>
      </c>
      <c r="AT4" s="30" t="s">
        <v>34</v>
      </c>
      <c r="AU4" s="30" t="s">
        <v>34</v>
      </c>
      <c r="AV4" s="30"/>
      <c r="AW4" s="30"/>
      <c r="AX4" s="30"/>
      <c r="AY4" s="30" t="s">
        <v>34</v>
      </c>
      <c r="AZ4" s="30" t="s">
        <v>34</v>
      </c>
      <c r="BA4" s="30" t="s">
        <v>34</v>
      </c>
      <c r="BB4" s="30"/>
      <c r="BD4" s="30"/>
      <c r="BE4" s="30"/>
      <c r="BF4" s="30"/>
      <c r="BG4" s="30"/>
      <c r="BH4" s="30"/>
      <c r="BI4" s="30"/>
    </row>
    <row r="5" spans="1:61" x14ac:dyDescent="0.45">
      <c r="A5" s="14" t="s">
        <v>125</v>
      </c>
      <c r="B5" s="15" t="s">
        <v>138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D5" s="30"/>
      <c r="BE5" s="30"/>
      <c r="BF5" s="30"/>
      <c r="BG5" s="30"/>
      <c r="BH5" s="30"/>
      <c r="BI5" s="30"/>
    </row>
    <row r="6" spans="1:61" x14ac:dyDescent="0.45">
      <c r="A6" s="21" t="s">
        <v>146</v>
      </c>
      <c r="B6" s="15" t="s">
        <v>147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>
        <v>0</v>
      </c>
      <c r="AQ6" s="30"/>
      <c r="AR6" s="30"/>
      <c r="AS6" s="30">
        <v>3.61</v>
      </c>
      <c r="AT6" s="30">
        <v>0</v>
      </c>
      <c r="AU6" s="30">
        <v>12</v>
      </c>
      <c r="AV6" s="30">
        <v>29</v>
      </c>
      <c r="AW6" s="30"/>
      <c r="AX6" s="30"/>
      <c r="AY6" s="30">
        <f>AVERAGE(K6,Z6,AL6,AS6)</f>
        <v>3.61</v>
      </c>
      <c r="AZ6" s="30">
        <f>MIN(M6,AB6,AN6,AT6)</f>
        <v>0</v>
      </c>
      <c r="BA6" s="30">
        <f>MAX(L6,AA6,AM6,AU6)</f>
        <v>12</v>
      </c>
      <c r="BB6" s="30">
        <f>O6+AD6+AP6+AV6</f>
        <v>29</v>
      </c>
      <c r="BD6" s="30"/>
      <c r="BE6" s="30"/>
      <c r="BF6" s="30"/>
      <c r="BG6" s="30"/>
      <c r="BH6" s="30"/>
      <c r="BI6" s="30"/>
    </row>
    <row r="7" spans="1:61" x14ac:dyDescent="0.45">
      <c r="A7" s="21"/>
      <c r="B7" s="15" t="s">
        <v>149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>
        <v>1300</v>
      </c>
      <c r="AG7" s="30">
        <v>0</v>
      </c>
      <c r="AH7" s="30">
        <v>0</v>
      </c>
      <c r="AI7" s="30">
        <v>0</v>
      </c>
      <c r="AJ7" s="30">
        <v>0</v>
      </c>
      <c r="AK7" s="30"/>
      <c r="AL7" s="30">
        <f>MEDIAN(AF7:AJ7)</f>
        <v>0</v>
      </c>
      <c r="AM7" s="30">
        <f>MAX(AF7:AJ7)</f>
        <v>1300</v>
      </c>
      <c r="AN7" s="30">
        <f>MIN(AF7:AJ7)</f>
        <v>0</v>
      </c>
      <c r="AO7" s="30">
        <f>AVERAGE(AF7:AJ7)</f>
        <v>260</v>
      </c>
      <c r="AP7" s="30">
        <f>COUNT(AF7:AJ7)</f>
        <v>5</v>
      </c>
      <c r="AQ7" s="30"/>
      <c r="AR7" s="30"/>
      <c r="AS7" s="30">
        <v>69</v>
      </c>
      <c r="AT7" s="30">
        <v>7.78</v>
      </c>
      <c r="AU7" s="30">
        <v>2410</v>
      </c>
      <c r="AV7" s="30">
        <v>29</v>
      </c>
      <c r="AW7" s="30"/>
      <c r="AX7" s="30"/>
      <c r="AY7" s="30">
        <f t="shared" ref="AY7:AY9" si="0">AVERAGE(K7,Z7,AL7,AS7)</f>
        <v>34.5</v>
      </c>
      <c r="AZ7" s="30">
        <f>MIN(M7,AB7,AN7,AT7)</f>
        <v>0</v>
      </c>
      <c r="BA7" s="30">
        <f>MAX(L7,AA7,AM7,AU7)</f>
        <v>2410</v>
      </c>
      <c r="BB7" s="30">
        <f t="shared" ref="BB7:BB9" si="1">O7+AD7+AP7+AV7</f>
        <v>34</v>
      </c>
      <c r="BD7" s="30"/>
      <c r="BE7" s="30"/>
      <c r="BF7" s="30"/>
      <c r="BG7" s="30"/>
      <c r="BH7" s="30"/>
      <c r="BI7" s="30"/>
    </row>
    <row r="8" spans="1:61" x14ac:dyDescent="0.45">
      <c r="A8" s="21"/>
      <c r="B8" s="15" t="s">
        <v>150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>
        <v>1500</v>
      </c>
      <c r="AG8" s="30">
        <v>0</v>
      </c>
      <c r="AH8" s="30">
        <v>502</v>
      </c>
      <c r="AI8" s="30">
        <v>352</v>
      </c>
      <c r="AJ8" s="30">
        <v>472</v>
      </c>
      <c r="AK8" s="30"/>
      <c r="AL8" s="30">
        <f t="shared" ref="AL8:AL9" si="2">MEDIAN(AF8:AJ8)</f>
        <v>472</v>
      </c>
      <c r="AM8" s="30">
        <f t="shared" ref="AM8:AM9" si="3">MAX(AF8:AJ8)</f>
        <v>1500</v>
      </c>
      <c r="AN8" s="30">
        <f t="shared" ref="AN8:AN9" si="4">MIN(AF8:AJ8)</f>
        <v>0</v>
      </c>
      <c r="AO8" s="30">
        <f t="shared" ref="AO8:AO9" si="5">AVERAGE(AF8:AJ8)</f>
        <v>565.20000000000005</v>
      </c>
      <c r="AP8" s="30">
        <f t="shared" ref="AP8:AP9" si="6">COUNT(AF8:AJ8)</f>
        <v>5</v>
      </c>
      <c r="AQ8" s="30"/>
      <c r="AR8" s="30"/>
      <c r="AS8" s="30">
        <v>18.8</v>
      </c>
      <c r="AT8" s="30">
        <v>12.5</v>
      </c>
      <c r="AU8" s="30">
        <v>2140</v>
      </c>
      <c r="AV8" s="30">
        <v>29</v>
      </c>
      <c r="AW8" s="30"/>
      <c r="AX8" s="30"/>
      <c r="AY8" s="30">
        <f t="shared" si="0"/>
        <v>245.4</v>
      </c>
      <c r="AZ8" s="30">
        <f>MIN(M8,AB8,AN8,AT8)</f>
        <v>0</v>
      </c>
      <c r="BA8" s="30">
        <f>MAX(L8,AA8,AM8,AU8)</f>
        <v>2140</v>
      </c>
      <c r="BB8" s="30">
        <f t="shared" si="1"/>
        <v>34</v>
      </c>
      <c r="BD8" s="30"/>
      <c r="BE8" s="30"/>
      <c r="BF8" s="30"/>
      <c r="BG8" s="30"/>
      <c r="BH8" s="30"/>
      <c r="BI8" s="30"/>
    </row>
    <row r="9" spans="1:61" x14ac:dyDescent="0.45">
      <c r="A9" s="21"/>
      <c r="B9" s="15" t="s">
        <v>151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>
        <v>1210</v>
      </c>
      <c r="AG9" s="30">
        <v>0</v>
      </c>
      <c r="AH9" s="30">
        <v>0</v>
      </c>
      <c r="AI9" s="30">
        <v>0</v>
      </c>
      <c r="AJ9" s="30">
        <v>0</v>
      </c>
      <c r="AK9" s="30"/>
      <c r="AL9" s="30">
        <f t="shared" si="2"/>
        <v>0</v>
      </c>
      <c r="AM9" s="30">
        <f t="shared" si="3"/>
        <v>1210</v>
      </c>
      <c r="AN9" s="30">
        <f t="shared" si="4"/>
        <v>0</v>
      </c>
      <c r="AO9" s="30">
        <f t="shared" si="5"/>
        <v>242</v>
      </c>
      <c r="AP9" s="30">
        <f t="shared" si="6"/>
        <v>5</v>
      </c>
      <c r="AQ9" s="30"/>
      <c r="AR9" s="30"/>
      <c r="AS9" s="30">
        <v>7.29</v>
      </c>
      <c r="AT9" s="30">
        <v>0</v>
      </c>
      <c r="AU9" s="30">
        <v>3520</v>
      </c>
      <c r="AV9" s="30">
        <v>29</v>
      </c>
      <c r="AW9" s="30"/>
      <c r="AX9" s="30"/>
      <c r="AY9" s="30">
        <f t="shared" si="0"/>
        <v>3.645</v>
      </c>
      <c r="AZ9" s="30">
        <f>MIN(M9,AB9,AN9,AT9)</f>
        <v>0</v>
      </c>
      <c r="BA9" s="30">
        <f>MAX(L9,AA9,AM9,AU9)</f>
        <v>3520</v>
      </c>
      <c r="BB9" s="30">
        <f t="shared" si="1"/>
        <v>34</v>
      </c>
      <c r="BD9" s="30"/>
      <c r="BE9" s="30"/>
      <c r="BF9" s="30"/>
      <c r="BG9" s="30"/>
      <c r="BH9" s="30"/>
      <c r="BI9" s="30"/>
    </row>
    <row r="10" spans="1:61" x14ac:dyDescent="0.45">
      <c r="A10" s="22" t="s">
        <v>316</v>
      </c>
      <c r="B10" s="15" t="s">
        <v>153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>
        <v>0</v>
      </c>
      <c r="AQ10" s="30"/>
      <c r="AR10" s="30"/>
      <c r="AS10" s="30">
        <v>1.87</v>
      </c>
      <c r="AT10" s="30">
        <v>0</v>
      </c>
      <c r="AU10" s="30">
        <v>81.7</v>
      </c>
      <c r="AV10" s="30">
        <v>29</v>
      </c>
      <c r="AW10" s="30"/>
      <c r="AX10" s="30"/>
      <c r="AY10" s="30">
        <f t="shared" ref="AY10:AY41" si="7">AVERAGE(K10,Z10,AL10,AS10)</f>
        <v>1.87</v>
      </c>
      <c r="AZ10" s="30">
        <f>MIN(M10,AB10,AN10,AT10)</f>
        <v>0</v>
      </c>
      <c r="BA10" s="30">
        <f>MAX(L10,AA10,AM10,AU10)</f>
        <v>81.7</v>
      </c>
      <c r="BB10" s="30">
        <f t="shared" ref="BB10:BB41" si="8">O10+AD10+AP10+AV10</f>
        <v>29</v>
      </c>
      <c r="BD10" s="30"/>
      <c r="BE10" s="30"/>
      <c r="BF10" s="30"/>
      <c r="BG10" s="30"/>
      <c r="BH10" s="30"/>
      <c r="BI10" s="30"/>
    </row>
    <row r="11" spans="1:61" x14ac:dyDescent="0.45">
      <c r="A11" s="22"/>
      <c r="B11" s="15" t="s">
        <v>154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>
        <v>0</v>
      </c>
      <c r="AQ11" s="30"/>
      <c r="AR11" s="30"/>
      <c r="AS11" s="30">
        <v>2.08</v>
      </c>
      <c r="AT11" s="30">
        <v>0</v>
      </c>
      <c r="AU11" s="30">
        <v>44.2</v>
      </c>
      <c r="AV11" s="30">
        <v>29</v>
      </c>
      <c r="AW11" s="30"/>
      <c r="AX11" s="30"/>
      <c r="AY11" s="30">
        <f t="shared" si="7"/>
        <v>2.08</v>
      </c>
      <c r="AZ11" s="30">
        <f>MIN(M11,AB11,AN11,AT11)</f>
        <v>0</v>
      </c>
      <c r="BA11" s="30">
        <f>MAX(L11,AA11,AM11,AU11)</f>
        <v>44.2</v>
      </c>
      <c r="BB11" s="30">
        <f t="shared" si="8"/>
        <v>29</v>
      </c>
      <c r="BD11" s="30"/>
      <c r="BE11" s="30"/>
      <c r="BF11" s="30"/>
      <c r="BG11" s="30"/>
      <c r="BH11" s="30"/>
      <c r="BI11" s="30"/>
    </row>
    <row r="12" spans="1:61" x14ac:dyDescent="0.45">
      <c r="A12" s="22"/>
      <c r="B12" s="15" t="s">
        <v>155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>
        <v>0</v>
      </c>
      <c r="AQ12" s="30"/>
      <c r="AR12" s="30"/>
      <c r="AS12" s="30">
        <v>0.52</v>
      </c>
      <c r="AT12" s="30">
        <v>0</v>
      </c>
      <c r="AU12" s="30">
        <v>10.3</v>
      </c>
      <c r="AV12" s="30">
        <v>29</v>
      </c>
      <c r="AW12" s="30"/>
      <c r="AX12" s="30"/>
      <c r="AY12" s="30">
        <f t="shared" si="7"/>
        <v>0.52</v>
      </c>
      <c r="AZ12" s="30">
        <f>MIN(M12,AB12,AN12,AT12)</f>
        <v>0</v>
      </c>
      <c r="BA12" s="30">
        <f>MAX(L12,AA12,AM12,AU12)</f>
        <v>10.3</v>
      </c>
      <c r="BB12" s="30">
        <f t="shared" si="8"/>
        <v>29</v>
      </c>
      <c r="BD12" s="30"/>
      <c r="BE12" s="30"/>
      <c r="BF12" s="30"/>
      <c r="BG12" s="30"/>
      <c r="BH12" s="30"/>
      <c r="BI12" s="30"/>
    </row>
    <row r="13" spans="1:61" x14ac:dyDescent="0.45">
      <c r="A13" s="21" t="s">
        <v>158</v>
      </c>
      <c r="B13" s="15" t="s">
        <v>159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>
        <v>0</v>
      </c>
      <c r="AQ13" s="30"/>
      <c r="AR13" s="30"/>
      <c r="AS13" s="30">
        <v>0.28000000000000003</v>
      </c>
      <c r="AT13" s="30">
        <v>0</v>
      </c>
      <c r="AU13" s="30">
        <v>10.4</v>
      </c>
      <c r="AV13" s="30">
        <v>29</v>
      </c>
      <c r="AW13" s="30"/>
      <c r="AX13" s="30"/>
      <c r="AY13" s="30">
        <f t="shared" si="7"/>
        <v>0.28000000000000003</v>
      </c>
      <c r="AZ13" s="30">
        <f>MIN(M13,AB13,AN13,AT13)</f>
        <v>0</v>
      </c>
      <c r="BA13" s="30">
        <f>MAX(L13,AA13,AM13,AU13)</f>
        <v>10.4</v>
      </c>
      <c r="BB13" s="30">
        <f t="shared" si="8"/>
        <v>29</v>
      </c>
      <c r="BD13" s="30"/>
      <c r="BE13" s="30"/>
      <c r="BF13" s="30"/>
      <c r="BG13" s="30"/>
      <c r="BH13" s="30"/>
      <c r="BI13" s="30"/>
    </row>
    <row r="14" spans="1:61" x14ac:dyDescent="0.45">
      <c r="A14" s="21"/>
      <c r="B14" s="15" t="s">
        <v>160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>
        <v>0</v>
      </c>
      <c r="AQ14" s="30"/>
      <c r="AR14" s="30"/>
      <c r="AS14" s="30">
        <v>42.7</v>
      </c>
      <c r="AT14" s="30">
        <v>0</v>
      </c>
      <c r="AU14" s="30">
        <v>2800</v>
      </c>
      <c r="AV14" s="30">
        <v>29</v>
      </c>
      <c r="AW14" s="30"/>
      <c r="AX14" s="30"/>
      <c r="AY14" s="30">
        <f t="shared" si="7"/>
        <v>42.7</v>
      </c>
      <c r="AZ14" s="30">
        <f>MIN(M14,AB14,AN14,AT14)</f>
        <v>0</v>
      </c>
      <c r="BA14" s="30">
        <f>MAX(L14,AA14,AM14,AU14)</f>
        <v>2800</v>
      </c>
      <c r="BB14" s="30">
        <f t="shared" si="8"/>
        <v>29</v>
      </c>
      <c r="BD14" s="30"/>
      <c r="BE14" s="30"/>
      <c r="BF14" s="30"/>
      <c r="BG14" s="30"/>
      <c r="BH14" s="30"/>
      <c r="BI14" s="30"/>
    </row>
    <row r="15" spans="1:61" x14ac:dyDescent="0.45">
      <c r="A15" s="21"/>
      <c r="B15" s="15" t="s">
        <v>161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>
        <v>0</v>
      </c>
      <c r="AQ15" s="30"/>
      <c r="AR15" s="30"/>
      <c r="AS15" s="30">
        <v>0.78</v>
      </c>
      <c r="AT15" s="30">
        <v>0</v>
      </c>
      <c r="AU15" s="30">
        <v>14.4</v>
      </c>
      <c r="AV15" s="30">
        <v>29</v>
      </c>
      <c r="AW15" s="30"/>
      <c r="AX15" s="30"/>
      <c r="AY15" s="30">
        <f t="shared" si="7"/>
        <v>0.78</v>
      </c>
      <c r="AZ15" s="30">
        <f>MIN(M15,AB15,AN15,AT15)</f>
        <v>0</v>
      </c>
      <c r="BA15" s="30">
        <f>MAX(L15,AA15,AM15,AU15)</f>
        <v>14.4</v>
      </c>
      <c r="BB15" s="30">
        <f t="shared" si="8"/>
        <v>29</v>
      </c>
      <c r="BD15" s="30"/>
      <c r="BE15" s="30"/>
      <c r="BF15" s="30"/>
      <c r="BG15" s="30"/>
      <c r="BH15" s="30"/>
      <c r="BI15" s="30"/>
    </row>
    <row r="16" spans="1:61" x14ac:dyDescent="0.45">
      <c r="A16" s="23" t="s">
        <v>162</v>
      </c>
      <c r="B16" s="15" t="s">
        <v>163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>
        <v>0</v>
      </c>
      <c r="AQ16" s="30"/>
      <c r="AR16" s="30"/>
      <c r="AS16" s="30">
        <v>8.09</v>
      </c>
      <c r="AT16" s="30">
        <v>0</v>
      </c>
      <c r="AU16" s="30">
        <v>858</v>
      </c>
      <c r="AV16" s="30">
        <v>29</v>
      </c>
      <c r="AW16" s="30"/>
      <c r="AX16" s="30"/>
      <c r="AY16" s="30">
        <f t="shared" si="7"/>
        <v>8.09</v>
      </c>
      <c r="AZ16" s="30">
        <f>MIN(M16,AB16,AN16,AT16)</f>
        <v>0</v>
      </c>
      <c r="BA16" s="30">
        <f>MAX(L16,AA16,AM16,AU16)</f>
        <v>858</v>
      </c>
      <c r="BB16" s="30">
        <f t="shared" si="8"/>
        <v>29</v>
      </c>
      <c r="BD16" s="30"/>
      <c r="BE16" s="30"/>
      <c r="BF16" s="30"/>
      <c r="BG16" s="30"/>
      <c r="BH16" s="30"/>
      <c r="BI16" s="30"/>
    </row>
    <row r="17" spans="1:61" x14ac:dyDescent="0.45">
      <c r="A17" s="24"/>
      <c r="B17" s="15" t="s">
        <v>164</v>
      </c>
      <c r="C17" s="30">
        <v>0</v>
      </c>
      <c r="D17" s="30">
        <v>0.71899999999999997</v>
      </c>
      <c r="E17" s="30">
        <v>0</v>
      </c>
      <c r="F17" s="30">
        <v>0</v>
      </c>
      <c r="G17" s="30">
        <v>0</v>
      </c>
      <c r="H17" s="30">
        <v>0.85299999999999998</v>
      </c>
      <c r="I17" s="30">
        <v>0</v>
      </c>
      <c r="J17" s="30"/>
      <c r="K17" s="30">
        <f>MEDIAN(C17:I17)</f>
        <v>0</v>
      </c>
      <c r="L17" s="30">
        <f>MAX(C17:I17)</f>
        <v>0.85299999999999998</v>
      </c>
      <c r="M17" s="30">
        <f>MIN(C17:I17)</f>
        <v>0</v>
      </c>
      <c r="N17" s="36">
        <f>AVERAGE(C17:I17)</f>
        <v>0.22457142857142859</v>
      </c>
      <c r="O17" s="30">
        <f t="shared" ref="O17:O27" si="9">COUNT(C17:I17)</f>
        <v>7</v>
      </c>
      <c r="P17" s="30"/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216</v>
      </c>
      <c r="X17" s="30">
        <v>11.5</v>
      </c>
      <c r="Y17" s="30"/>
      <c r="Z17" s="30">
        <f>MEDIAN(Q17:X17)</f>
        <v>0</v>
      </c>
      <c r="AA17" s="30">
        <f>MAX(Q17:X17)</f>
        <v>216</v>
      </c>
      <c r="AB17" s="30">
        <f>MIN(Q17:X17)</f>
        <v>0</v>
      </c>
      <c r="AC17" s="36">
        <f>AVERAGE(Q17:X17)</f>
        <v>28.4375</v>
      </c>
      <c r="AD17" s="30">
        <f>COUNT(Q17:X17)</f>
        <v>8</v>
      </c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>
        <v>0</v>
      </c>
      <c r="AQ17" s="30"/>
      <c r="AR17" s="30"/>
      <c r="AS17" s="30">
        <v>4.62</v>
      </c>
      <c r="AT17" s="30">
        <v>0.14000000000000001</v>
      </c>
      <c r="AU17" s="30">
        <v>115</v>
      </c>
      <c r="AV17" s="30">
        <v>29</v>
      </c>
      <c r="AW17" s="30"/>
      <c r="AX17" s="30"/>
      <c r="AY17" s="30">
        <f t="shared" si="7"/>
        <v>1.54</v>
      </c>
      <c r="AZ17" s="30">
        <f>MIN(M17,AB17,AN17,AT17)</f>
        <v>0</v>
      </c>
      <c r="BA17" s="30">
        <f>MAX(L17,AA17,AM17,AU17)</f>
        <v>216</v>
      </c>
      <c r="BB17" s="30">
        <f t="shared" si="8"/>
        <v>44</v>
      </c>
      <c r="BD17" s="30"/>
      <c r="BE17" s="30"/>
      <c r="BF17" s="30"/>
      <c r="BG17" s="30"/>
      <c r="BH17" s="30"/>
      <c r="BI17" s="30"/>
    </row>
    <row r="18" spans="1:61" x14ac:dyDescent="0.45">
      <c r="A18" s="24"/>
      <c r="B18" s="15" t="s">
        <v>165</v>
      </c>
      <c r="C18" s="30">
        <v>0</v>
      </c>
      <c r="D18" s="30">
        <v>2.38</v>
      </c>
      <c r="E18" s="30">
        <v>1.19</v>
      </c>
      <c r="F18" s="30">
        <v>0</v>
      </c>
      <c r="G18" s="30">
        <v>0</v>
      </c>
      <c r="H18" s="30">
        <v>0</v>
      </c>
      <c r="I18" s="30">
        <v>0</v>
      </c>
      <c r="J18" s="30"/>
      <c r="K18" s="30">
        <f t="shared" ref="K18:K33" si="10">MEDIAN(C18:I18)</f>
        <v>0</v>
      </c>
      <c r="L18" s="30">
        <f t="shared" ref="L18:L33" si="11">MAX(C18:I18)</f>
        <v>2.38</v>
      </c>
      <c r="M18" s="30">
        <f t="shared" ref="M18:M33" si="12">MIN(C18:I18)</f>
        <v>0</v>
      </c>
      <c r="N18" s="36">
        <f t="shared" ref="N18:N33" si="13">AVERAGE(C18:I18)</f>
        <v>0.51</v>
      </c>
      <c r="O18" s="30">
        <f t="shared" si="9"/>
        <v>7</v>
      </c>
      <c r="P18" s="30"/>
      <c r="Q18" s="30">
        <v>39.799999999999997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242</v>
      </c>
      <c r="X18" s="30">
        <v>19.2</v>
      </c>
      <c r="Y18" s="30"/>
      <c r="Z18" s="30">
        <f t="shared" ref="Z18:Z24" si="14">MEDIAN(Q18:X18)</f>
        <v>0</v>
      </c>
      <c r="AA18" s="30">
        <f t="shared" ref="AA18:AA24" si="15">MAX(Q18:X18)</f>
        <v>242</v>
      </c>
      <c r="AB18" s="30">
        <f t="shared" ref="AB18:AB24" si="16">MIN(Q18:X18)</f>
        <v>0</v>
      </c>
      <c r="AC18" s="36">
        <f t="shared" ref="AC18:AC24" si="17">AVERAGE(Q18:X18)</f>
        <v>37.625</v>
      </c>
      <c r="AD18" s="30">
        <f t="shared" ref="AD18:AD24" si="18">COUNT(Q18:X18)</f>
        <v>8</v>
      </c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>
        <v>0</v>
      </c>
      <c r="AQ18" s="30"/>
      <c r="AR18" s="30"/>
      <c r="AS18" s="30">
        <v>10</v>
      </c>
      <c r="AT18" s="30">
        <v>0</v>
      </c>
      <c r="AU18" s="30">
        <v>91</v>
      </c>
      <c r="AV18" s="30">
        <v>29</v>
      </c>
      <c r="AW18" s="30"/>
      <c r="AX18" s="30"/>
      <c r="AY18" s="36">
        <f t="shared" si="7"/>
        <v>3.3333333333333335</v>
      </c>
      <c r="AZ18" s="30">
        <f>MIN(M18,AB18,AN18,AT18)</f>
        <v>0</v>
      </c>
      <c r="BA18" s="30">
        <f>MAX(L18,AA18,AM18,AU18)</f>
        <v>242</v>
      </c>
      <c r="BB18" s="30">
        <f t="shared" si="8"/>
        <v>44</v>
      </c>
      <c r="BD18" s="30"/>
      <c r="BE18" s="30"/>
      <c r="BF18" s="30"/>
      <c r="BG18" s="30"/>
      <c r="BH18" s="30"/>
      <c r="BI18" s="30"/>
    </row>
    <row r="19" spans="1:61" x14ac:dyDescent="0.45">
      <c r="A19" s="24"/>
      <c r="B19" s="15" t="s">
        <v>166</v>
      </c>
      <c r="C19" s="30">
        <v>0</v>
      </c>
      <c r="D19" s="30">
        <v>2.87</v>
      </c>
      <c r="E19" s="30">
        <v>0.54800000000000004</v>
      </c>
      <c r="F19" s="30">
        <v>0</v>
      </c>
      <c r="G19" s="30">
        <v>0</v>
      </c>
      <c r="H19" s="30">
        <v>0</v>
      </c>
      <c r="I19" s="30">
        <v>0</v>
      </c>
      <c r="J19" s="30"/>
      <c r="K19" s="30">
        <f t="shared" si="10"/>
        <v>0</v>
      </c>
      <c r="L19" s="30">
        <f t="shared" si="11"/>
        <v>2.87</v>
      </c>
      <c r="M19" s="30">
        <f t="shared" si="12"/>
        <v>0</v>
      </c>
      <c r="N19" s="36">
        <f t="shared" si="13"/>
        <v>0.48828571428571432</v>
      </c>
      <c r="O19" s="30">
        <f t="shared" si="9"/>
        <v>7</v>
      </c>
      <c r="P19" s="30"/>
      <c r="Q19" s="30">
        <v>14.1</v>
      </c>
      <c r="R19" s="30">
        <v>0</v>
      </c>
      <c r="S19" s="30">
        <v>0</v>
      </c>
      <c r="T19" s="30">
        <v>0</v>
      </c>
      <c r="U19" s="30">
        <v>74.599999999999994</v>
      </c>
      <c r="V19" s="30">
        <v>0</v>
      </c>
      <c r="W19" s="30">
        <v>516</v>
      </c>
      <c r="X19" s="30">
        <v>43</v>
      </c>
      <c r="Y19" s="30"/>
      <c r="Z19" s="30">
        <f t="shared" si="14"/>
        <v>7.05</v>
      </c>
      <c r="AA19" s="30">
        <f t="shared" si="15"/>
        <v>516</v>
      </c>
      <c r="AB19" s="30">
        <f t="shared" si="16"/>
        <v>0</v>
      </c>
      <c r="AC19" s="36">
        <f t="shared" si="17"/>
        <v>80.962500000000006</v>
      </c>
      <c r="AD19" s="30">
        <f t="shared" si="18"/>
        <v>8</v>
      </c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>
        <v>0</v>
      </c>
      <c r="AQ19" s="30"/>
      <c r="AR19" s="30"/>
      <c r="AS19" s="30">
        <v>2.2200000000000002</v>
      </c>
      <c r="AT19" s="30">
        <v>0</v>
      </c>
      <c r="AU19" s="30">
        <v>79.900000000000006</v>
      </c>
      <c r="AV19" s="30">
        <v>29</v>
      </c>
      <c r="AW19" s="30"/>
      <c r="AX19" s="30"/>
      <c r="AY19" s="30">
        <f t="shared" si="7"/>
        <v>3.09</v>
      </c>
      <c r="AZ19" s="30">
        <f>MIN(M19,AB19,AN19,AT19)</f>
        <v>0</v>
      </c>
      <c r="BA19" s="30">
        <f>MAX(L19,AA19,AM19,AU19)</f>
        <v>516</v>
      </c>
      <c r="BB19" s="30">
        <f t="shared" si="8"/>
        <v>44</v>
      </c>
      <c r="BD19" s="30"/>
      <c r="BE19" s="30"/>
      <c r="BF19" s="30"/>
      <c r="BG19" s="30"/>
      <c r="BH19" s="30"/>
      <c r="BI19" s="30"/>
    </row>
    <row r="20" spans="1:61" x14ac:dyDescent="0.45">
      <c r="A20" s="24"/>
      <c r="B20" s="15" t="s">
        <v>167</v>
      </c>
      <c r="C20" s="30">
        <v>0</v>
      </c>
      <c r="D20" s="30">
        <v>5.79</v>
      </c>
      <c r="E20" s="30">
        <v>0.433</v>
      </c>
      <c r="F20" s="30">
        <v>0</v>
      </c>
      <c r="G20" s="30">
        <v>0</v>
      </c>
      <c r="H20" s="30">
        <v>0</v>
      </c>
      <c r="I20" s="30">
        <v>0</v>
      </c>
      <c r="J20" s="30"/>
      <c r="K20" s="30">
        <f t="shared" si="10"/>
        <v>0</v>
      </c>
      <c r="L20" s="30">
        <f t="shared" si="11"/>
        <v>5.79</v>
      </c>
      <c r="M20" s="30">
        <f t="shared" si="12"/>
        <v>0</v>
      </c>
      <c r="N20" s="36">
        <f t="shared" si="13"/>
        <v>0.88900000000000001</v>
      </c>
      <c r="O20" s="30">
        <f t="shared" si="9"/>
        <v>7</v>
      </c>
      <c r="P20" s="30"/>
      <c r="Q20" s="30">
        <v>10.4</v>
      </c>
      <c r="R20" s="30">
        <v>0</v>
      </c>
      <c r="S20" s="30">
        <v>8.39</v>
      </c>
      <c r="T20" s="30">
        <v>0</v>
      </c>
      <c r="U20" s="30">
        <v>462</v>
      </c>
      <c r="V20" s="30">
        <v>5.77</v>
      </c>
      <c r="W20" s="30">
        <v>298</v>
      </c>
      <c r="X20" s="30">
        <v>19.899999999999999</v>
      </c>
      <c r="Y20" s="30"/>
      <c r="Z20" s="30">
        <f t="shared" si="14"/>
        <v>9.3949999999999996</v>
      </c>
      <c r="AA20" s="30">
        <f t="shared" si="15"/>
        <v>462</v>
      </c>
      <c r="AB20" s="30">
        <f t="shared" si="16"/>
        <v>0</v>
      </c>
      <c r="AC20" s="36">
        <f t="shared" si="17"/>
        <v>100.55749999999999</v>
      </c>
      <c r="AD20" s="30">
        <f t="shared" si="18"/>
        <v>8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>
        <v>0</v>
      </c>
      <c r="AQ20" s="30"/>
      <c r="AR20" s="30"/>
      <c r="AS20" s="30">
        <v>6.13</v>
      </c>
      <c r="AT20" s="30">
        <v>1.32</v>
      </c>
      <c r="AU20" s="30">
        <v>178</v>
      </c>
      <c r="AV20" s="30">
        <v>29</v>
      </c>
      <c r="AW20" s="30"/>
      <c r="AX20" s="30"/>
      <c r="AY20" s="30">
        <f t="shared" si="7"/>
        <v>5.1749999999999998</v>
      </c>
      <c r="AZ20" s="30">
        <f>MIN(M20,AB20,AN20,AT20)</f>
        <v>0</v>
      </c>
      <c r="BA20" s="30">
        <f>MAX(L20,AA20,AM20,AU20)</f>
        <v>462</v>
      </c>
      <c r="BB20" s="30">
        <f t="shared" si="8"/>
        <v>44</v>
      </c>
      <c r="BD20" s="30"/>
      <c r="BE20" s="30"/>
      <c r="BF20" s="30"/>
      <c r="BG20" s="30"/>
      <c r="BH20" s="30"/>
      <c r="BI20" s="30"/>
    </row>
    <row r="21" spans="1:61" x14ac:dyDescent="0.45">
      <c r="A21" s="24"/>
      <c r="B21" s="15" t="s">
        <v>168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/>
      <c r="K21" s="30">
        <f t="shared" si="10"/>
        <v>0</v>
      </c>
      <c r="L21" s="30">
        <f t="shared" si="11"/>
        <v>0</v>
      </c>
      <c r="M21" s="30">
        <f t="shared" si="12"/>
        <v>0</v>
      </c>
      <c r="N21" s="36">
        <f t="shared" si="13"/>
        <v>0</v>
      </c>
      <c r="O21" s="30">
        <f t="shared" si="9"/>
        <v>7</v>
      </c>
      <c r="P21" s="30"/>
      <c r="Q21" s="30">
        <v>6.31</v>
      </c>
      <c r="R21" s="30">
        <v>0</v>
      </c>
      <c r="S21" s="30">
        <v>0</v>
      </c>
      <c r="T21" s="30">
        <v>0</v>
      </c>
      <c r="U21" s="30">
        <v>72.599999999999994</v>
      </c>
      <c r="V21" s="30">
        <v>6.56</v>
      </c>
      <c r="W21" s="30">
        <v>292</v>
      </c>
      <c r="X21" s="30">
        <v>20.7</v>
      </c>
      <c r="Y21" s="30"/>
      <c r="Z21" s="30">
        <f t="shared" si="14"/>
        <v>6.4349999999999996</v>
      </c>
      <c r="AA21" s="30">
        <f t="shared" si="15"/>
        <v>292</v>
      </c>
      <c r="AB21" s="30">
        <f t="shared" si="16"/>
        <v>0</v>
      </c>
      <c r="AC21" s="36">
        <f t="shared" si="17"/>
        <v>49.771250000000002</v>
      </c>
      <c r="AD21" s="30">
        <f t="shared" si="18"/>
        <v>8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>
        <v>0</v>
      </c>
      <c r="AQ21" s="30"/>
      <c r="AR21" s="30"/>
      <c r="AS21" s="30">
        <v>2.7</v>
      </c>
      <c r="AT21" s="30">
        <v>0.26</v>
      </c>
      <c r="AU21" s="30">
        <v>85.6</v>
      </c>
      <c r="AV21" s="30">
        <v>29</v>
      </c>
      <c r="AW21" s="30"/>
      <c r="AX21" s="30"/>
      <c r="AY21" s="30">
        <f t="shared" si="7"/>
        <v>3.0449999999999999</v>
      </c>
      <c r="AZ21" s="30">
        <f>MIN(M21,AB21,AN21,AT21)</f>
        <v>0</v>
      </c>
      <c r="BA21" s="30">
        <f>MAX(L21,AA21,AM21,AU21)</f>
        <v>292</v>
      </c>
      <c r="BB21" s="30">
        <f t="shared" si="8"/>
        <v>44</v>
      </c>
      <c r="BD21" s="30"/>
      <c r="BE21" s="30"/>
      <c r="BF21" s="30"/>
      <c r="BG21" s="30"/>
      <c r="BH21" s="30"/>
      <c r="BI21" s="30"/>
    </row>
    <row r="22" spans="1:61" x14ac:dyDescent="0.45">
      <c r="A22" s="24"/>
      <c r="B22" s="15" t="s">
        <v>169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/>
      <c r="K22" s="30">
        <f t="shared" si="10"/>
        <v>0</v>
      </c>
      <c r="L22" s="30">
        <f t="shared" si="11"/>
        <v>0</v>
      </c>
      <c r="M22" s="30">
        <f t="shared" si="12"/>
        <v>0</v>
      </c>
      <c r="N22" s="36">
        <f t="shared" si="13"/>
        <v>0</v>
      </c>
      <c r="O22" s="30">
        <f t="shared" si="9"/>
        <v>7</v>
      </c>
      <c r="P22" s="30"/>
      <c r="Q22" s="30">
        <v>5.29</v>
      </c>
      <c r="R22" s="30">
        <v>0</v>
      </c>
      <c r="S22" s="30">
        <v>7.26</v>
      </c>
      <c r="T22" s="30">
        <v>0</v>
      </c>
      <c r="U22" s="30">
        <v>88.4</v>
      </c>
      <c r="V22" s="30">
        <v>0</v>
      </c>
      <c r="W22" s="30">
        <v>146</v>
      </c>
      <c r="X22" s="30">
        <v>18.399999999999999</v>
      </c>
      <c r="Y22" s="30"/>
      <c r="Z22" s="30">
        <f t="shared" si="14"/>
        <v>6.2750000000000004</v>
      </c>
      <c r="AA22" s="30">
        <f t="shared" si="15"/>
        <v>146</v>
      </c>
      <c r="AB22" s="30">
        <f t="shared" si="16"/>
        <v>0</v>
      </c>
      <c r="AC22" s="36">
        <f t="shared" si="17"/>
        <v>33.168749999999996</v>
      </c>
      <c r="AD22" s="30">
        <f t="shared" si="18"/>
        <v>8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>
        <v>0</v>
      </c>
      <c r="AQ22" s="30"/>
      <c r="AR22" s="30"/>
      <c r="AS22" s="30">
        <v>0.96</v>
      </c>
      <c r="AT22" s="30">
        <v>0</v>
      </c>
      <c r="AU22" s="30">
        <v>53</v>
      </c>
      <c r="AV22" s="30">
        <v>29</v>
      </c>
      <c r="AW22" s="30"/>
      <c r="AX22" s="30"/>
      <c r="AY22" s="36">
        <f t="shared" si="7"/>
        <v>2.4116666666666666</v>
      </c>
      <c r="AZ22" s="30">
        <f>MIN(M22,AB22,AN22,AT22)</f>
        <v>0</v>
      </c>
      <c r="BA22" s="30">
        <f>MAX(L22,AA22,AM22,AU22)</f>
        <v>146</v>
      </c>
      <c r="BB22" s="30">
        <f t="shared" si="8"/>
        <v>44</v>
      </c>
      <c r="BD22" s="30"/>
      <c r="BE22" s="30"/>
      <c r="BF22" s="30"/>
      <c r="BG22" s="30"/>
      <c r="BH22" s="30"/>
      <c r="BI22" s="30"/>
    </row>
    <row r="23" spans="1:61" x14ac:dyDescent="0.45">
      <c r="A23" s="24"/>
      <c r="B23" s="13" t="s">
        <v>170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/>
      <c r="K23" s="30">
        <f t="shared" si="10"/>
        <v>0</v>
      </c>
      <c r="L23" s="30">
        <f t="shared" si="11"/>
        <v>0</v>
      </c>
      <c r="M23" s="30">
        <f t="shared" si="12"/>
        <v>0</v>
      </c>
      <c r="N23" s="36">
        <f t="shared" si="13"/>
        <v>0</v>
      </c>
      <c r="O23" s="30">
        <f t="shared" si="9"/>
        <v>7</v>
      </c>
      <c r="P23" s="30"/>
      <c r="Q23" s="30">
        <v>2.34</v>
      </c>
      <c r="R23" s="30">
        <v>0.61699999999999999</v>
      </c>
      <c r="S23" s="30">
        <v>0</v>
      </c>
      <c r="T23" s="30">
        <v>0.65900000000000003</v>
      </c>
      <c r="U23" s="30">
        <v>20.100000000000001</v>
      </c>
      <c r="V23" s="30">
        <v>3.64</v>
      </c>
      <c r="W23" s="30">
        <v>52.2</v>
      </c>
      <c r="X23" s="30">
        <v>12.3</v>
      </c>
      <c r="Y23" s="30"/>
      <c r="Z23" s="30">
        <f t="shared" si="14"/>
        <v>2.99</v>
      </c>
      <c r="AA23" s="30">
        <f t="shared" si="15"/>
        <v>52.2</v>
      </c>
      <c r="AB23" s="30">
        <f t="shared" si="16"/>
        <v>0</v>
      </c>
      <c r="AC23" s="36">
        <f t="shared" si="17"/>
        <v>11.482000000000001</v>
      </c>
      <c r="AD23" s="30">
        <f t="shared" si="18"/>
        <v>8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>
        <v>0</v>
      </c>
      <c r="AQ23" s="30"/>
      <c r="AR23" s="30"/>
      <c r="AS23" s="30">
        <v>1.48</v>
      </c>
      <c r="AT23" s="30">
        <v>0</v>
      </c>
      <c r="AU23" s="30">
        <v>40.200000000000003</v>
      </c>
      <c r="AV23" s="30">
        <v>29</v>
      </c>
      <c r="AW23" s="30"/>
      <c r="AX23" s="30"/>
      <c r="AY23" s="30">
        <f t="shared" si="7"/>
        <v>1.4900000000000002</v>
      </c>
      <c r="AZ23" s="30">
        <f>MIN(M23,AB23,AN23,AT23)</f>
        <v>0</v>
      </c>
      <c r="BA23" s="30">
        <f>MAX(L23,AA23,AM23,AU23)</f>
        <v>52.2</v>
      </c>
      <c r="BB23" s="30">
        <f t="shared" si="8"/>
        <v>44</v>
      </c>
      <c r="BD23" s="30"/>
      <c r="BE23" s="30"/>
      <c r="BF23" s="30"/>
      <c r="BG23" s="30"/>
      <c r="BH23" s="30"/>
      <c r="BI23" s="30"/>
    </row>
    <row r="24" spans="1:61" x14ac:dyDescent="0.45">
      <c r="A24" s="24"/>
      <c r="B24" s="13" t="s">
        <v>171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/>
      <c r="K24" s="30">
        <f t="shared" si="10"/>
        <v>0</v>
      </c>
      <c r="L24" s="30">
        <f t="shared" si="11"/>
        <v>0</v>
      </c>
      <c r="M24" s="30">
        <f t="shared" si="12"/>
        <v>0</v>
      </c>
      <c r="N24" s="36">
        <f t="shared" si="13"/>
        <v>0</v>
      </c>
      <c r="O24" s="30">
        <f t="shared" si="9"/>
        <v>7</v>
      </c>
      <c r="P24" s="30"/>
      <c r="Q24" s="30">
        <v>0</v>
      </c>
      <c r="R24" s="30">
        <v>0</v>
      </c>
      <c r="S24" s="30">
        <v>5.19</v>
      </c>
      <c r="T24" s="30">
        <v>0</v>
      </c>
      <c r="U24" s="30">
        <v>0</v>
      </c>
      <c r="V24" s="30">
        <v>2.1</v>
      </c>
      <c r="W24" s="30">
        <v>63.5</v>
      </c>
      <c r="X24" s="30">
        <v>42</v>
      </c>
      <c r="Y24" s="30"/>
      <c r="Z24" s="30">
        <f t="shared" si="14"/>
        <v>1.05</v>
      </c>
      <c r="AA24" s="30">
        <f t="shared" si="15"/>
        <v>63.5</v>
      </c>
      <c r="AB24" s="30">
        <f t="shared" si="16"/>
        <v>0</v>
      </c>
      <c r="AC24" s="36">
        <f t="shared" si="17"/>
        <v>14.098750000000001</v>
      </c>
      <c r="AD24" s="30">
        <f t="shared" si="18"/>
        <v>8</v>
      </c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>
        <v>0</v>
      </c>
      <c r="AQ24" s="30"/>
      <c r="AR24" s="30"/>
      <c r="AS24" s="30">
        <v>0.59</v>
      </c>
      <c r="AT24" s="30">
        <v>0</v>
      </c>
      <c r="AU24" s="30">
        <v>22.4</v>
      </c>
      <c r="AV24" s="30">
        <v>29</v>
      </c>
      <c r="AW24" s="30"/>
      <c r="AX24" s="30"/>
      <c r="AY24" s="36">
        <f t="shared" si="7"/>
        <v>0.54666666666666675</v>
      </c>
      <c r="AZ24" s="30">
        <f>MIN(M24,AB24,AN24,AT24)</f>
        <v>0</v>
      </c>
      <c r="BA24" s="30">
        <f>MAX(L24,AA24,AM24,AU24)</f>
        <v>63.5</v>
      </c>
      <c r="BB24" s="30">
        <f t="shared" si="8"/>
        <v>44</v>
      </c>
      <c r="BD24" s="30"/>
      <c r="BE24" s="30"/>
      <c r="BF24" s="30"/>
      <c r="BG24" s="30"/>
      <c r="BH24" s="30"/>
      <c r="BI24" s="30"/>
    </row>
    <row r="25" spans="1:61" x14ac:dyDescent="0.45">
      <c r="A25" s="24"/>
      <c r="B25" s="13" t="s">
        <v>172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/>
      <c r="K25" s="30">
        <f t="shared" si="10"/>
        <v>0</v>
      </c>
      <c r="L25" s="30">
        <f t="shared" si="11"/>
        <v>0</v>
      </c>
      <c r="M25" s="30">
        <f t="shared" si="12"/>
        <v>0</v>
      </c>
      <c r="N25" s="36">
        <f t="shared" si="13"/>
        <v>0</v>
      </c>
      <c r="O25" s="30">
        <f t="shared" si="9"/>
        <v>7</v>
      </c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>
        <v>0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>
        <v>0</v>
      </c>
      <c r="AQ25" s="30"/>
      <c r="AR25" s="30"/>
      <c r="AS25" s="30">
        <v>0.56999999999999995</v>
      </c>
      <c r="AT25" s="30">
        <v>0.26</v>
      </c>
      <c r="AU25" s="30">
        <v>11</v>
      </c>
      <c r="AV25" s="30">
        <v>29</v>
      </c>
      <c r="AW25" s="30"/>
      <c r="AX25" s="30"/>
      <c r="AY25" s="30">
        <f t="shared" si="7"/>
        <v>0.28499999999999998</v>
      </c>
      <c r="AZ25" s="30">
        <f>MIN(M25,AB25,AN25,AT25)</f>
        <v>0</v>
      </c>
      <c r="BA25" s="30">
        <f>MAX(L25,AA25,AM25,AU25)</f>
        <v>11</v>
      </c>
      <c r="BB25" s="30">
        <f t="shared" si="8"/>
        <v>36</v>
      </c>
      <c r="BD25" s="30"/>
      <c r="BE25" s="30"/>
      <c r="BF25" s="30"/>
      <c r="BG25" s="30"/>
      <c r="BH25" s="30"/>
      <c r="BI25" s="30"/>
    </row>
    <row r="26" spans="1:61" x14ac:dyDescent="0.45">
      <c r="A26" s="25"/>
      <c r="B26" s="13" t="s">
        <v>173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/>
      <c r="K26" s="30">
        <f t="shared" si="10"/>
        <v>0</v>
      </c>
      <c r="L26" s="30">
        <f t="shared" si="11"/>
        <v>0</v>
      </c>
      <c r="M26" s="30">
        <f t="shared" si="12"/>
        <v>0</v>
      </c>
      <c r="N26" s="36">
        <f t="shared" si="13"/>
        <v>0</v>
      </c>
      <c r="O26" s="30">
        <f t="shared" si="9"/>
        <v>7</v>
      </c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>
        <v>0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>
        <v>0</v>
      </c>
      <c r="AQ26" s="30"/>
      <c r="AR26" s="30"/>
      <c r="AS26" s="30">
        <v>0.97</v>
      </c>
      <c r="AT26" s="30">
        <v>0</v>
      </c>
      <c r="AU26" s="30">
        <v>13</v>
      </c>
      <c r="AV26" s="30">
        <v>29</v>
      </c>
      <c r="AW26" s="30"/>
      <c r="AX26" s="30"/>
      <c r="AY26" s="30">
        <f t="shared" si="7"/>
        <v>0.48499999999999999</v>
      </c>
      <c r="AZ26" s="30">
        <f>MIN(M26,AB26,AN26,AT26)</f>
        <v>0</v>
      </c>
      <c r="BA26" s="30">
        <f>MAX(L26,AA26,AM26,AU26)</f>
        <v>13</v>
      </c>
      <c r="BB26" s="30">
        <f t="shared" si="8"/>
        <v>36</v>
      </c>
      <c r="BD26" s="30"/>
      <c r="BE26" s="30"/>
      <c r="BF26" s="30"/>
      <c r="BG26" s="30"/>
      <c r="BH26" s="30"/>
      <c r="BI26" s="30"/>
    </row>
    <row r="27" spans="1:61" x14ac:dyDescent="0.45">
      <c r="A27" s="54" t="s">
        <v>174</v>
      </c>
      <c r="B27" s="15" t="s">
        <v>175</v>
      </c>
      <c r="C27" s="30">
        <v>0</v>
      </c>
      <c r="D27" s="30">
        <v>0.96599999999999997</v>
      </c>
      <c r="E27" s="30">
        <v>0</v>
      </c>
      <c r="F27" s="30">
        <v>0.34799999999999998</v>
      </c>
      <c r="G27" s="30">
        <v>0.48799999999999999</v>
      </c>
      <c r="H27" s="30">
        <v>0.874</v>
      </c>
      <c r="I27" s="30">
        <v>0</v>
      </c>
      <c r="J27" s="30"/>
      <c r="K27" s="30">
        <f t="shared" si="10"/>
        <v>0.34799999999999998</v>
      </c>
      <c r="L27" s="30">
        <f t="shared" si="11"/>
        <v>0.96599999999999997</v>
      </c>
      <c r="M27" s="30">
        <f t="shared" si="12"/>
        <v>0</v>
      </c>
      <c r="N27" s="36">
        <f t="shared" si="13"/>
        <v>0.38228571428571428</v>
      </c>
      <c r="O27" s="30">
        <f t="shared" si="9"/>
        <v>7</v>
      </c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>
        <v>0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>
        <v>0</v>
      </c>
      <c r="AQ27" s="30"/>
      <c r="AR27" s="30"/>
      <c r="AS27" s="30">
        <v>0.53</v>
      </c>
      <c r="AT27" s="30">
        <v>0.06</v>
      </c>
      <c r="AU27" s="30">
        <v>280</v>
      </c>
      <c r="AV27" s="30">
        <v>29</v>
      </c>
      <c r="AW27" s="30"/>
      <c r="AX27" s="30"/>
      <c r="AY27" s="30">
        <f t="shared" si="7"/>
        <v>0.439</v>
      </c>
      <c r="AZ27" s="30">
        <f>MIN(M27,AB27,AN27,AT27)</f>
        <v>0</v>
      </c>
      <c r="BA27" s="30">
        <f>MAX(L27,AA27,AM27,AU27)</f>
        <v>280</v>
      </c>
      <c r="BB27" s="30">
        <f t="shared" si="8"/>
        <v>36</v>
      </c>
      <c r="BD27" s="30"/>
      <c r="BE27" s="30"/>
      <c r="BF27" s="30"/>
      <c r="BG27" s="30"/>
      <c r="BH27" s="30"/>
      <c r="BI27" s="30"/>
    </row>
    <row r="28" spans="1:61" x14ac:dyDescent="0.45">
      <c r="A28" s="55"/>
      <c r="B28" s="15" t="s">
        <v>176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6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>
        <v>0</v>
      </c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>
        <v>0</v>
      </c>
      <c r="AQ28" s="30"/>
      <c r="AR28" s="30"/>
      <c r="AS28" s="30">
        <v>0.05</v>
      </c>
      <c r="AT28" s="30">
        <v>0</v>
      </c>
      <c r="AU28" s="30">
        <v>3.73</v>
      </c>
      <c r="AV28" s="30">
        <v>29</v>
      </c>
      <c r="AW28" s="30"/>
      <c r="AX28" s="30"/>
      <c r="AY28" s="30">
        <f t="shared" si="7"/>
        <v>0.05</v>
      </c>
      <c r="AZ28" s="30">
        <f>MIN(M28,AB28,AN28,AT28)</f>
        <v>0</v>
      </c>
      <c r="BA28" s="30">
        <f>MAX(L28,AA28,AM28,AU28)</f>
        <v>3.73</v>
      </c>
      <c r="BB28" s="30">
        <f t="shared" si="8"/>
        <v>29</v>
      </c>
      <c r="BD28" s="30"/>
      <c r="BE28" s="30"/>
      <c r="BF28" s="30"/>
      <c r="BG28" s="30"/>
      <c r="BH28" s="30"/>
      <c r="BI28" s="30"/>
    </row>
    <row r="29" spans="1:61" x14ac:dyDescent="0.45">
      <c r="A29" s="55"/>
      <c r="B29" s="15" t="s">
        <v>177</v>
      </c>
      <c r="C29" s="30">
        <v>0.25600000000000001</v>
      </c>
      <c r="D29" s="30">
        <v>5.16</v>
      </c>
      <c r="E29" s="30">
        <v>0</v>
      </c>
      <c r="F29" s="30">
        <v>0.44800000000000001</v>
      </c>
      <c r="G29" s="30">
        <v>0.27400000000000002</v>
      </c>
      <c r="H29" s="30">
        <v>3.24</v>
      </c>
      <c r="I29" s="30">
        <v>1.25</v>
      </c>
      <c r="J29" s="30"/>
      <c r="K29" s="30">
        <f t="shared" si="10"/>
        <v>0.44800000000000001</v>
      </c>
      <c r="L29" s="30">
        <f t="shared" si="11"/>
        <v>5.16</v>
      </c>
      <c r="M29" s="30">
        <f t="shared" si="12"/>
        <v>0</v>
      </c>
      <c r="N29" s="36">
        <f t="shared" si="13"/>
        <v>1.5182857142857142</v>
      </c>
      <c r="O29" s="30">
        <f>COUNT(C29:I29)</f>
        <v>7</v>
      </c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>
        <v>0</v>
      </c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>
        <v>0</v>
      </c>
      <c r="AQ29" s="30"/>
      <c r="AR29" s="30"/>
      <c r="AS29" s="30">
        <v>1.31</v>
      </c>
      <c r="AT29" s="30">
        <v>0</v>
      </c>
      <c r="AU29" s="30">
        <v>18.100000000000001</v>
      </c>
      <c r="AV29" s="30">
        <v>29</v>
      </c>
      <c r="AW29" s="30"/>
      <c r="AX29" s="30"/>
      <c r="AY29" s="30">
        <f t="shared" si="7"/>
        <v>0.879</v>
      </c>
      <c r="AZ29" s="30">
        <f>MIN(M29,AB29,AN29,AT29)</f>
        <v>0</v>
      </c>
      <c r="BA29" s="30">
        <f>MAX(L29,AA29,AM29,AU29)</f>
        <v>18.100000000000001</v>
      </c>
      <c r="BB29" s="30">
        <f t="shared" si="8"/>
        <v>36</v>
      </c>
      <c r="BD29" s="30"/>
      <c r="BE29" s="30"/>
      <c r="BF29" s="30"/>
      <c r="BG29" s="30"/>
      <c r="BH29" s="30"/>
      <c r="BI29" s="30"/>
    </row>
    <row r="30" spans="1:61" x14ac:dyDescent="0.45">
      <c r="A30" s="55"/>
      <c r="B30" s="15" t="s">
        <v>178</v>
      </c>
      <c r="C30" s="30">
        <v>0</v>
      </c>
      <c r="D30" s="30">
        <v>0.443</v>
      </c>
      <c r="E30" s="30">
        <v>0.13200000000000001</v>
      </c>
      <c r="F30" s="30">
        <v>0.47399999999999998</v>
      </c>
      <c r="G30" s="30">
        <v>0</v>
      </c>
      <c r="H30" s="30">
        <v>0.72699999999999998</v>
      </c>
      <c r="I30" s="30">
        <v>0</v>
      </c>
      <c r="J30" s="30"/>
      <c r="K30" s="30">
        <f t="shared" si="10"/>
        <v>0.13200000000000001</v>
      </c>
      <c r="L30" s="30">
        <f t="shared" si="11"/>
        <v>0.72699999999999998</v>
      </c>
      <c r="M30" s="30">
        <f t="shared" si="12"/>
        <v>0</v>
      </c>
      <c r="N30" s="36">
        <f t="shared" si="13"/>
        <v>0.25371428571428567</v>
      </c>
      <c r="O30" s="30">
        <f>COUNT(C30:I30)</f>
        <v>7</v>
      </c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>
        <v>0</v>
      </c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>
        <v>0</v>
      </c>
      <c r="AQ30" s="30"/>
      <c r="AR30" s="30"/>
      <c r="AS30" s="30">
        <v>7.0000000000000007E-2</v>
      </c>
      <c r="AT30" s="30">
        <v>0</v>
      </c>
      <c r="AU30" s="30">
        <v>2.74</v>
      </c>
      <c r="AV30" s="30">
        <v>29</v>
      </c>
      <c r="AW30" s="30"/>
      <c r="AX30" s="30"/>
      <c r="AY30" s="30">
        <f t="shared" si="7"/>
        <v>0.10100000000000001</v>
      </c>
      <c r="AZ30" s="30">
        <f>MIN(M30,AB30,AN30,AT30)</f>
        <v>0</v>
      </c>
      <c r="BA30" s="30">
        <f>MAX(L30,AA30,AM30,AU30)</f>
        <v>2.74</v>
      </c>
      <c r="BB30" s="30">
        <f t="shared" si="8"/>
        <v>36</v>
      </c>
      <c r="BD30" s="30"/>
      <c r="BE30" s="30"/>
      <c r="BF30" s="30"/>
      <c r="BG30" s="30"/>
      <c r="BH30" s="30"/>
      <c r="BI30" s="30"/>
    </row>
    <row r="31" spans="1:61" x14ac:dyDescent="0.45">
      <c r="A31" s="55"/>
      <c r="B31" s="15" t="s">
        <v>179</v>
      </c>
      <c r="C31" s="30">
        <v>5.3999999999999999E-2</v>
      </c>
      <c r="D31" s="30">
        <v>19.7</v>
      </c>
      <c r="E31" s="30">
        <v>6.08</v>
      </c>
      <c r="F31" s="30">
        <v>0.34599999999999997</v>
      </c>
      <c r="G31" s="30">
        <v>0.48099999999999998</v>
      </c>
      <c r="H31" s="30">
        <v>0.72699999999999998</v>
      </c>
      <c r="I31" s="30">
        <v>0.19500000000000001</v>
      </c>
      <c r="J31" s="30"/>
      <c r="K31" s="30">
        <f t="shared" si="10"/>
        <v>0.48099999999999998</v>
      </c>
      <c r="L31" s="30">
        <f t="shared" si="11"/>
        <v>19.7</v>
      </c>
      <c r="M31" s="30">
        <f t="shared" si="12"/>
        <v>5.3999999999999999E-2</v>
      </c>
      <c r="N31" s="36">
        <f t="shared" si="13"/>
        <v>3.9404285714285714</v>
      </c>
      <c r="O31" s="30">
        <f>COUNT(C31:I31)</f>
        <v>7</v>
      </c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>
        <v>0</v>
      </c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>
        <v>0</v>
      </c>
      <c r="AQ31" s="30"/>
      <c r="AR31" s="30"/>
      <c r="AS31" s="30">
        <v>2.3199999999999998</v>
      </c>
      <c r="AT31" s="30">
        <v>0.18</v>
      </c>
      <c r="AU31" s="30">
        <v>298</v>
      </c>
      <c r="AV31" s="30">
        <v>29</v>
      </c>
      <c r="AW31" s="30"/>
      <c r="AX31" s="30"/>
      <c r="AY31" s="36">
        <f t="shared" si="7"/>
        <v>1.4004999999999999</v>
      </c>
      <c r="AZ31" s="30">
        <f>MIN(M31,AB31,AN31,AT31)</f>
        <v>5.3999999999999999E-2</v>
      </c>
      <c r="BA31" s="30">
        <f>MAX(L31,AA31,AM31,AU31)</f>
        <v>298</v>
      </c>
      <c r="BB31" s="30">
        <f t="shared" si="8"/>
        <v>36</v>
      </c>
      <c r="BD31" s="30"/>
      <c r="BE31" s="30"/>
      <c r="BF31" s="30"/>
      <c r="BG31" s="30"/>
      <c r="BH31" s="30"/>
      <c r="BI31" s="30"/>
    </row>
    <row r="32" spans="1:61" x14ac:dyDescent="0.45">
      <c r="A32" s="55"/>
      <c r="B32" s="15" t="s">
        <v>180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6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>
        <v>0</v>
      </c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>
        <v>0</v>
      </c>
      <c r="AQ32" s="30"/>
      <c r="AR32" s="30"/>
      <c r="AS32" s="30">
        <v>0.06</v>
      </c>
      <c r="AT32" s="30">
        <v>0</v>
      </c>
      <c r="AU32" s="30">
        <v>0.35</v>
      </c>
      <c r="AV32" s="30">
        <v>29</v>
      </c>
      <c r="AW32" s="30"/>
      <c r="AX32" s="30"/>
      <c r="AY32" s="30">
        <f t="shared" si="7"/>
        <v>0.06</v>
      </c>
      <c r="AZ32" s="30">
        <f>MIN(M32,AB32,AN32,AT32)</f>
        <v>0</v>
      </c>
      <c r="BA32" s="30">
        <f>MAX(L32,AA32,AM32,AU32)</f>
        <v>0.35</v>
      </c>
      <c r="BB32" s="30">
        <f t="shared" si="8"/>
        <v>29</v>
      </c>
      <c r="BD32" s="30"/>
      <c r="BE32" s="30"/>
      <c r="BF32" s="30"/>
      <c r="BG32" s="30"/>
      <c r="BH32" s="30"/>
      <c r="BI32" s="30"/>
    </row>
    <row r="33" spans="1:61" x14ac:dyDescent="0.45">
      <c r="A33" s="55"/>
      <c r="B33" s="16" t="s">
        <v>181</v>
      </c>
      <c r="C33" s="30">
        <v>0</v>
      </c>
      <c r="D33" s="30">
        <v>0.41</v>
      </c>
      <c r="E33" s="30">
        <v>0.153</v>
      </c>
      <c r="F33" s="30">
        <v>0</v>
      </c>
      <c r="G33" s="30">
        <v>0.27600000000000002</v>
      </c>
      <c r="H33" s="30">
        <v>0</v>
      </c>
      <c r="I33" s="30">
        <v>0.26800000000000002</v>
      </c>
      <c r="J33" s="30"/>
      <c r="K33" s="30">
        <f t="shared" si="10"/>
        <v>0.153</v>
      </c>
      <c r="L33" s="30">
        <f t="shared" si="11"/>
        <v>0.41</v>
      </c>
      <c r="M33" s="30">
        <f t="shared" si="12"/>
        <v>0</v>
      </c>
      <c r="N33" s="36">
        <f t="shared" si="13"/>
        <v>0.15814285714285714</v>
      </c>
      <c r="O33" s="30">
        <f>COUNT(C33:I33)</f>
        <v>7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>
        <v>0</v>
      </c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>
        <v>0</v>
      </c>
      <c r="AQ33" s="30"/>
      <c r="AR33" s="30"/>
      <c r="AS33" s="30">
        <v>0.24</v>
      </c>
      <c r="AT33" s="30">
        <v>0</v>
      </c>
      <c r="AU33" s="30">
        <v>30</v>
      </c>
      <c r="AV33" s="30">
        <v>29</v>
      </c>
      <c r="AW33" s="30"/>
      <c r="AX33" s="30"/>
      <c r="AY33" s="36">
        <f t="shared" si="7"/>
        <v>0.19650000000000001</v>
      </c>
      <c r="AZ33" s="30">
        <f>MIN(M33,AB33,AN33,AT33)</f>
        <v>0</v>
      </c>
      <c r="BA33" s="30">
        <f>MAX(L33,AA33,AM33,AU33)</f>
        <v>30</v>
      </c>
      <c r="BB33" s="30">
        <f t="shared" si="8"/>
        <v>36</v>
      </c>
      <c r="BD33" s="30"/>
      <c r="BE33" s="30"/>
      <c r="BF33" s="30"/>
      <c r="BG33" s="30"/>
      <c r="BH33" s="30"/>
      <c r="BI33" s="30"/>
    </row>
    <row r="34" spans="1:61" x14ac:dyDescent="0.45">
      <c r="A34" s="54" t="s">
        <v>369</v>
      </c>
      <c r="B34" s="16" t="s">
        <v>325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>
        <v>0</v>
      </c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>
        <v>0</v>
      </c>
      <c r="AQ34" s="30"/>
      <c r="AR34" s="30"/>
      <c r="AS34" s="30">
        <v>0.04</v>
      </c>
      <c r="AT34" s="30">
        <v>0</v>
      </c>
      <c r="AU34" s="30">
        <v>1.63</v>
      </c>
      <c r="AV34" s="30">
        <v>29</v>
      </c>
      <c r="AW34" s="30"/>
      <c r="AX34" s="30"/>
      <c r="AY34" s="30">
        <f t="shared" si="7"/>
        <v>0.04</v>
      </c>
      <c r="AZ34" s="30">
        <f>MIN(M34,AB34,AN34,AT34)</f>
        <v>0</v>
      </c>
      <c r="BA34" s="30">
        <f>MAX(L34,AA34,AM34,AU34)</f>
        <v>1.63</v>
      </c>
      <c r="BB34" s="30">
        <f t="shared" si="8"/>
        <v>29</v>
      </c>
      <c r="BD34" s="30"/>
      <c r="BE34" s="30"/>
      <c r="BF34" s="30"/>
      <c r="BG34" s="30"/>
      <c r="BH34" s="30"/>
      <c r="BI34" s="30"/>
    </row>
    <row r="35" spans="1:61" x14ac:dyDescent="0.45">
      <c r="A35" s="55"/>
      <c r="B35" s="13" t="s">
        <v>183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>
        <v>0</v>
      </c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>
        <v>0</v>
      </c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>
        <v>0</v>
      </c>
      <c r="AQ35" s="30"/>
      <c r="AR35" s="30"/>
      <c r="AS35" s="30">
        <v>0.14000000000000001</v>
      </c>
      <c r="AT35" s="30">
        <v>0</v>
      </c>
      <c r="AU35" s="30">
        <v>0.51</v>
      </c>
      <c r="AV35" s="30">
        <v>29</v>
      </c>
      <c r="AW35" s="30"/>
      <c r="AX35" s="30"/>
      <c r="AY35" s="30">
        <f t="shared" si="7"/>
        <v>0.14000000000000001</v>
      </c>
      <c r="AZ35" s="30">
        <f>MIN(M35,AB35,AN35,AT35)</f>
        <v>0</v>
      </c>
      <c r="BA35" s="30">
        <f>MAX(L35,AA35,AM35,AU35)</f>
        <v>0.51</v>
      </c>
      <c r="BB35" s="30">
        <f t="shared" si="8"/>
        <v>29</v>
      </c>
      <c r="BD35" s="30"/>
      <c r="BE35" s="30"/>
      <c r="BF35" s="30"/>
      <c r="BG35" s="30"/>
      <c r="BH35" s="30"/>
      <c r="BI35" s="30"/>
    </row>
    <row r="36" spans="1:61" x14ac:dyDescent="0.45">
      <c r="A36" s="55"/>
      <c r="B36" s="13" t="s">
        <v>184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>
        <v>0</v>
      </c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>
        <v>0</v>
      </c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>
        <v>0</v>
      </c>
      <c r="AQ36" s="30"/>
      <c r="AR36" s="30"/>
      <c r="AS36" s="30">
        <v>2.4700000000000002</v>
      </c>
      <c r="AT36" s="30">
        <v>0</v>
      </c>
      <c r="AU36" s="30">
        <v>28.9</v>
      </c>
      <c r="AV36" s="30">
        <v>29</v>
      </c>
      <c r="AW36" s="30"/>
      <c r="AX36" s="30"/>
      <c r="AY36" s="30">
        <f t="shared" si="7"/>
        <v>2.4700000000000002</v>
      </c>
      <c r="AZ36" s="30">
        <f>MIN(M36,AB36,AN36,AT36)</f>
        <v>0</v>
      </c>
      <c r="BA36" s="30">
        <f>MAX(L36,AA36,AM36,AU36)</f>
        <v>28.9</v>
      </c>
      <c r="BB36" s="30">
        <f t="shared" si="8"/>
        <v>29</v>
      </c>
      <c r="BD36" s="30"/>
      <c r="BE36" s="30"/>
      <c r="BF36" s="30"/>
      <c r="BG36" s="30"/>
      <c r="BH36" s="30"/>
      <c r="BI36" s="30"/>
    </row>
    <row r="37" spans="1:61" x14ac:dyDescent="0.45">
      <c r="A37" s="55"/>
      <c r="B37" s="13" t="s">
        <v>186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>
        <v>0</v>
      </c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>
        <v>0</v>
      </c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>
        <v>0</v>
      </c>
      <c r="AQ37" s="30"/>
      <c r="AR37" s="30"/>
      <c r="AS37" s="30">
        <v>0.11</v>
      </c>
      <c r="AT37" s="30">
        <v>0</v>
      </c>
      <c r="AU37" s="30">
        <v>2.37</v>
      </c>
      <c r="AV37" s="30">
        <v>29</v>
      </c>
      <c r="AW37" s="30"/>
      <c r="AX37" s="30"/>
      <c r="AY37" s="30">
        <f t="shared" si="7"/>
        <v>0.11</v>
      </c>
      <c r="AZ37" s="30">
        <f>MIN(M37,AB37,AN37,AT37)</f>
        <v>0</v>
      </c>
      <c r="BA37" s="30">
        <f>MAX(L37,AA37,AM37,AU37)</f>
        <v>2.37</v>
      </c>
      <c r="BB37" s="30">
        <f t="shared" si="8"/>
        <v>29</v>
      </c>
      <c r="BD37" s="30"/>
      <c r="BE37" s="30"/>
      <c r="BF37" s="30"/>
      <c r="BG37" s="30"/>
      <c r="BH37" s="30"/>
      <c r="BI37" s="30"/>
    </row>
    <row r="38" spans="1:61" x14ac:dyDescent="0.45">
      <c r="A38" s="56"/>
      <c r="B38" s="13" t="s">
        <v>187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>
        <v>0</v>
      </c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>
        <v>0</v>
      </c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>
        <v>0</v>
      </c>
      <c r="AQ38" s="30"/>
      <c r="AR38" s="30"/>
      <c r="AS38" s="30">
        <v>2.2599999999999998</v>
      </c>
      <c r="AT38" s="30">
        <v>0</v>
      </c>
      <c r="AU38" s="30">
        <v>122</v>
      </c>
      <c r="AV38" s="30">
        <v>29</v>
      </c>
      <c r="AW38" s="30"/>
      <c r="AX38" s="30"/>
      <c r="AY38" s="30">
        <f t="shared" si="7"/>
        <v>2.2599999999999998</v>
      </c>
      <c r="AZ38" s="30">
        <f>MIN(M38,AB38,AN38,AT38)</f>
        <v>0</v>
      </c>
      <c r="BA38" s="30">
        <f>MAX(L38,AA38,AM38,AU38)</f>
        <v>122</v>
      </c>
      <c r="BB38" s="30">
        <f t="shared" si="8"/>
        <v>29</v>
      </c>
      <c r="BD38" s="30"/>
      <c r="BE38" s="30"/>
      <c r="BF38" s="30"/>
      <c r="BG38" s="30"/>
      <c r="BH38" s="30"/>
      <c r="BI38" s="30"/>
    </row>
    <row r="39" spans="1:61" x14ac:dyDescent="0.45">
      <c r="A39" s="29" t="s">
        <v>370</v>
      </c>
      <c r="B39" s="12" t="s">
        <v>188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>
        <v>0</v>
      </c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>
        <v>0</v>
      </c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>
        <v>0</v>
      </c>
      <c r="AQ39" s="30"/>
      <c r="AR39" s="30"/>
      <c r="AS39" s="30">
        <v>0.23</v>
      </c>
      <c r="AT39" s="30">
        <v>0</v>
      </c>
      <c r="AU39" s="30">
        <v>1.27</v>
      </c>
      <c r="AV39" s="30">
        <v>29</v>
      </c>
      <c r="AW39" s="30"/>
      <c r="AX39" s="30"/>
      <c r="AY39" s="30">
        <f t="shared" si="7"/>
        <v>0.23</v>
      </c>
      <c r="AZ39" s="30">
        <f>MIN(M39,AB39,AN39,AT39)</f>
        <v>0</v>
      </c>
      <c r="BA39" s="30">
        <f>MAX(L39,AA39,AM39,AU39)</f>
        <v>1.27</v>
      </c>
      <c r="BB39" s="30">
        <f t="shared" si="8"/>
        <v>29</v>
      </c>
      <c r="BD39" s="30"/>
      <c r="BE39" s="30"/>
      <c r="BF39" s="30"/>
      <c r="BG39" s="30"/>
      <c r="BH39" s="30"/>
      <c r="BI39" s="30"/>
    </row>
    <row r="40" spans="1:61" x14ac:dyDescent="0.45">
      <c r="A40" s="29"/>
      <c r="B40" s="12" t="s">
        <v>189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>
        <v>0</v>
      </c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>
        <v>0</v>
      </c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>
        <v>0</v>
      </c>
      <c r="AQ40" s="30"/>
      <c r="AR40" s="30"/>
      <c r="AS40" s="30">
        <v>0.28000000000000003</v>
      </c>
      <c r="AT40" s="30">
        <v>0</v>
      </c>
      <c r="AU40" s="30">
        <v>1.1100000000000001</v>
      </c>
      <c r="AV40" s="30">
        <v>29</v>
      </c>
      <c r="AW40" s="30"/>
      <c r="AX40" s="30"/>
      <c r="AY40" s="30">
        <f t="shared" si="7"/>
        <v>0.28000000000000003</v>
      </c>
      <c r="AZ40" s="30">
        <f>MIN(M40,AB40,AN40,AT40)</f>
        <v>0</v>
      </c>
      <c r="BA40" s="30">
        <f>MAX(L40,AA40,AM40,AU40)</f>
        <v>1.1100000000000001</v>
      </c>
      <c r="BB40" s="30">
        <f t="shared" si="8"/>
        <v>29</v>
      </c>
      <c r="BD40" s="30"/>
      <c r="BE40" s="30"/>
      <c r="BF40" s="30"/>
      <c r="BG40" s="30"/>
      <c r="BH40" s="30"/>
      <c r="BI40" s="30"/>
    </row>
    <row r="41" spans="1:61" ht="28.5" x14ac:dyDescent="0.45">
      <c r="A41" s="14" t="s">
        <v>230</v>
      </c>
      <c r="B41" s="12" t="s">
        <v>192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>
        <v>0</v>
      </c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>
        <v>0</v>
      </c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>
        <v>0</v>
      </c>
      <c r="AQ41" s="30"/>
      <c r="AR41" s="30"/>
      <c r="AS41" s="30">
        <v>0.24</v>
      </c>
      <c r="AT41" s="30">
        <v>0</v>
      </c>
      <c r="AU41" s="30">
        <v>1.1100000000000001</v>
      </c>
      <c r="AV41" s="30">
        <v>29</v>
      </c>
      <c r="AW41" s="30"/>
      <c r="AX41" s="30"/>
      <c r="AY41" s="30">
        <f t="shared" si="7"/>
        <v>0.24</v>
      </c>
      <c r="AZ41" s="30">
        <f>MIN(M41,AB41,AN41,AT41)</f>
        <v>0</v>
      </c>
      <c r="BA41" s="30">
        <f>MAX(L41,AA41,AM41,AU41)</f>
        <v>1.1100000000000001</v>
      </c>
      <c r="BB41" s="30">
        <f t="shared" si="8"/>
        <v>29</v>
      </c>
      <c r="BD41" s="30"/>
      <c r="BE41" s="30"/>
      <c r="BF41" s="30"/>
      <c r="BG41" s="30"/>
      <c r="BH41" s="30"/>
      <c r="BI41" s="30"/>
    </row>
    <row r="42" spans="1:61" x14ac:dyDescent="0.45">
      <c r="A42" s="57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BD42" s="30"/>
      <c r="BE42" s="30"/>
      <c r="BF42" s="30"/>
      <c r="BG42" s="30"/>
      <c r="BH42" s="30"/>
      <c r="BI42" s="30"/>
    </row>
    <row r="43" spans="1:61" x14ac:dyDescent="0.4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 t="s">
        <v>137</v>
      </c>
      <c r="AZ43" s="30" t="s">
        <v>0</v>
      </c>
      <c r="BA43" s="30" t="s">
        <v>1</v>
      </c>
      <c r="BB43" s="30" t="s">
        <v>2</v>
      </c>
      <c r="BD43" s="30"/>
      <c r="BE43" s="30"/>
      <c r="BF43" s="30"/>
      <c r="BG43" s="30"/>
      <c r="BH43" s="30"/>
      <c r="BI43" s="30"/>
    </row>
    <row r="44" spans="1:61" x14ac:dyDescent="0.4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 t="s">
        <v>3</v>
      </c>
      <c r="AY44" s="36">
        <v>0</v>
      </c>
      <c r="AZ44" s="30">
        <v>0</v>
      </c>
      <c r="BA44" s="30">
        <v>0</v>
      </c>
      <c r="BB44" s="36">
        <v>0</v>
      </c>
      <c r="BD44" s="30"/>
      <c r="BE44" s="30"/>
      <c r="BF44" s="30"/>
      <c r="BG44" s="30"/>
      <c r="BH44" s="30"/>
      <c r="BI44" s="30"/>
    </row>
    <row r="45" spans="1:61" x14ac:dyDescent="0.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 t="s">
        <v>5</v>
      </c>
      <c r="AY45" s="36">
        <f>SUM(AY7:AY9)</f>
        <v>283.54499999999996</v>
      </c>
      <c r="AZ45" s="30">
        <f>SUM(AZ7:AZ9)</f>
        <v>0</v>
      </c>
      <c r="BA45" s="30">
        <f>SUM(BA7:BA9)</f>
        <v>8070</v>
      </c>
      <c r="BB45" s="36" t="s">
        <v>29</v>
      </c>
      <c r="BD45" s="30"/>
      <c r="BE45" s="30"/>
      <c r="BF45" s="30"/>
      <c r="BG45" s="30"/>
      <c r="BH45" s="30"/>
      <c r="BI45" s="30"/>
    </row>
    <row r="46" spans="1:61" x14ac:dyDescent="0.4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 t="s">
        <v>7</v>
      </c>
      <c r="AY46" s="36">
        <f>SUM(AY17:AY26)</f>
        <v>21.40166666666666</v>
      </c>
      <c r="AZ46" s="30">
        <f>SUM(AZ17:AZ26)</f>
        <v>0</v>
      </c>
      <c r="BA46" s="30">
        <f>SUM(BA17:BA26)</f>
        <v>2013.7</v>
      </c>
      <c r="BB46" s="36" t="s">
        <v>30</v>
      </c>
      <c r="BD46" s="30"/>
      <c r="BE46" s="30"/>
      <c r="BF46" s="30"/>
      <c r="BG46" s="30"/>
      <c r="BH46" s="30"/>
      <c r="BI46" s="30"/>
    </row>
    <row r="47" spans="1:61" x14ac:dyDescent="0.4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 t="s">
        <v>9</v>
      </c>
      <c r="AY47" s="36">
        <f>SUM(AY27:AY33)</f>
        <v>3.1259999999999994</v>
      </c>
      <c r="AZ47" s="30">
        <f>SUM(AZ27:AZ33)</f>
        <v>5.3999999999999999E-2</v>
      </c>
      <c r="BA47" s="30">
        <f>SUM(BA27:BA33)</f>
        <v>632.92000000000007</v>
      </c>
      <c r="BB47" s="36" t="s">
        <v>31</v>
      </c>
      <c r="BD47" s="30"/>
      <c r="BE47" s="30"/>
      <c r="BF47" s="30"/>
      <c r="BG47" s="30"/>
      <c r="BH47" s="30"/>
      <c r="BI47" s="30"/>
    </row>
    <row r="48" spans="1:61" x14ac:dyDescent="0.4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 t="s">
        <v>11</v>
      </c>
      <c r="AY48" s="36">
        <f>SUM(AY13:AY15)</f>
        <v>43.760000000000005</v>
      </c>
      <c r="AZ48" s="30">
        <v>0</v>
      </c>
      <c r="BA48" s="30">
        <f>SUM(BA13:BA15)</f>
        <v>2824.8</v>
      </c>
      <c r="BB48" s="36">
        <v>29</v>
      </c>
      <c r="BD48" s="30"/>
      <c r="BE48" s="30"/>
      <c r="BF48" s="30"/>
      <c r="BG48" s="30"/>
      <c r="BH48" s="30"/>
      <c r="BI48" s="30"/>
    </row>
    <row r="49" spans="1:61" x14ac:dyDescent="0.4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 t="s">
        <v>13</v>
      </c>
      <c r="AY49" s="36">
        <v>0</v>
      </c>
      <c r="AZ49" s="30">
        <v>0</v>
      </c>
      <c r="BA49" s="30">
        <v>0</v>
      </c>
      <c r="BB49" s="36">
        <v>0</v>
      </c>
      <c r="BD49" s="30"/>
      <c r="BE49" s="30"/>
      <c r="BF49" s="30"/>
      <c r="BG49" s="30"/>
      <c r="BH49" s="30"/>
      <c r="BI49" s="30"/>
    </row>
    <row r="50" spans="1:61" x14ac:dyDescent="0.4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 t="s">
        <v>24</v>
      </c>
      <c r="AY50" s="36">
        <f>SUM(AY39:AY40)</f>
        <v>0.51</v>
      </c>
      <c r="AZ50" s="30">
        <v>0</v>
      </c>
      <c r="BA50" s="30">
        <f>SUM(BA39:BA40)</f>
        <v>2.38</v>
      </c>
      <c r="BB50" s="36">
        <v>29</v>
      </c>
      <c r="BD50" s="30"/>
      <c r="BE50" s="30"/>
      <c r="BF50" s="30"/>
      <c r="BG50" s="30"/>
      <c r="BH50" s="30"/>
      <c r="BI50" s="30"/>
    </row>
    <row r="51" spans="1:61" x14ac:dyDescent="0.4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 t="s">
        <v>25</v>
      </c>
      <c r="AY51" s="36">
        <f>SUM(AY41)</f>
        <v>0.24</v>
      </c>
      <c r="AZ51" s="30">
        <v>0</v>
      </c>
      <c r="BA51" s="30">
        <f>SUM(BA41:BA41)</f>
        <v>1.1100000000000001</v>
      </c>
      <c r="BB51" s="36">
        <v>29</v>
      </c>
      <c r="BD51" s="30"/>
      <c r="BE51" s="30"/>
      <c r="BF51" s="30"/>
      <c r="BG51" s="30"/>
      <c r="BH51" s="30"/>
      <c r="BI51" s="30"/>
    </row>
    <row r="52" spans="1:61" x14ac:dyDescent="0.4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 t="s">
        <v>229</v>
      </c>
      <c r="AY52" s="36">
        <f>SUM(AY44:AY51)</f>
        <v>352.58266666666657</v>
      </c>
      <c r="AZ52" s="30"/>
      <c r="BA52" s="30"/>
      <c r="BB52" s="30"/>
      <c r="BD52" s="30"/>
      <c r="BE52" s="30"/>
      <c r="BF52" s="30"/>
      <c r="BG52" s="30"/>
      <c r="BH52" s="30"/>
      <c r="BI52" s="30"/>
    </row>
    <row r="53" spans="1:61" x14ac:dyDescent="0.4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D53" s="30"/>
      <c r="BE53" s="30"/>
      <c r="BF53" s="30"/>
      <c r="BG53" s="30"/>
      <c r="BH53" s="30"/>
      <c r="BI53" s="30"/>
    </row>
    <row r="54" spans="1:61" x14ac:dyDescent="0.4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D54" s="30"/>
      <c r="BE54" s="30"/>
      <c r="BF54" s="30"/>
      <c r="BG54" s="30"/>
      <c r="BH54" s="30"/>
      <c r="BI54" s="30"/>
    </row>
    <row r="55" spans="1:61" x14ac:dyDescent="0.4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D55" s="30"/>
      <c r="BE55" s="30"/>
      <c r="BF55" s="30"/>
      <c r="BG55" s="30"/>
      <c r="BH55" s="30"/>
      <c r="BI55" s="30"/>
    </row>
    <row r="56" spans="1:61" x14ac:dyDescent="0.4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D56" s="30"/>
      <c r="BE56" s="30"/>
      <c r="BF56" s="30"/>
      <c r="BG56" s="30"/>
      <c r="BH56" s="30"/>
      <c r="BI56" s="30"/>
    </row>
    <row r="57" spans="1:61" x14ac:dyDescent="0.4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D57" s="30"/>
      <c r="BE57" s="30"/>
      <c r="BF57" s="30"/>
      <c r="BG57" s="30"/>
      <c r="BH57" s="30"/>
      <c r="BI57" s="30"/>
    </row>
    <row r="58" spans="1:61" x14ac:dyDescent="0.4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D58" s="30"/>
      <c r="BE58" s="30"/>
      <c r="BF58" s="30"/>
      <c r="BG58" s="30"/>
      <c r="BH58" s="30"/>
      <c r="BI58" s="30"/>
    </row>
    <row r="59" spans="1:61" x14ac:dyDescent="0.4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D59" s="30"/>
      <c r="BE59" s="30"/>
      <c r="BF59" s="30"/>
      <c r="BG59" s="30"/>
      <c r="BH59" s="30"/>
      <c r="BI59" s="30"/>
    </row>
    <row r="60" spans="1:61" x14ac:dyDescent="0.4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D60" s="30"/>
      <c r="BE60" s="30"/>
      <c r="BF60" s="30"/>
      <c r="BG60" s="30"/>
      <c r="BH60" s="30"/>
      <c r="BI60" s="30"/>
    </row>
    <row r="61" spans="1:61" x14ac:dyDescent="0.4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D61" s="30"/>
      <c r="BE61" s="30"/>
      <c r="BF61" s="30"/>
      <c r="BG61" s="30"/>
      <c r="BH61" s="30"/>
      <c r="BI61" s="30"/>
    </row>
    <row r="62" spans="1:61" x14ac:dyDescent="0.4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D62" s="30"/>
      <c r="BE62" s="30"/>
      <c r="BF62" s="30"/>
      <c r="BG62" s="30"/>
      <c r="BH62" s="30"/>
      <c r="BI62" s="30"/>
    </row>
    <row r="63" spans="1:61" x14ac:dyDescent="0.4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D63" s="30"/>
      <c r="BE63" s="30"/>
      <c r="BF63" s="30"/>
      <c r="BG63" s="30"/>
      <c r="BH63" s="30"/>
      <c r="BI63" s="30"/>
    </row>
  </sheetData>
  <mergeCells count="12">
    <mergeCell ref="AY2:BB2"/>
    <mergeCell ref="AR2:AV2"/>
    <mergeCell ref="A34:A38"/>
    <mergeCell ref="A39:A40"/>
    <mergeCell ref="K2:O2"/>
    <mergeCell ref="Z2:AD2"/>
    <mergeCell ref="AL2:AP2"/>
    <mergeCell ref="A6:A9"/>
    <mergeCell ref="A10:A12"/>
    <mergeCell ref="A13:A15"/>
    <mergeCell ref="A16:A26"/>
    <mergeCell ref="A27:A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B2F5-D325-4370-ADB7-3E23431800EC}">
  <dimension ref="A1:FM41"/>
  <sheetViews>
    <sheetView zoomScale="40" zoomScaleNormal="40" workbookViewId="0">
      <pane xSplit="2" topLeftCell="C1" activePane="topRight" state="frozen"/>
      <selection pane="topRight" activeCell="EW48" sqref="EW48"/>
    </sheetView>
  </sheetViews>
  <sheetFormatPr defaultRowHeight="14.25" x14ac:dyDescent="0.45"/>
  <cols>
    <col min="1" max="1" width="17.06640625" style="30" customWidth="1"/>
    <col min="2" max="2" width="14.06640625" style="30" customWidth="1"/>
    <col min="3" max="150" width="9.06640625" style="30"/>
    <col min="151" max="152" width="9.265625" style="30" customWidth="1"/>
    <col min="153" max="158" width="9.06640625" style="30"/>
    <col min="159" max="159" width="23.06640625" style="30" customWidth="1"/>
    <col min="160" max="160" width="16.9296875" style="30" customWidth="1"/>
    <col min="161" max="161" width="14.59765625" style="30" customWidth="1"/>
    <col min="162" max="162" width="11.3984375" style="30" customWidth="1"/>
    <col min="163" max="163" width="9.06640625" style="30"/>
    <col min="165" max="169" width="9.06640625" style="28"/>
  </cols>
  <sheetData>
    <row r="1" spans="1:162" x14ac:dyDescent="0.45">
      <c r="B1" s="30" t="s">
        <v>44</v>
      </c>
      <c r="C1" s="30" t="s">
        <v>201</v>
      </c>
      <c r="AJ1" s="30" t="s">
        <v>202</v>
      </c>
      <c r="AX1" s="30" t="s">
        <v>202</v>
      </c>
      <c r="BL1" s="30" t="s">
        <v>202</v>
      </c>
      <c r="BQ1" s="30" t="s">
        <v>202</v>
      </c>
      <c r="CF1" s="30" t="s">
        <v>203</v>
      </c>
      <c r="CR1" s="30" t="s">
        <v>203</v>
      </c>
      <c r="CW1" s="30" t="s">
        <v>203</v>
      </c>
      <c r="DB1" s="30" t="s">
        <v>203</v>
      </c>
      <c r="DM1" s="30" t="s">
        <v>205</v>
      </c>
      <c r="DX1" s="30" t="s">
        <v>205</v>
      </c>
      <c r="EF1" s="30" t="s">
        <v>205</v>
      </c>
      <c r="EN1" s="30" t="s">
        <v>205</v>
      </c>
    </row>
    <row r="2" spans="1:162" x14ac:dyDescent="0.45">
      <c r="DM2" s="30" t="s">
        <v>45</v>
      </c>
      <c r="DX2" s="30" t="s">
        <v>46</v>
      </c>
      <c r="EF2" s="30" t="s">
        <v>47</v>
      </c>
      <c r="EN2" s="30" t="s">
        <v>48</v>
      </c>
    </row>
    <row r="3" spans="1:162" ht="57" x14ac:dyDescent="0.45">
      <c r="B3" s="30" t="s">
        <v>49</v>
      </c>
      <c r="C3" s="31" t="s">
        <v>50</v>
      </c>
      <c r="D3" s="31" t="s">
        <v>51</v>
      </c>
      <c r="E3" s="31" t="s">
        <v>52</v>
      </c>
      <c r="F3" s="31" t="s">
        <v>53</v>
      </c>
      <c r="G3" s="31" t="s">
        <v>54</v>
      </c>
      <c r="H3" s="31" t="s">
        <v>55</v>
      </c>
      <c r="I3" s="31" t="s">
        <v>56</v>
      </c>
      <c r="J3" s="31" t="s">
        <v>57</v>
      </c>
      <c r="K3" s="31" t="s">
        <v>57</v>
      </c>
      <c r="L3" s="31" t="s">
        <v>58</v>
      </c>
      <c r="M3" s="31" t="s">
        <v>59</v>
      </c>
      <c r="N3" s="31" t="s">
        <v>60</v>
      </c>
      <c r="O3" s="31" t="s">
        <v>61</v>
      </c>
      <c r="P3" s="31" t="s">
        <v>62</v>
      </c>
      <c r="Q3" s="31" t="s">
        <v>60</v>
      </c>
      <c r="R3" s="31" t="s">
        <v>63</v>
      </c>
      <c r="S3" s="31" t="s">
        <v>64</v>
      </c>
      <c r="T3" s="31" t="s">
        <v>65</v>
      </c>
      <c r="U3" s="31" t="s">
        <v>65</v>
      </c>
      <c r="V3" s="31" t="s">
        <v>57</v>
      </c>
      <c r="W3" s="31" t="s">
        <v>65</v>
      </c>
      <c r="X3" s="31" t="s">
        <v>66</v>
      </c>
      <c r="Y3" s="31" t="s">
        <v>57</v>
      </c>
      <c r="Z3" s="31" t="s">
        <v>67</v>
      </c>
      <c r="AA3" s="31" t="s">
        <v>68</v>
      </c>
      <c r="AB3" s="31" t="s">
        <v>69</v>
      </c>
      <c r="AC3" s="31"/>
      <c r="AD3" s="24" t="s">
        <v>195</v>
      </c>
      <c r="AE3" s="24"/>
      <c r="AF3" s="24"/>
      <c r="AG3" s="24"/>
      <c r="AH3" s="24"/>
      <c r="AI3" s="31"/>
      <c r="AJ3" s="30" t="s">
        <v>70</v>
      </c>
      <c r="AK3" s="30" t="s">
        <v>71</v>
      </c>
      <c r="AL3" s="30" t="s">
        <v>72</v>
      </c>
      <c r="AM3" s="30" t="s">
        <v>73</v>
      </c>
      <c r="AN3" s="30" t="s">
        <v>74</v>
      </c>
      <c r="AO3" s="30" t="s">
        <v>75</v>
      </c>
      <c r="AP3" s="30" t="s">
        <v>76</v>
      </c>
      <c r="AQ3" s="30" t="s">
        <v>77</v>
      </c>
      <c r="AR3" s="30" t="s">
        <v>78</v>
      </c>
      <c r="AS3" s="30" t="s">
        <v>79</v>
      </c>
      <c r="AT3" s="30" t="s">
        <v>80</v>
      </c>
      <c r="AU3" s="30" t="s">
        <v>81</v>
      </c>
      <c r="AV3" s="30" t="s">
        <v>82</v>
      </c>
      <c r="AW3" s="30" t="s">
        <v>83</v>
      </c>
      <c r="AX3" s="30" t="s">
        <v>84</v>
      </c>
      <c r="AY3" s="30" t="s">
        <v>85</v>
      </c>
      <c r="AZ3" s="30" t="s">
        <v>86</v>
      </c>
      <c r="BA3" s="30" t="s">
        <v>87</v>
      </c>
      <c r="BB3" s="30" t="s">
        <v>88</v>
      </c>
      <c r="BC3" s="30" t="s">
        <v>89</v>
      </c>
      <c r="BD3" s="30" t="s">
        <v>90</v>
      </c>
      <c r="BE3" s="30" t="s">
        <v>91</v>
      </c>
      <c r="BF3" s="30" t="s">
        <v>92</v>
      </c>
      <c r="BG3" s="30" t="s">
        <v>93</v>
      </c>
      <c r="BH3" s="30" t="s">
        <v>94</v>
      </c>
      <c r="BI3" s="30" t="s">
        <v>95</v>
      </c>
      <c r="BJ3" s="30" t="s">
        <v>96</v>
      </c>
      <c r="BK3" s="30" t="s">
        <v>97</v>
      </c>
      <c r="BL3" s="30" t="s">
        <v>98</v>
      </c>
      <c r="BM3" s="30" t="s">
        <v>99</v>
      </c>
      <c r="BN3" s="30" t="s">
        <v>100</v>
      </c>
      <c r="BO3" s="30" t="s">
        <v>101</v>
      </c>
      <c r="BP3" s="30" t="s">
        <v>102</v>
      </c>
      <c r="BQ3" s="30" t="s">
        <v>103</v>
      </c>
      <c r="BR3" s="30" t="s">
        <v>104</v>
      </c>
      <c r="BS3" s="30" t="s">
        <v>105</v>
      </c>
      <c r="BT3" s="30" t="s">
        <v>106</v>
      </c>
      <c r="BU3" s="30" t="s">
        <v>107</v>
      </c>
      <c r="BV3" s="30" t="s">
        <v>108</v>
      </c>
      <c r="BW3" s="30" t="s">
        <v>109</v>
      </c>
      <c r="BX3" s="30" t="s">
        <v>110</v>
      </c>
      <c r="BZ3" s="32" t="s">
        <v>200</v>
      </c>
      <c r="CA3" s="32"/>
      <c r="CB3" s="32"/>
      <c r="CC3" s="32"/>
      <c r="CD3" s="32"/>
      <c r="CE3" s="33"/>
      <c r="CF3" s="30" t="s">
        <v>70</v>
      </c>
      <c r="CG3" s="30" t="s">
        <v>71</v>
      </c>
      <c r="CH3" s="30" t="s">
        <v>72</v>
      </c>
      <c r="CI3" s="30" t="s">
        <v>73</v>
      </c>
      <c r="CJ3" s="30" t="s">
        <v>74</v>
      </c>
      <c r="CK3" s="30" t="s">
        <v>75</v>
      </c>
      <c r="CL3" s="30" t="s">
        <v>76</v>
      </c>
      <c r="CM3" s="30" t="s">
        <v>77</v>
      </c>
      <c r="CN3" s="30" t="s">
        <v>111</v>
      </c>
      <c r="CO3" s="30" t="s">
        <v>78</v>
      </c>
      <c r="CP3" s="30" t="s">
        <v>79</v>
      </c>
      <c r="CQ3" s="30" t="s">
        <v>80</v>
      </c>
      <c r="CR3" s="30" t="s">
        <v>84</v>
      </c>
      <c r="CS3" s="30" t="s">
        <v>85</v>
      </c>
      <c r="CT3" s="30" t="s">
        <v>86</v>
      </c>
      <c r="CU3" s="30" t="s">
        <v>87</v>
      </c>
      <c r="CV3" s="30" t="s">
        <v>88</v>
      </c>
      <c r="CW3" s="30" t="s">
        <v>98</v>
      </c>
      <c r="CX3" s="30" t="s">
        <v>99</v>
      </c>
      <c r="CY3" s="30" t="s">
        <v>100</v>
      </c>
      <c r="CZ3" s="30" t="s">
        <v>101</v>
      </c>
      <c r="DA3" s="30" t="s">
        <v>102</v>
      </c>
      <c r="DB3" s="30" t="s">
        <v>103</v>
      </c>
      <c r="DC3" s="30" t="s">
        <v>104</v>
      </c>
      <c r="DD3" s="30" t="s">
        <v>112</v>
      </c>
      <c r="DE3" s="30" t="s">
        <v>105</v>
      </c>
      <c r="DG3" s="32" t="s">
        <v>204</v>
      </c>
      <c r="DH3" s="32"/>
      <c r="DI3" s="32"/>
      <c r="DJ3" s="32"/>
      <c r="DK3" s="32"/>
      <c r="DM3" s="30" t="s">
        <v>113</v>
      </c>
      <c r="DN3" s="30" t="s">
        <v>114</v>
      </c>
      <c r="DO3" s="30" t="s">
        <v>115</v>
      </c>
      <c r="DP3" s="30" t="s">
        <v>116</v>
      </c>
      <c r="DQ3" s="30" t="s">
        <v>117</v>
      </c>
      <c r="DR3" s="30" t="s">
        <v>118</v>
      </c>
      <c r="DS3" s="30" t="s">
        <v>119</v>
      </c>
      <c r="DT3" s="30" t="s">
        <v>120</v>
      </c>
      <c r="DU3" s="30" t="s">
        <v>121</v>
      </c>
      <c r="DV3" s="30" t="s">
        <v>122</v>
      </c>
      <c r="DW3" s="30" t="s">
        <v>123</v>
      </c>
      <c r="DX3" s="30" t="s">
        <v>113</v>
      </c>
      <c r="DY3" s="30" t="s">
        <v>114</v>
      </c>
      <c r="DZ3" s="30" t="s">
        <v>115</v>
      </c>
      <c r="EA3" s="30" t="s">
        <v>116</v>
      </c>
      <c r="EB3" s="30" t="s">
        <v>117</v>
      </c>
      <c r="EC3" s="30" t="s">
        <v>118</v>
      </c>
      <c r="ED3" s="30" t="s">
        <v>119</v>
      </c>
      <c r="EE3" s="30" t="s">
        <v>120</v>
      </c>
      <c r="EF3" s="30" t="s">
        <v>113</v>
      </c>
      <c r="EG3" s="30" t="s">
        <v>114</v>
      </c>
      <c r="EH3" s="30" t="s">
        <v>115</v>
      </c>
      <c r="EI3" s="30" t="s">
        <v>116</v>
      </c>
      <c r="EJ3" s="30" t="s">
        <v>117</v>
      </c>
      <c r="EK3" s="30" t="s">
        <v>118</v>
      </c>
      <c r="EL3" s="30" t="s">
        <v>119</v>
      </c>
      <c r="EM3" s="30" t="s">
        <v>120</v>
      </c>
      <c r="EN3" s="30" t="s">
        <v>113</v>
      </c>
      <c r="EO3" s="30" t="s">
        <v>114</v>
      </c>
      <c r="EP3" s="30" t="s">
        <v>115</v>
      </c>
      <c r="EQ3" s="30" t="s">
        <v>116</v>
      </c>
      <c r="ER3" s="30" t="s">
        <v>117</v>
      </c>
      <c r="ES3" s="30" t="s">
        <v>118</v>
      </c>
      <c r="ET3" s="30" t="s">
        <v>119</v>
      </c>
      <c r="EU3" s="30" t="s">
        <v>120</v>
      </c>
      <c r="EW3" s="32" t="s">
        <v>206</v>
      </c>
      <c r="EX3" s="32"/>
      <c r="EY3" s="32"/>
      <c r="EZ3" s="32"/>
      <c r="FA3" s="32"/>
      <c r="FC3" s="34" t="s">
        <v>207</v>
      </c>
      <c r="FD3" s="34"/>
      <c r="FE3" s="34"/>
      <c r="FF3" s="34"/>
    </row>
    <row r="4" spans="1:162" x14ac:dyDescent="0.45">
      <c r="A4" s="30" t="s">
        <v>124</v>
      </c>
      <c r="B4" s="30" t="s">
        <v>125</v>
      </c>
      <c r="C4" s="30" t="s">
        <v>126</v>
      </c>
      <c r="D4" s="30" t="s">
        <v>126</v>
      </c>
      <c r="E4" s="30" t="s">
        <v>126</v>
      </c>
      <c r="F4" s="30" t="s">
        <v>126</v>
      </c>
      <c r="G4" s="30" t="s">
        <v>126</v>
      </c>
      <c r="H4" s="30" t="s">
        <v>126</v>
      </c>
      <c r="I4" s="30" t="s">
        <v>126</v>
      </c>
      <c r="J4" s="30" t="s">
        <v>126</v>
      </c>
      <c r="K4" s="30" t="s">
        <v>126</v>
      </c>
      <c r="L4" s="30" t="s">
        <v>126</v>
      </c>
      <c r="M4" s="30" t="s">
        <v>126</v>
      </c>
      <c r="N4" s="30" t="s">
        <v>126</v>
      </c>
      <c r="O4" s="30" t="s">
        <v>126</v>
      </c>
      <c r="P4" s="30" t="s">
        <v>126</v>
      </c>
      <c r="Q4" s="30" t="s">
        <v>126</v>
      </c>
      <c r="R4" s="30" t="s">
        <v>126</v>
      </c>
      <c r="S4" s="30" t="s">
        <v>126</v>
      </c>
      <c r="T4" s="30" t="s">
        <v>126</v>
      </c>
      <c r="U4" s="30" t="s">
        <v>126</v>
      </c>
      <c r="V4" s="30" t="s">
        <v>126</v>
      </c>
      <c r="W4" s="30" t="s">
        <v>126</v>
      </c>
      <c r="X4" s="30" t="s">
        <v>126</v>
      </c>
      <c r="Y4" s="30" t="s">
        <v>126</v>
      </c>
      <c r="Z4" s="30" t="s">
        <v>126</v>
      </c>
      <c r="AA4" s="30" t="s">
        <v>126</v>
      </c>
      <c r="AB4" s="30" t="s">
        <v>126</v>
      </c>
      <c r="AD4" s="30" t="s">
        <v>128</v>
      </c>
      <c r="AE4" s="30" t="s">
        <v>1</v>
      </c>
      <c r="AF4" s="30" t="s">
        <v>0</v>
      </c>
      <c r="AG4" s="30" t="s">
        <v>375</v>
      </c>
      <c r="AH4" s="30" t="s">
        <v>2</v>
      </c>
      <c r="AJ4" s="30" t="s">
        <v>127</v>
      </c>
      <c r="AX4" s="30" t="s">
        <v>199</v>
      </c>
      <c r="BL4" s="30" t="s">
        <v>196</v>
      </c>
      <c r="BQ4" s="30" t="s">
        <v>197</v>
      </c>
      <c r="BZ4" s="30" t="s">
        <v>128</v>
      </c>
      <c r="CA4" s="30" t="s">
        <v>1</v>
      </c>
      <c r="CB4" s="30" t="s">
        <v>0</v>
      </c>
      <c r="CC4" s="30" t="s">
        <v>375</v>
      </c>
      <c r="CD4" s="30" t="s">
        <v>2</v>
      </c>
      <c r="CF4" s="30" t="s">
        <v>129</v>
      </c>
      <c r="CR4" s="30" t="s">
        <v>130</v>
      </c>
      <c r="CW4" s="30" t="s">
        <v>131</v>
      </c>
      <c r="DB4" s="30" t="s">
        <v>132</v>
      </c>
      <c r="DG4" s="30" t="s">
        <v>128</v>
      </c>
      <c r="DH4" s="30" t="s">
        <v>1</v>
      </c>
      <c r="DI4" s="30" t="s">
        <v>0</v>
      </c>
      <c r="DJ4" s="30" t="s">
        <v>375</v>
      </c>
      <c r="DK4" s="30" t="s">
        <v>2</v>
      </c>
      <c r="DM4" s="30" t="s">
        <v>133</v>
      </c>
      <c r="EW4" s="30" t="s">
        <v>135</v>
      </c>
      <c r="EX4" s="30" t="s">
        <v>1</v>
      </c>
      <c r="EY4" s="30" t="s">
        <v>0</v>
      </c>
      <c r="EZ4" s="30" t="s">
        <v>375</v>
      </c>
      <c r="FA4" s="30" t="s">
        <v>2</v>
      </c>
      <c r="FC4" s="30" t="s">
        <v>137</v>
      </c>
      <c r="FD4" s="30" t="s">
        <v>15</v>
      </c>
      <c r="FE4" s="30" t="s">
        <v>136</v>
      </c>
      <c r="FF4" s="30" t="s">
        <v>2</v>
      </c>
    </row>
    <row r="5" spans="1:162" x14ac:dyDescent="0.45">
      <c r="B5" s="30" t="s">
        <v>198</v>
      </c>
      <c r="C5" s="30" t="s">
        <v>34</v>
      </c>
      <c r="D5" s="30" t="s">
        <v>34</v>
      </c>
      <c r="E5" s="30" t="s">
        <v>34</v>
      </c>
      <c r="F5" s="30" t="s">
        <v>34</v>
      </c>
      <c r="G5" s="30" t="s">
        <v>34</v>
      </c>
      <c r="H5" s="30" t="s">
        <v>34</v>
      </c>
      <c r="I5" s="30" t="s">
        <v>34</v>
      </c>
      <c r="J5" s="30" t="s">
        <v>34</v>
      </c>
      <c r="K5" s="30" t="s">
        <v>34</v>
      </c>
      <c r="L5" s="30" t="s">
        <v>34</v>
      </c>
      <c r="M5" s="30" t="s">
        <v>34</v>
      </c>
      <c r="N5" s="30" t="s">
        <v>34</v>
      </c>
      <c r="O5" s="30" t="s">
        <v>34</v>
      </c>
      <c r="P5" s="30" t="s">
        <v>34</v>
      </c>
      <c r="Q5" s="30" t="s">
        <v>34</v>
      </c>
      <c r="R5" s="30" t="s">
        <v>34</v>
      </c>
      <c r="S5" s="30" t="s">
        <v>34</v>
      </c>
      <c r="T5" s="30" t="s">
        <v>34</v>
      </c>
      <c r="U5" s="30" t="s">
        <v>34</v>
      </c>
      <c r="V5" s="30" t="s">
        <v>34</v>
      </c>
      <c r="W5" s="30" t="s">
        <v>34</v>
      </c>
      <c r="X5" s="30" t="s">
        <v>34</v>
      </c>
      <c r="Y5" s="30" t="s">
        <v>34</v>
      </c>
      <c r="Z5" s="30" t="s">
        <v>34</v>
      </c>
      <c r="AA5" s="30" t="s">
        <v>34</v>
      </c>
      <c r="AB5" s="30" t="s">
        <v>34</v>
      </c>
      <c r="AD5" s="30" t="s">
        <v>34</v>
      </c>
      <c r="AE5" s="30" t="s">
        <v>34</v>
      </c>
      <c r="AF5" s="30" t="s">
        <v>34</v>
      </c>
      <c r="AG5" s="30" t="s">
        <v>34</v>
      </c>
      <c r="AJ5" s="30" t="s">
        <v>34</v>
      </c>
      <c r="AK5" s="30" t="s">
        <v>34</v>
      </c>
      <c r="AL5" s="30" t="s">
        <v>34</v>
      </c>
      <c r="AM5" s="30" t="s">
        <v>34</v>
      </c>
      <c r="AN5" s="30" t="s">
        <v>34</v>
      </c>
      <c r="AO5" s="30" t="s">
        <v>34</v>
      </c>
      <c r="AP5" s="30" t="s">
        <v>34</v>
      </c>
      <c r="AQ5" s="30" t="s">
        <v>34</v>
      </c>
      <c r="AR5" s="30" t="s">
        <v>34</v>
      </c>
      <c r="AS5" s="30" t="s">
        <v>34</v>
      </c>
      <c r="AT5" s="30" t="s">
        <v>34</v>
      </c>
      <c r="AU5" s="30" t="s">
        <v>34</v>
      </c>
      <c r="AV5" s="30" t="s">
        <v>34</v>
      </c>
      <c r="AW5" s="30" t="s">
        <v>34</v>
      </c>
      <c r="AX5" s="30" t="s">
        <v>34</v>
      </c>
      <c r="AY5" s="30" t="s">
        <v>34</v>
      </c>
      <c r="AZ5" s="30" t="s">
        <v>34</v>
      </c>
      <c r="BA5" s="30" t="s">
        <v>34</v>
      </c>
      <c r="BB5" s="30" t="s">
        <v>34</v>
      </c>
      <c r="BC5" s="30" t="s">
        <v>34</v>
      </c>
      <c r="BD5" s="30" t="s">
        <v>34</v>
      </c>
      <c r="BE5" s="30" t="s">
        <v>34</v>
      </c>
      <c r="BF5" s="30" t="s">
        <v>34</v>
      </c>
      <c r="BG5" s="30" t="s">
        <v>34</v>
      </c>
      <c r="BH5" s="30" t="s">
        <v>34</v>
      </c>
      <c r="BI5" s="30" t="s">
        <v>34</v>
      </c>
      <c r="BJ5" s="30" t="s">
        <v>34</v>
      </c>
      <c r="BK5" s="30" t="s">
        <v>34</v>
      </c>
      <c r="BL5" s="30" t="s">
        <v>34</v>
      </c>
      <c r="BM5" s="30" t="s">
        <v>34</v>
      </c>
      <c r="BN5" s="30" t="s">
        <v>34</v>
      </c>
      <c r="BO5" s="30" t="s">
        <v>34</v>
      </c>
      <c r="BP5" s="30" t="s">
        <v>34</v>
      </c>
      <c r="BQ5" s="30" t="s">
        <v>34</v>
      </c>
      <c r="BR5" s="30" t="s">
        <v>34</v>
      </c>
      <c r="BS5" s="30" t="s">
        <v>34</v>
      </c>
      <c r="BT5" s="30" t="s">
        <v>34</v>
      </c>
      <c r="BU5" s="30" t="s">
        <v>34</v>
      </c>
      <c r="BV5" s="30" t="s">
        <v>34</v>
      </c>
      <c r="BW5" s="30" t="s">
        <v>34</v>
      </c>
      <c r="BX5" s="30" t="s">
        <v>34</v>
      </c>
      <c r="BZ5" s="30" t="s">
        <v>34</v>
      </c>
      <c r="CA5" s="30" t="s">
        <v>34</v>
      </c>
      <c r="CB5" s="30" t="s">
        <v>34</v>
      </c>
      <c r="CC5" s="30" t="s">
        <v>34</v>
      </c>
      <c r="CF5" s="30" t="s">
        <v>34</v>
      </c>
      <c r="CG5" s="30" t="s">
        <v>34</v>
      </c>
      <c r="CH5" s="30" t="s">
        <v>34</v>
      </c>
      <c r="CI5" s="30" t="s">
        <v>34</v>
      </c>
      <c r="CJ5" s="30" t="s">
        <v>34</v>
      </c>
      <c r="CK5" s="30" t="s">
        <v>34</v>
      </c>
      <c r="CL5" s="30" t="s">
        <v>34</v>
      </c>
      <c r="CM5" s="30" t="s">
        <v>34</v>
      </c>
      <c r="CN5" s="30" t="s">
        <v>34</v>
      </c>
      <c r="CO5" s="30" t="s">
        <v>34</v>
      </c>
      <c r="CP5" s="30" t="s">
        <v>34</v>
      </c>
      <c r="CQ5" s="30" t="s">
        <v>34</v>
      </c>
      <c r="CR5" s="30" t="s">
        <v>34</v>
      </c>
      <c r="CS5" s="30" t="s">
        <v>34</v>
      </c>
      <c r="CT5" s="30" t="s">
        <v>34</v>
      </c>
      <c r="CU5" s="30" t="s">
        <v>34</v>
      </c>
      <c r="CV5" s="30" t="s">
        <v>34</v>
      </c>
      <c r="CW5" s="30" t="s">
        <v>34</v>
      </c>
      <c r="CX5" s="30" t="s">
        <v>34</v>
      </c>
      <c r="CY5" s="30" t="s">
        <v>34</v>
      </c>
      <c r="CZ5" s="30" t="s">
        <v>34</v>
      </c>
      <c r="DA5" s="30" t="s">
        <v>34</v>
      </c>
      <c r="DB5" s="30" t="s">
        <v>34</v>
      </c>
      <c r="DC5" s="30" t="s">
        <v>34</v>
      </c>
      <c r="DD5" s="30" t="s">
        <v>34</v>
      </c>
      <c r="DE5" s="30" t="s">
        <v>34</v>
      </c>
      <c r="DG5" s="30" t="s">
        <v>34</v>
      </c>
      <c r="DH5" s="30" t="s">
        <v>34</v>
      </c>
      <c r="DI5" s="30" t="s">
        <v>34</v>
      </c>
      <c r="DJ5" s="30" t="s">
        <v>34</v>
      </c>
      <c r="DM5" s="30" t="s">
        <v>34</v>
      </c>
      <c r="DN5" s="30" t="s">
        <v>34</v>
      </c>
      <c r="DO5" s="30" t="s">
        <v>34</v>
      </c>
      <c r="DP5" s="30" t="s">
        <v>34</v>
      </c>
      <c r="DQ5" s="30" t="s">
        <v>34</v>
      </c>
      <c r="DR5" s="30" t="s">
        <v>34</v>
      </c>
      <c r="DS5" s="30" t="s">
        <v>34</v>
      </c>
      <c r="DT5" s="30" t="s">
        <v>34</v>
      </c>
      <c r="DU5" s="30" t="s">
        <v>34</v>
      </c>
      <c r="DV5" s="30" t="s">
        <v>34</v>
      </c>
      <c r="DW5" s="30" t="s">
        <v>34</v>
      </c>
      <c r="DX5" s="30" t="s">
        <v>34</v>
      </c>
      <c r="DY5" s="30" t="s">
        <v>34</v>
      </c>
      <c r="DZ5" s="30" t="s">
        <v>34</v>
      </c>
      <c r="EA5" s="30" t="s">
        <v>34</v>
      </c>
      <c r="EB5" s="30" t="s">
        <v>34</v>
      </c>
      <c r="EC5" s="30" t="s">
        <v>34</v>
      </c>
      <c r="ED5" s="30" t="s">
        <v>34</v>
      </c>
      <c r="EE5" s="30" t="s">
        <v>34</v>
      </c>
      <c r="EF5" s="30" t="s">
        <v>34</v>
      </c>
      <c r="EG5" s="30" t="s">
        <v>34</v>
      </c>
      <c r="EH5" s="30" t="s">
        <v>34</v>
      </c>
      <c r="EI5" s="30" t="s">
        <v>34</v>
      </c>
      <c r="EJ5" s="30" t="s">
        <v>34</v>
      </c>
      <c r="EK5" s="30" t="s">
        <v>34</v>
      </c>
      <c r="EL5" s="30" t="s">
        <v>34</v>
      </c>
      <c r="EM5" s="30" t="s">
        <v>34</v>
      </c>
      <c r="EN5" s="30" t="s">
        <v>34</v>
      </c>
      <c r="EO5" s="30" t="s">
        <v>34</v>
      </c>
      <c r="EP5" s="30" t="s">
        <v>34</v>
      </c>
      <c r="EQ5" s="30" t="s">
        <v>34</v>
      </c>
      <c r="ER5" s="30" t="s">
        <v>34</v>
      </c>
      <c r="ES5" s="30" t="s">
        <v>34</v>
      </c>
      <c r="ET5" s="30" t="s">
        <v>34</v>
      </c>
      <c r="EU5" s="30" t="s">
        <v>34</v>
      </c>
      <c r="EW5" s="30" t="s">
        <v>34</v>
      </c>
      <c r="EX5" s="30" t="s">
        <v>34</v>
      </c>
      <c r="EY5" s="30" t="s">
        <v>34</v>
      </c>
      <c r="EZ5" s="30" t="s">
        <v>34</v>
      </c>
      <c r="FC5" s="30" t="s">
        <v>34</v>
      </c>
      <c r="FD5" s="30" t="s">
        <v>34</v>
      </c>
      <c r="FE5" s="30" t="s">
        <v>34</v>
      </c>
    </row>
    <row r="6" spans="1:162" ht="30.4" customHeight="1" x14ac:dyDescent="0.45">
      <c r="A6" s="14" t="s">
        <v>125</v>
      </c>
      <c r="B6" s="14" t="s">
        <v>138</v>
      </c>
    </row>
    <row r="7" spans="1:162" x14ac:dyDescent="0.45">
      <c r="A7" s="21" t="s">
        <v>146</v>
      </c>
      <c r="B7" s="14" t="s">
        <v>147</v>
      </c>
      <c r="DM7" s="30">
        <v>0</v>
      </c>
      <c r="DN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EC7" s="30">
        <v>0</v>
      </c>
      <c r="ED7" s="30">
        <v>0</v>
      </c>
      <c r="EE7" s="30">
        <v>0</v>
      </c>
      <c r="EF7" s="30">
        <v>0</v>
      </c>
      <c r="EG7" s="30">
        <v>0</v>
      </c>
      <c r="EK7" s="30">
        <v>0</v>
      </c>
      <c r="EL7" s="30">
        <v>0</v>
      </c>
      <c r="EM7" s="30">
        <v>0</v>
      </c>
      <c r="EN7" s="30" t="s">
        <v>148</v>
      </c>
      <c r="EO7" s="30">
        <v>0</v>
      </c>
      <c r="ES7" s="30">
        <v>0</v>
      </c>
      <c r="ET7" s="30">
        <v>0</v>
      </c>
      <c r="EU7" s="30">
        <v>0</v>
      </c>
      <c r="EW7" s="30">
        <f>MEDIAN(DM7:EU7)</f>
        <v>0</v>
      </c>
      <c r="EX7" s="30">
        <f>MAX(DM7:EU7)</f>
        <v>0</v>
      </c>
      <c r="EY7" s="30">
        <f>MIN(DM7:EU7)</f>
        <v>0</v>
      </c>
      <c r="EZ7" s="36">
        <f>AVERAGE(DM7:EU7)</f>
        <v>0</v>
      </c>
      <c r="FA7" s="30">
        <f>COUNT(DM7:EU7)</f>
        <v>22</v>
      </c>
      <c r="FC7" s="36">
        <f t="shared" ref="FC7:FC32" si="0">AVERAGE(AD7,BZ7,DG7,EW7)</f>
        <v>0</v>
      </c>
      <c r="FD7" s="30">
        <f>MIN(AF7,CB7,DI7,EY7)</f>
        <v>0</v>
      </c>
      <c r="FE7" s="30">
        <f>MAX(AE7,CA7,DH7,EX7)</f>
        <v>0</v>
      </c>
      <c r="FF7" s="30">
        <f t="shared" ref="FF7:FF32" si="1">AH7+CD7+DK7+FA7</f>
        <v>22</v>
      </c>
    </row>
    <row r="8" spans="1:162" x14ac:dyDescent="0.45">
      <c r="A8" s="21"/>
      <c r="B8" s="14" t="s">
        <v>149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1430</v>
      </c>
      <c r="CT8" s="30">
        <v>4370</v>
      </c>
      <c r="CU8" s="30">
        <v>40900</v>
      </c>
      <c r="CV8" s="30">
        <v>0</v>
      </c>
      <c r="CW8" s="30">
        <v>0</v>
      </c>
      <c r="CX8" s="30">
        <v>470</v>
      </c>
      <c r="CY8" s="30">
        <v>233</v>
      </c>
      <c r="CZ8" s="30">
        <v>0</v>
      </c>
      <c r="DA8" s="30">
        <v>0</v>
      </c>
      <c r="DB8" s="30">
        <v>1590</v>
      </c>
      <c r="DC8" s="30">
        <v>0</v>
      </c>
      <c r="DD8" s="30">
        <v>0</v>
      </c>
      <c r="DE8" s="30">
        <v>0</v>
      </c>
      <c r="DG8" s="30">
        <f>MEDIAN(CF8:DE8)</f>
        <v>0</v>
      </c>
      <c r="DH8" s="30">
        <f>MAX(CF8:DE8)</f>
        <v>40900</v>
      </c>
      <c r="DI8" s="30">
        <f>MIN(CF8:DE8)</f>
        <v>0</v>
      </c>
      <c r="DJ8" s="36">
        <f>AVERAGE(CF8:DE8)</f>
        <v>1884.3461538461538</v>
      </c>
      <c r="DK8" s="30">
        <f>COUNT(CF8:DE8)</f>
        <v>26</v>
      </c>
      <c r="DM8" s="30">
        <v>92</v>
      </c>
      <c r="DN8" s="30">
        <v>92</v>
      </c>
      <c r="DR8" s="30">
        <v>87</v>
      </c>
      <c r="DS8" s="30">
        <v>430</v>
      </c>
      <c r="DT8" s="30">
        <v>520</v>
      </c>
      <c r="DU8" s="30">
        <v>390</v>
      </c>
      <c r="DV8" s="30">
        <v>150</v>
      </c>
      <c r="DW8" s="30">
        <v>85</v>
      </c>
      <c r="DX8" s="30">
        <v>52</v>
      </c>
      <c r="DY8" s="30">
        <v>51</v>
      </c>
      <c r="EC8" s="30">
        <v>300</v>
      </c>
      <c r="ED8" s="30">
        <v>430</v>
      </c>
      <c r="EE8" s="30">
        <v>460</v>
      </c>
      <c r="EF8" s="30">
        <v>38</v>
      </c>
      <c r="EG8" s="30">
        <v>38</v>
      </c>
      <c r="EK8" s="30">
        <v>10</v>
      </c>
      <c r="EL8" s="30">
        <v>30</v>
      </c>
      <c r="EM8" s="30">
        <v>13</v>
      </c>
      <c r="EN8" s="30" t="s">
        <v>148</v>
      </c>
      <c r="EO8" s="30">
        <v>41</v>
      </c>
      <c r="ES8" s="30">
        <v>50</v>
      </c>
      <c r="ET8" s="30">
        <v>69</v>
      </c>
      <c r="EU8" s="30">
        <v>18</v>
      </c>
      <c r="EW8" s="30">
        <f t="shared" ref="EW8:EW25" si="2">MEDIAN(DM8:EU8)</f>
        <v>77</v>
      </c>
      <c r="EX8" s="30">
        <f t="shared" ref="EX8:EX25" si="3">MAX(DM8:EU8)</f>
        <v>520</v>
      </c>
      <c r="EY8" s="30">
        <f t="shared" ref="EY8:EY25" si="4">MIN(DM8:EU8)</f>
        <v>10</v>
      </c>
      <c r="EZ8" s="36">
        <f t="shared" ref="EZ8:EZ25" si="5">AVERAGE(DM8:EU8)</f>
        <v>156.63636363636363</v>
      </c>
      <c r="FA8" s="30">
        <f t="shared" ref="FA8:FA25" si="6">COUNT(DM8:EU8)</f>
        <v>22</v>
      </c>
      <c r="FC8" s="36">
        <f t="shared" si="0"/>
        <v>38.5</v>
      </c>
      <c r="FD8" s="30">
        <f>MIN(AF8,CB8,DI8,EY8)</f>
        <v>0</v>
      </c>
      <c r="FE8" s="30">
        <f>MAX(AE8,CA8,DH8,EX8)</f>
        <v>40900</v>
      </c>
      <c r="FF8" s="30">
        <f t="shared" si="1"/>
        <v>48</v>
      </c>
    </row>
    <row r="9" spans="1:162" x14ac:dyDescent="0.45">
      <c r="A9" s="21"/>
      <c r="B9" s="14" t="s">
        <v>150</v>
      </c>
      <c r="CF9" s="30">
        <v>0</v>
      </c>
      <c r="CG9" s="30">
        <v>0</v>
      </c>
      <c r="CH9" s="30">
        <v>0</v>
      </c>
      <c r="CI9" s="30">
        <v>415</v>
      </c>
      <c r="CJ9" s="30">
        <v>380</v>
      </c>
      <c r="CK9" s="30">
        <v>387</v>
      </c>
      <c r="CL9" s="30">
        <v>414</v>
      </c>
      <c r="CM9" s="30">
        <v>365</v>
      </c>
      <c r="CN9" s="30">
        <v>406</v>
      </c>
      <c r="CO9" s="30">
        <v>464</v>
      </c>
      <c r="CP9" s="30">
        <v>308</v>
      </c>
      <c r="CQ9" s="30">
        <v>410</v>
      </c>
      <c r="CR9" s="30">
        <v>2950</v>
      </c>
      <c r="CS9" s="30">
        <v>21200</v>
      </c>
      <c r="CT9" s="30">
        <v>0</v>
      </c>
      <c r="CU9" s="30">
        <v>2010</v>
      </c>
      <c r="CV9" s="30">
        <v>377</v>
      </c>
      <c r="CW9" s="30">
        <v>1460</v>
      </c>
      <c r="CX9" s="30">
        <v>376</v>
      </c>
      <c r="CY9" s="30">
        <v>1230</v>
      </c>
      <c r="CZ9" s="30">
        <v>864</v>
      </c>
      <c r="DA9" s="30">
        <v>419</v>
      </c>
      <c r="DB9" s="30">
        <v>0</v>
      </c>
      <c r="DC9" s="30">
        <v>1580</v>
      </c>
      <c r="DD9" s="30">
        <v>781</v>
      </c>
      <c r="DE9" s="30">
        <v>466</v>
      </c>
      <c r="DG9" s="30">
        <f t="shared" ref="DG9:DG10" si="7">MEDIAN(CF9:DE9)</f>
        <v>412</v>
      </c>
      <c r="DH9" s="30">
        <f t="shared" ref="DH9:DH10" si="8">MAX(CF9:DE9)</f>
        <v>21200</v>
      </c>
      <c r="DI9" s="30">
        <f t="shared" ref="DI9:DI10" si="9">MIN(CF9:DE9)</f>
        <v>0</v>
      </c>
      <c r="DJ9" s="36">
        <f t="shared" ref="DJ9:DJ10" si="10">AVERAGE(CF9:DE9)</f>
        <v>1433.1538461538462</v>
      </c>
      <c r="DK9" s="30">
        <f t="shared" ref="DK9:DK10" si="11">COUNT(CF9:DE9)</f>
        <v>26</v>
      </c>
      <c r="DM9" s="30">
        <v>20</v>
      </c>
      <c r="DN9" s="30">
        <v>13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EC9" s="30">
        <v>0</v>
      </c>
      <c r="ED9" s="30">
        <v>0</v>
      </c>
      <c r="EE9" s="30">
        <v>0</v>
      </c>
      <c r="EF9" s="30">
        <v>680</v>
      </c>
      <c r="EG9" s="30">
        <v>610</v>
      </c>
      <c r="EK9" s="30">
        <v>360</v>
      </c>
      <c r="EL9" s="30">
        <v>480</v>
      </c>
      <c r="EM9" s="30">
        <v>480</v>
      </c>
      <c r="EN9" s="30" t="s">
        <v>148</v>
      </c>
      <c r="EO9" s="30">
        <v>490</v>
      </c>
      <c r="ES9" s="30">
        <v>550</v>
      </c>
      <c r="ET9" s="30">
        <v>330</v>
      </c>
      <c r="EU9" s="30">
        <v>280</v>
      </c>
      <c r="EW9" s="30">
        <f t="shared" si="2"/>
        <v>6.5</v>
      </c>
      <c r="EX9" s="30">
        <f t="shared" si="3"/>
        <v>680</v>
      </c>
      <c r="EY9" s="30">
        <f t="shared" si="4"/>
        <v>0</v>
      </c>
      <c r="EZ9" s="36">
        <f t="shared" si="5"/>
        <v>195.13636363636363</v>
      </c>
      <c r="FA9" s="30">
        <f t="shared" si="6"/>
        <v>22</v>
      </c>
      <c r="FC9" s="36">
        <f t="shared" si="0"/>
        <v>209.25</v>
      </c>
      <c r="FD9" s="30">
        <f>MIN(AF9,CB9,DI9,EY9)</f>
        <v>0</v>
      </c>
      <c r="FE9" s="30">
        <f>MAX(AE9,CA9,DH9,EX9)</f>
        <v>21200</v>
      </c>
      <c r="FF9" s="30">
        <f t="shared" si="1"/>
        <v>48</v>
      </c>
    </row>
    <row r="10" spans="1:162" x14ac:dyDescent="0.45">
      <c r="A10" s="21"/>
      <c r="B10" s="14" t="s">
        <v>151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1950</v>
      </c>
      <c r="CS10" s="30">
        <v>12100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0">
        <v>0</v>
      </c>
      <c r="DC10" s="30">
        <v>0</v>
      </c>
      <c r="DD10" s="30">
        <v>0</v>
      </c>
      <c r="DE10" s="30">
        <v>0</v>
      </c>
      <c r="DG10" s="30">
        <f t="shared" si="7"/>
        <v>0</v>
      </c>
      <c r="DH10" s="30">
        <f t="shared" si="8"/>
        <v>12100</v>
      </c>
      <c r="DI10" s="30">
        <f t="shared" si="9"/>
        <v>0</v>
      </c>
      <c r="DJ10" s="36">
        <f t="shared" si="10"/>
        <v>540.38461538461536</v>
      </c>
      <c r="DK10" s="30">
        <f t="shared" si="11"/>
        <v>26</v>
      </c>
      <c r="DM10" s="30">
        <v>48</v>
      </c>
      <c r="DN10" s="30">
        <v>27</v>
      </c>
      <c r="DR10" s="30">
        <v>34</v>
      </c>
      <c r="DS10" s="30">
        <v>18</v>
      </c>
      <c r="DT10" s="30">
        <v>17</v>
      </c>
      <c r="DU10" s="30">
        <v>0</v>
      </c>
      <c r="DV10" s="30">
        <v>0</v>
      </c>
      <c r="DW10" s="30">
        <v>0</v>
      </c>
      <c r="DX10" s="30">
        <v>6</v>
      </c>
      <c r="DY10" s="30">
        <v>6.8</v>
      </c>
      <c r="EC10" s="30">
        <v>15</v>
      </c>
      <c r="ED10" s="30">
        <v>0</v>
      </c>
      <c r="EE10" s="30">
        <v>0</v>
      </c>
      <c r="EF10" s="30">
        <v>410</v>
      </c>
      <c r="EG10" s="30">
        <v>370</v>
      </c>
      <c r="EK10" s="30">
        <v>330</v>
      </c>
      <c r="EL10" s="30">
        <v>270</v>
      </c>
      <c r="EM10" s="30">
        <v>260</v>
      </c>
      <c r="EN10" s="30" t="s">
        <v>148</v>
      </c>
      <c r="EO10" s="30">
        <v>740</v>
      </c>
      <c r="EW10" s="30">
        <f t="shared" si="2"/>
        <v>18</v>
      </c>
      <c r="EX10" s="30">
        <f t="shared" si="3"/>
        <v>740</v>
      </c>
      <c r="EY10" s="30">
        <f t="shared" si="4"/>
        <v>0</v>
      </c>
      <c r="EZ10" s="36">
        <f t="shared" si="5"/>
        <v>134.30526315789476</v>
      </c>
      <c r="FA10" s="30">
        <f t="shared" si="6"/>
        <v>19</v>
      </c>
      <c r="FC10" s="36">
        <f t="shared" si="0"/>
        <v>9</v>
      </c>
      <c r="FD10" s="30">
        <f>MIN(AF10,CB10,DI10,EY10)</f>
        <v>0</v>
      </c>
      <c r="FE10" s="30">
        <f>MAX(AE10,CA10,DH10,EX10)</f>
        <v>12100</v>
      </c>
      <c r="FF10" s="30">
        <f t="shared" si="1"/>
        <v>45</v>
      </c>
    </row>
    <row r="11" spans="1:162" x14ac:dyDescent="0.45">
      <c r="A11" s="29" t="s">
        <v>162</v>
      </c>
      <c r="B11" s="14" t="s">
        <v>163</v>
      </c>
      <c r="DM11" s="30">
        <v>1</v>
      </c>
      <c r="DN11" s="30">
        <v>1</v>
      </c>
      <c r="DO11" s="30">
        <v>0</v>
      </c>
      <c r="DP11" s="30">
        <v>1.1000000000000001</v>
      </c>
      <c r="DQ11" s="30">
        <v>1.2</v>
      </c>
      <c r="DR11" s="30">
        <v>3.7</v>
      </c>
      <c r="DS11" s="30">
        <v>0</v>
      </c>
      <c r="DT11" s="30">
        <v>0</v>
      </c>
      <c r="DU11" s="30">
        <v>1.5</v>
      </c>
      <c r="DV11" s="30">
        <v>0.5</v>
      </c>
      <c r="DW11" s="30">
        <v>1.4</v>
      </c>
      <c r="DX11" s="30">
        <v>0.2</v>
      </c>
      <c r="DY11" s="30">
        <v>0.2</v>
      </c>
      <c r="DZ11" s="30">
        <v>0.2</v>
      </c>
      <c r="EA11" s="30">
        <v>0.2</v>
      </c>
      <c r="EB11" s="30">
        <v>0.2</v>
      </c>
      <c r="EC11" s="30">
        <v>0</v>
      </c>
      <c r="ED11" s="30">
        <v>0</v>
      </c>
      <c r="EE11" s="30">
        <v>0</v>
      </c>
      <c r="EF11" s="30">
        <v>1.2</v>
      </c>
      <c r="EG11" s="30">
        <v>1.1000000000000001</v>
      </c>
      <c r="EH11" s="30">
        <v>1</v>
      </c>
      <c r="EI11" s="30">
        <v>1.3</v>
      </c>
      <c r="EJ11" s="30">
        <v>1.2</v>
      </c>
      <c r="EK11" s="30">
        <v>3.8</v>
      </c>
      <c r="EL11" s="30">
        <v>0</v>
      </c>
      <c r="EM11" s="30">
        <v>0</v>
      </c>
      <c r="EN11" s="30">
        <v>0.8</v>
      </c>
      <c r="EO11" s="30">
        <v>0.9</v>
      </c>
      <c r="EP11" s="30">
        <v>0.6</v>
      </c>
      <c r="EQ11" s="30">
        <v>0.5</v>
      </c>
      <c r="ER11" s="30">
        <v>0.7</v>
      </c>
      <c r="ES11" s="30">
        <v>0</v>
      </c>
      <c r="ET11" s="30">
        <v>0</v>
      </c>
      <c r="EU11" s="30">
        <v>0</v>
      </c>
      <c r="EW11" s="30">
        <f t="shared" si="2"/>
        <v>0.5</v>
      </c>
      <c r="EX11" s="30">
        <f t="shared" si="3"/>
        <v>3.8</v>
      </c>
      <c r="EY11" s="30">
        <f t="shared" si="4"/>
        <v>0</v>
      </c>
      <c r="EZ11" s="36">
        <f t="shared" si="5"/>
        <v>0.72857142857142843</v>
      </c>
      <c r="FA11" s="30">
        <f t="shared" si="6"/>
        <v>35</v>
      </c>
      <c r="FC11" s="36">
        <f t="shared" si="0"/>
        <v>0.5</v>
      </c>
      <c r="FD11" s="30">
        <f>MIN(AF11,CB11,DI11,EY11)</f>
        <v>0</v>
      </c>
      <c r="FE11" s="30">
        <f>MAX(AE11,CA11,DH11,EX11)</f>
        <v>3.8</v>
      </c>
      <c r="FF11" s="30">
        <f t="shared" si="1"/>
        <v>35</v>
      </c>
    </row>
    <row r="12" spans="1:162" x14ac:dyDescent="0.45">
      <c r="A12" s="29"/>
      <c r="B12" s="14" t="s">
        <v>164</v>
      </c>
      <c r="C12" s="30">
        <v>0</v>
      </c>
      <c r="D12" s="30">
        <v>0</v>
      </c>
      <c r="E12" s="30">
        <v>0</v>
      </c>
      <c r="F12" s="30">
        <v>0</v>
      </c>
      <c r="G12" s="30">
        <v>0.122</v>
      </c>
      <c r="H12" s="30">
        <v>0</v>
      </c>
      <c r="I12" s="30">
        <v>0</v>
      </c>
      <c r="J12" s="30">
        <v>3.87</v>
      </c>
      <c r="K12" s="30">
        <v>0</v>
      </c>
      <c r="L12" s="30">
        <v>0</v>
      </c>
      <c r="M12" s="30">
        <v>0.38100000000000001</v>
      </c>
      <c r="N12" s="30">
        <v>0</v>
      </c>
      <c r="O12" s="30">
        <v>0</v>
      </c>
      <c r="P12" s="30">
        <v>0.221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2.9</v>
      </c>
      <c r="W12" s="30">
        <v>2.58</v>
      </c>
      <c r="X12" s="30">
        <v>3.68</v>
      </c>
      <c r="Y12" s="30">
        <v>0</v>
      </c>
      <c r="Z12" s="30">
        <v>0</v>
      </c>
      <c r="AA12" s="30">
        <v>0</v>
      </c>
      <c r="AB12" s="30">
        <v>2.14</v>
      </c>
      <c r="AD12" s="30">
        <f t="shared" ref="AD12:AD26" si="12">MEDIAN(C12:AB12)</f>
        <v>0</v>
      </c>
      <c r="AE12" s="30">
        <f t="shared" ref="AE12:AE26" si="13">MAX(C12:AB12)</f>
        <v>3.87</v>
      </c>
      <c r="AF12" s="30">
        <f t="shared" ref="AF12:AF26" si="14">MIN(C12:AB12)</f>
        <v>0</v>
      </c>
      <c r="AG12" s="36">
        <f t="shared" ref="AG12:AG26" si="15">AVERAGE(C12:AB12)</f>
        <v>0.61130769230769233</v>
      </c>
      <c r="AH12" s="30">
        <f t="shared" ref="AH12:AH26" si="16">COUNT(C12:AB12)</f>
        <v>26</v>
      </c>
      <c r="AJ12" s="30">
        <v>72.599999999999994</v>
      </c>
      <c r="AK12" s="30">
        <v>5.4100000000000002E-2</v>
      </c>
      <c r="AL12" s="30">
        <v>16.399999999999999</v>
      </c>
      <c r="AM12" s="30">
        <v>0</v>
      </c>
      <c r="AN12" s="30">
        <v>0</v>
      </c>
      <c r="AO12" s="30">
        <v>1.08</v>
      </c>
      <c r="AP12" s="30">
        <v>3.94</v>
      </c>
      <c r="AQ12" s="30">
        <v>6.77</v>
      </c>
      <c r="AR12" s="30">
        <v>0</v>
      </c>
      <c r="AS12" s="30">
        <v>0</v>
      </c>
      <c r="AT12" s="30">
        <v>0</v>
      </c>
      <c r="AU12" s="30">
        <v>1.75</v>
      </c>
      <c r="AV12" s="30">
        <v>4.26</v>
      </c>
      <c r="AW12" s="30">
        <v>3.55</v>
      </c>
      <c r="AX12" s="30">
        <v>0</v>
      </c>
      <c r="AY12" s="30">
        <v>0</v>
      </c>
      <c r="AZ12" s="30">
        <v>30.9</v>
      </c>
      <c r="BA12" s="30">
        <v>0</v>
      </c>
      <c r="BB12" s="30">
        <v>0</v>
      </c>
      <c r="BC12" s="30">
        <v>0</v>
      </c>
      <c r="BD12" s="30">
        <v>21.6</v>
      </c>
      <c r="BE12" s="30">
        <v>0</v>
      </c>
      <c r="BF12" s="30">
        <v>94.7</v>
      </c>
      <c r="BG12" s="30">
        <v>0</v>
      </c>
      <c r="BH12" s="30">
        <v>0</v>
      </c>
      <c r="BI12" s="30">
        <v>0</v>
      </c>
      <c r="BJ12" s="30">
        <v>1.43</v>
      </c>
      <c r="BK12" s="30">
        <v>0</v>
      </c>
      <c r="BL12" s="30">
        <v>4.3099999999999996</v>
      </c>
      <c r="BM12" s="30">
        <v>4.26</v>
      </c>
      <c r="BN12" s="30">
        <v>0</v>
      </c>
      <c r="BO12" s="30">
        <v>786</v>
      </c>
      <c r="BP12" s="30">
        <v>6.02</v>
      </c>
      <c r="BQ12" s="30">
        <v>0</v>
      </c>
      <c r="BR12" s="30">
        <v>0</v>
      </c>
      <c r="BS12" s="30">
        <v>0</v>
      </c>
      <c r="BT12" s="30">
        <v>8.23</v>
      </c>
      <c r="BU12" s="30">
        <v>0</v>
      </c>
      <c r="BV12" s="30">
        <v>3.33</v>
      </c>
      <c r="BW12" s="30">
        <v>0</v>
      </c>
      <c r="BX12" s="30">
        <v>0</v>
      </c>
      <c r="BZ12" s="30">
        <f>MEDIAN(AJ12:BX12)</f>
        <v>0</v>
      </c>
      <c r="CA12" s="30">
        <f>MAX(AJ12:BX12)</f>
        <v>786</v>
      </c>
      <c r="CB12" s="30">
        <f>MIN(AJ12:CA12)</f>
        <v>0</v>
      </c>
      <c r="CC12" s="36">
        <f>AVERAGE(AJ12:BX12)</f>
        <v>26.126441463414633</v>
      </c>
      <c r="CD12" s="30">
        <f>COUNT(AJ12:BX12)</f>
        <v>41</v>
      </c>
      <c r="DM12" s="30">
        <v>0.5</v>
      </c>
      <c r="DN12" s="30">
        <v>0.5</v>
      </c>
      <c r="DO12" s="30">
        <v>0.6</v>
      </c>
      <c r="DP12" s="30">
        <v>0.7</v>
      </c>
      <c r="DQ12" s="30">
        <v>0.7</v>
      </c>
      <c r="DR12" s="30">
        <v>8.8000000000000007</v>
      </c>
      <c r="DS12" s="30">
        <v>3.9</v>
      </c>
      <c r="DT12" s="30">
        <v>2.5</v>
      </c>
      <c r="DU12" s="30">
        <v>3.1</v>
      </c>
      <c r="DV12" s="30">
        <v>0.6</v>
      </c>
      <c r="DW12" s="30">
        <v>0</v>
      </c>
      <c r="DX12" s="30">
        <v>0.4</v>
      </c>
      <c r="DY12" s="30">
        <v>0.4</v>
      </c>
      <c r="DZ12" s="30">
        <v>0.3</v>
      </c>
      <c r="EA12" s="30">
        <v>0.3</v>
      </c>
      <c r="EB12" s="30">
        <v>0.3</v>
      </c>
      <c r="EC12" s="30">
        <v>0</v>
      </c>
      <c r="ED12" s="30">
        <v>2.6</v>
      </c>
      <c r="EE12" s="30">
        <v>2.2000000000000002</v>
      </c>
      <c r="EF12" s="30">
        <v>0.6</v>
      </c>
      <c r="EG12" s="30">
        <v>0.6</v>
      </c>
      <c r="EH12" s="30">
        <v>0.6</v>
      </c>
      <c r="EI12" s="30">
        <v>0.8</v>
      </c>
      <c r="EJ12" s="30">
        <v>0.8</v>
      </c>
      <c r="EK12" s="30">
        <v>4.5999999999999996</v>
      </c>
      <c r="EL12" s="30">
        <v>1.6</v>
      </c>
      <c r="EM12" s="30">
        <v>0</v>
      </c>
      <c r="EN12" s="30">
        <v>0.5</v>
      </c>
      <c r="EO12" s="30">
        <v>0.6</v>
      </c>
      <c r="EP12" s="30">
        <v>0.4</v>
      </c>
      <c r="EQ12" s="30">
        <v>0.4</v>
      </c>
      <c r="ER12" s="30">
        <v>0.5</v>
      </c>
      <c r="ES12" s="30">
        <v>0</v>
      </c>
      <c r="ET12" s="30">
        <v>0</v>
      </c>
      <c r="EU12" s="30">
        <v>0</v>
      </c>
      <c r="EW12" s="30">
        <f t="shared" si="2"/>
        <v>0.6</v>
      </c>
      <c r="EX12" s="30">
        <f t="shared" si="3"/>
        <v>8.8000000000000007</v>
      </c>
      <c r="EY12" s="30">
        <f t="shared" si="4"/>
        <v>0</v>
      </c>
      <c r="EZ12" s="36">
        <f t="shared" si="5"/>
        <v>1.1542857142857146</v>
      </c>
      <c r="FA12" s="30">
        <f t="shared" si="6"/>
        <v>35</v>
      </c>
      <c r="FC12" s="36">
        <f t="shared" si="0"/>
        <v>0.19999999999999998</v>
      </c>
      <c r="FD12" s="30">
        <f>MIN(AF12,CB12,DI12,EY12)</f>
        <v>0</v>
      </c>
      <c r="FE12" s="30">
        <f>MAX(AE12,CA12,DH12,EX12)</f>
        <v>786</v>
      </c>
      <c r="FF12" s="30">
        <f t="shared" si="1"/>
        <v>102</v>
      </c>
    </row>
    <row r="13" spans="1:162" x14ac:dyDescent="0.45">
      <c r="A13" s="29"/>
      <c r="B13" s="14" t="s">
        <v>165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33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0.75900000000000001</v>
      </c>
      <c r="X13" s="30">
        <v>0.44400000000000001</v>
      </c>
      <c r="Y13" s="30">
        <v>0</v>
      </c>
      <c r="Z13" s="30">
        <v>0</v>
      </c>
      <c r="AA13" s="30">
        <v>0</v>
      </c>
      <c r="AB13" s="30">
        <v>2.57</v>
      </c>
      <c r="AD13" s="30">
        <f t="shared" si="12"/>
        <v>0</v>
      </c>
      <c r="AE13" s="30">
        <f t="shared" si="13"/>
        <v>33</v>
      </c>
      <c r="AF13" s="30">
        <f t="shared" si="14"/>
        <v>0</v>
      </c>
      <c r="AG13" s="36">
        <f t="shared" si="15"/>
        <v>1.4143461538461539</v>
      </c>
      <c r="AH13" s="30">
        <f t="shared" si="16"/>
        <v>26</v>
      </c>
      <c r="AJ13" s="30">
        <v>153</v>
      </c>
      <c r="AK13" s="30">
        <v>1.43</v>
      </c>
      <c r="AL13" s="30">
        <v>43.5</v>
      </c>
      <c r="AM13" s="30">
        <v>27</v>
      </c>
      <c r="AN13" s="30">
        <v>27.2</v>
      </c>
      <c r="AO13" s="30">
        <v>2.71</v>
      </c>
      <c r="AP13" s="30">
        <v>38.299999999999997</v>
      </c>
      <c r="AQ13" s="30">
        <v>29.1</v>
      </c>
      <c r="AR13" s="30">
        <v>63.7</v>
      </c>
      <c r="AS13" s="30">
        <v>28.3</v>
      </c>
      <c r="AT13" s="30">
        <v>4.21</v>
      </c>
      <c r="AU13" s="30">
        <v>14</v>
      </c>
      <c r="AV13" s="30">
        <v>26.1</v>
      </c>
      <c r="AW13" s="30">
        <v>4.6100000000000003</v>
      </c>
      <c r="AX13" s="30">
        <v>0</v>
      </c>
      <c r="AY13" s="30">
        <v>1.19</v>
      </c>
      <c r="AZ13" s="30">
        <v>62.2</v>
      </c>
      <c r="BA13" s="30">
        <v>0</v>
      </c>
      <c r="BB13" s="30">
        <v>0</v>
      </c>
      <c r="BC13" s="30">
        <v>2.96</v>
      </c>
      <c r="BD13" s="30">
        <v>68</v>
      </c>
      <c r="BE13" s="30">
        <v>10.5</v>
      </c>
      <c r="BF13" s="30">
        <v>238</v>
      </c>
      <c r="BG13" s="30">
        <v>0</v>
      </c>
      <c r="BH13" s="30">
        <v>8.56</v>
      </c>
      <c r="BI13" s="30">
        <v>0</v>
      </c>
      <c r="BJ13" s="30">
        <v>3.87</v>
      </c>
      <c r="BK13" s="30">
        <v>1.59</v>
      </c>
      <c r="BL13" s="30">
        <v>14.5</v>
      </c>
      <c r="BM13" s="30">
        <v>0</v>
      </c>
      <c r="BN13" s="30">
        <v>0</v>
      </c>
      <c r="BO13" s="30">
        <v>598</v>
      </c>
      <c r="BP13" s="30">
        <v>14.3</v>
      </c>
      <c r="BQ13" s="30">
        <v>17.2</v>
      </c>
      <c r="BR13" s="30">
        <v>0</v>
      </c>
      <c r="BS13" s="30">
        <v>0</v>
      </c>
      <c r="BT13" s="30">
        <v>50.9</v>
      </c>
      <c r="BU13" s="30">
        <v>0</v>
      </c>
      <c r="BV13" s="30">
        <v>30.3</v>
      </c>
      <c r="BW13" s="30">
        <v>0</v>
      </c>
      <c r="BX13" s="30">
        <v>20.5</v>
      </c>
      <c r="BZ13" s="30">
        <f t="shared" ref="BZ13:BZ19" si="17">MEDIAN(AJ13:BX13)</f>
        <v>10.5</v>
      </c>
      <c r="CA13" s="30">
        <f t="shared" ref="CA13:CA19" si="18">MAX(AJ13:BX13)</f>
        <v>598</v>
      </c>
      <c r="CB13" s="30">
        <f t="shared" ref="CB13:CB19" si="19">MIN(AJ13:CA13)</f>
        <v>0</v>
      </c>
      <c r="CC13" s="36">
        <f t="shared" ref="CC13:CC19" si="20">AVERAGE(AJ13:BX13)</f>
        <v>39.164146341463422</v>
      </c>
      <c r="CD13" s="30">
        <f t="shared" ref="CD13:CD19" si="21">COUNT(AJ13:BX13)</f>
        <v>41</v>
      </c>
      <c r="DM13" s="30">
        <v>2.8</v>
      </c>
      <c r="DN13" s="30">
        <v>3.3</v>
      </c>
      <c r="DO13" s="30">
        <v>2.2000000000000002</v>
      </c>
      <c r="DP13" s="30">
        <v>5</v>
      </c>
      <c r="DQ13" s="30">
        <v>2.5</v>
      </c>
      <c r="DR13" s="30">
        <v>34</v>
      </c>
      <c r="DS13" s="30">
        <v>26</v>
      </c>
      <c r="DT13" s="30">
        <v>20</v>
      </c>
      <c r="DU13" s="30">
        <v>20</v>
      </c>
      <c r="DV13" s="30">
        <v>3.3</v>
      </c>
      <c r="DW13" s="30">
        <v>17</v>
      </c>
      <c r="DX13" s="30">
        <v>4</v>
      </c>
      <c r="DY13" s="30">
        <v>1.6</v>
      </c>
      <c r="DZ13" s="30">
        <v>0.5</v>
      </c>
      <c r="EA13" s="30">
        <v>0.6</v>
      </c>
      <c r="EB13" s="30">
        <v>0.9</v>
      </c>
      <c r="EC13" s="30">
        <v>2.6</v>
      </c>
      <c r="ED13" s="30">
        <v>10</v>
      </c>
      <c r="EE13" s="30">
        <v>7.9</v>
      </c>
      <c r="EF13" s="30">
        <v>3.6</v>
      </c>
      <c r="EG13" s="30">
        <v>3.4</v>
      </c>
      <c r="EH13" s="30">
        <v>2.7</v>
      </c>
      <c r="EI13" s="30">
        <v>4</v>
      </c>
      <c r="EJ13" s="30">
        <v>4</v>
      </c>
      <c r="EK13" s="30">
        <v>12</v>
      </c>
      <c r="EL13" s="30">
        <v>5.7</v>
      </c>
      <c r="EM13" s="30">
        <v>4.0999999999999996</v>
      </c>
      <c r="EN13" s="30">
        <v>3.5</v>
      </c>
      <c r="EO13" s="30">
        <v>3.7</v>
      </c>
      <c r="EP13" s="30">
        <v>2.5</v>
      </c>
      <c r="EQ13" s="30">
        <v>2.8</v>
      </c>
      <c r="ER13" s="30">
        <v>3.4</v>
      </c>
      <c r="ES13" s="30">
        <v>0</v>
      </c>
      <c r="ET13" s="30">
        <v>1.2</v>
      </c>
      <c r="EU13" s="30">
        <v>0.8</v>
      </c>
      <c r="EW13" s="30">
        <f t="shared" si="2"/>
        <v>3.4</v>
      </c>
      <c r="EX13" s="30">
        <f t="shared" si="3"/>
        <v>34</v>
      </c>
      <c r="EY13" s="30">
        <f t="shared" si="4"/>
        <v>0</v>
      </c>
      <c r="EZ13" s="36">
        <f t="shared" si="5"/>
        <v>6.3314285714285701</v>
      </c>
      <c r="FA13" s="30">
        <f t="shared" si="6"/>
        <v>35</v>
      </c>
      <c r="FC13" s="36">
        <f t="shared" si="0"/>
        <v>4.6333333333333337</v>
      </c>
      <c r="FD13" s="30">
        <f>MIN(AF13,CB13,DI13,EY13)</f>
        <v>0</v>
      </c>
      <c r="FE13" s="30">
        <f>MAX(AE13,CA13,DH13,EX13)</f>
        <v>598</v>
      </c>
      <c r="FF13" s="30">
        <f t="shared" si="1"/>
        <v>102</v>
      </c>
    </row>
    <row r="14" spans="1:162" x14ac:dyDescent="0.45">
      <c r="A14" s="29"/>
      <c r="B14" s="14" t="s">
        <v>166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12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0.32400000000000001</v>
      </c>
      <c r="Y14" s="30">
        <v>0</v>
      </c>
      <c r="Z14" s="30">
        <v>0</v>
      </c>
      <c r="AA14" s="30">
        <v>0</v>
      </c>
      <c r="AB14" s="30">
        <v>1.98</v>
      </c>
      <c r="AD14" s="30">
        <f t="shared" si="12"/>
        <v>0</v>
      </c>
      <c r="AE14" s="30">
        <f t="shared" si="13"/>
        <v>12</v>
      </c>
      <c r="AF14" s="30">
        <f t="shared" si="14"/>
        <v>0</v>
      </c>
      <c r="AG14" s="36">
        <f t="shared" si="15"/>
        <v>0.55015384615384622</v>
      </c>
      <c r="AH14" s="30">
        <f t="shared" si="16"/>
        <v>26</v>
      </c>
      <c r="AJ14" s="30">
        <v>221</v>
      </c>
      <c r="AK14" s="30">
        <v>1.08</v>
      </c>
      <c r="AL14" s="30">
        <v>64.900000000000006</v>
      </c>
      <c r="AM14" s="30">
        <v>8.9600000000000009</v>
      </c>
      <c r="AN14" s="30">
        <v>0</v>
      </c>
      <c r="AO14" s="30">
        <v>3.11</v>
      </c>
      <c r="AP14" s="30">
        <v>8.0500000000000007</v>
      </c>
      <c r="AQ14" s="30">
        <v>12.7</v>
      </c>
      <c r="AR14" s="30">
        <v>18.7</v>
      </c>
      <c r="AS14" s="30">
        <v>4.92</v>
      </c>
      <c r="AT14" s="30">
        <v>4.7300000000000004</v>
      </c>
      <c r="AU14" s="30">
        <v>4.66</v>
      </c>
      <c r="AV14" s="30">
        <v>7.12</v>
      </c>
      <c r="AW14" s="30">
        <v>8.58</v>
      </c>
      <c r="AX14" s="30">
        <v>0</v>
      </c>
      <c r="AY14" s="30">
        <v>1.22</v>
      </c>
      <c r="AZ14" s="30">
        <v>94.6</v>
      </c>
      <c r="BA14" s="30">
        <v>1.8</v>
      </c>
      <c r="BB14" s="30">
        <v>0.40899999999999997</v>
      </c>
      <c r="BC14" s="30">
        <v>1.76</v>
      </c>
      <c r="BD14" s="30">
        <v>96.6</v>
      </c>
      <c r="BE14" s="30">
        <v>0</v>
      </c>
      <c r="BF14" s="30">
        <v>515</v>
      </c>
      <c r="BG14" s="30">
        <v>1.1100000000000001</v>
      </c>
      <c r="BH14" s="30">
        <v>3.14</v>
      </c>
      <c r="BI14" s="30">
        <v>79.599999999999994</v>
      </c>
      <c r="BJ14" s="30">
        <v>6.03</v>
      </c>
      <c r="BK14" s="30">
        <v>1.23</v>
      </c>
      <c r="BL14" s="30">
        <v>20.5</v>
      </c>
      <c r="BM14" s="30">
        <v>18.399999999999999</v>
      </c>
      <c r="BN14" s="30">
        <v>9.0299999999999994</v>
      </c>
      <c r="BO14" s="30">
        <v>506</v>
      </c>
      <c r="BP14" s="30">
        <v>22.4</v>
      </c>
      <c r="BQ14" s="30">
        <v>11.5</v>
      </c>
      <c r="BR14" s="30">
        <v>3.23</v>
      </c>
      <c r="BS14" s="30">
        <v>0</v>
      </c>
      <c r="BT14" s="30">
        <v>12.1</v>
      </c>
      <c r="BU14" s="30">
        <v>10.9</v>
      </c>
      <c r="BV14" s="30">
        <v>5.46</v>
      </c>
      <c r="BW14" s="30">
        <v>4.66</v>
      </c>
      <c r="BX14" s="30">
        <v>5.0199999999999996</v>
      </c>
      <c r="BZ14" s="30">
        <f t="shared" si="17"/>
        <v>6.03</v>
      </c>
      <c r="CA14" s="30">
        <f t="shared" si="18"/>
        <v>515</v>
      </c>
      <c r="CB14" s="30">
        <f t="shared" si="19"/>
        <v>0</v>
      </c>
      <c r="CC14" s="36">
        <f t="shared" si="20"/>
        <v>43.907536585365854</v>
      </c>
      <c r="CD14" s="30">
        <f t="shared" si="21"/>
        <v>41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7.6</v>
      </c>
      <c r="DS14" s="30">
        <v>6.1</v>
      </c>
      <c r="DT14" s="30">
        <v>4.2</v>
      </c>
      <c r="DU14" s="30">
        <v>6.3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0">
        <v>0</v>
      </c>
      <c r="EB14" s="30">
        <v>0</v>
      </c>
      <c r="EC14" s="30">
        <v>1.5</v>
      </c>
      <c r="ED14" s="30">
        <v>2.2999999999999998</v>
      </c>
      <c r="EE14" s="30">
        <v>1.9</v>
      </c>
      <c r="EF14" s="30">
        <v>1.4</v>
      </c>
      <c r="EG14" s="30">
        <v>1.2</v>
      </c>
      <c r="EH14" s="30">
        <v>0.9</v>
      </c>
      <c r="EI14" s="30">
        <v>1.6</v>
      </c>
      <c r="EJ14" s="30">
        <v>1.5</v>
      </c>
      <c r="EK14" s="30">
        <v>11</v>
      </c>
      <c r="EL14" s="30">
        <v>5.0999999999999996</v>
      </c>
      <c r="EM14" s="30">
        <v>3.5</v>
      </c>
      <c r="EN14" s="30">
        <v>1.5</v>
      </c>
      <c r="EO14" s="30">
        <v>1.7</v>
      </c>
      <c r="EP14" s="30">
        <v>1.1000000000000001</v>
      </c>
      <c r="EQ14" s="30">
        <v>1.4</v>
      </c>
      <c r="ER14" s="30">
        <v>1.5</v>
      </c>
      <c r="ES14" s="30">
        <v>1.1000000000000001</v>
      </c>
      <c r="ET14" s="30">
        <v>2</v>
      </c>
      <c r="EU14" s="30">
        <v>1.4</v>
      </c>
      <c r="EW14" s="30">
        <f t="shared" si="2"/>
        <v>1.4</v>
      </c>
      <c r="EX14" s="30">
        <f t="shared" si="3"/>
        <v>11</v>
      </c>
      <c r="EY14" s="30">
        <f t="shared" si="4"/>
        <v>0</v>
      </c>
      <c r="EZ14" s="36">
        <f t="shared" si="5"/>
        <v>1.9371428571428575</v>
      </c>
      <c r="FA14" s="30">
        <f t="shared" si="6"/>
        <v>35</v>
      </c>
      <c r="FC14" s="36">
        <f t="shared" si="0"/>
        <v>2.4766666666666666</v>
      </c>
      <c r="FD14" s="30">
        <f>MIN(AF14,CB14,DI14,EY14)</f>
        <v>0</v>
      </c>
      <c r="FE14" s="30">
        <f>MAX(AE14,CA14,DH14,EX14)</f>
        <v>515</v>
      </c>
      <c r="FF14" s="30">
        <f t="shared" si="1"/>
        <v>102</v>
      </c>
    </row>
    <row r="15" spans="1:162" x14ac:dyDescent="0.45">
      <c r="A15" s="29"/>
      <c r="B15" s="14" t="s">
        <v>167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57.2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D15" s="30">
        <f t="shared" si="12"/>
        <v>0</v>
      </c>
      <c r="AE15" s="30">
        <f t="shared" si="13"/>
        <v>57.2</v>
      </c>
      <c r="AF15" s="30">
        <f t="shared" si="14"/>
        <v>0</v>
      </c>
      <c r="AG15" s="36">
        <f t="shared" si="15"/>
        <v>2.2000000000000002</v>
      </c>
      <c r="AH15" s="30">
        <f t="shared" si="16"/>
        <v>26</v>
      </c>
      <c r="AJ15" s="30">
        <v>114</v>
      </c>
      <c r="AK15" s="30">
        <v>0</v>
      </c>
      <c r="AL15" s="30">
        <v>161</v>
      </c>
      <c r="AM15" s="30">
        <v>38</v>
      </c>
      <c r="AN15" s="30">
        <v>32</v>
      </c>
      <c r="AO15" s="30">
        <v>5.44</v>
      </c>
      <c r="AP15" s="30">
        <v>55.5</v>
      </c>
      <c r="AQ15" s="30">
        <v>85.5</v>
      </c>
      <c r="AR15" s="30">
        <v>109</v>
      </c>
      <c r="AS15" s="30">
        <v>44.3</v>
      </c>
      <c r="AT15" s="30">
        <v>27.6</v>
      </c>
      <c r="AU15" s="30">
        <v>69.3</v>
      </c>
      <c r="AV15" s="30">
        <v>0</v>
      </c>
      <c r="AW15" s="30">
        <v>13.1</v>
      </c>
      <c r="AX15" s="30">
        <v>5.83</v>
      </c>
      <c r="AY15" s="30">
        <v>3.26</v>
      </c>
      <c r="AZ15" s="30">
        <v>293</v>
      </c>
      <c r="BA15" s="30">
        <v>3.49</v>
      </c>
      <c r="BB15" s="30">
        <v>0.61199999999999999</v>
      </c>
      <c r="BC15" s="30">
        <v>2.1800000000000002</v>
      </c>
      <c r="BD15" s="30">
        <v>330</v>
      </c>
      <c r="BE15" s="30">
        <v>18.8</v>
      </c>
      <c r="BF15" s="30">
        <v>438</v>
      </c>
      <c r="BG15" s="30">
        <v>0</v>
      </c>
      <c r="BH15" s="30">
        <v>27.5</v>
      </c>
      <c r="BI15" s="30">
        <v>85</v>
      </c>
      <c r="BJ15" s="30">
        <v>11.7</v>
      </c>
      <c r="BK15" s="30">
        <v>3.83</v>
      </c>
      <c r="BL15" s="30">
        <v>46.2</v>
      </c>
      <c r="BM15" s="30">
        <v>47.1</v>
      </c>
      <c r="BN15" s="30">
        <v>60.7</v>
      </c>
      <c r="BO15" s="30">
        <v>369</v>
      </c>
      <c r="BP15" s="30">
        <v>8.42</v>
      </c>
      <c r="BQ15" s="30">
        <v>77</v>
      </c>
      <c r="BR15" s="30">
        <v>9.15</v>
      </c>
      <c r="BS15" s="30">
        <v>29.6</v>
      </c>
      <c r="BT15" s="30">
        <v>163</v>
      </c>
      <c r="BU15" s="30">
        <v>43.5</v>
      </c>
      <c r="BV15" s="30">
        <v>82.6</v>
      </c>
      <c r="BW15" s="30">
        <v>104</v>
      </c>
      <c r="BX15" s="30">
        <v>73</v>
      </c>
      <c r="BZ15" s="30">
        <f t="shared" si="17"/>
        <v>43.5</v>
      </c>
      <c r="CA15" s="30">
        <f t="shared" si="18"/>
        <v>438</v>
      </c>
      <c r="CB15" s="30">
        <f t="shared" si="19"/>
        <v>0</v>
      </c>
      <c r="CC15" s="36">
        <f t="shared" si="20"/>
        <v>75.395414634146334</v>
      </c>
      <c r="CD15" s="30">
        <f t="shared" si="21"/>
        <v>41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0">
        <v>0</v>
      </c>
      <c r="EB15" s="30">
        <v>0</v>
      </c>
      <c r="EC15" s="30">
        <v>0</v>
      </c>
      <c r="ED15" s="30">
        <v>0</v>
      </c>
      <c r="EE15" s="30">
        <v>0</v>
      </c>
      <c r="EF15" s="30">
        <v>6.4</v>
      </c>
      <c r="EG15" s="30">
        <v>5.7</v>
      </c>
      <c r="EH15" s="30">
        <v>3.3</v>
      </c>
      <c r="EI15" s="30">
        <v>17</v>
      </c>
      <c r="EJ15" s="30">
        <v>14</v>
      </c>
      <c r="EK15" s="30">
        <v>29</v>
      </c>
      <c r="EL15" s="30">
        <v>15</v>
      </c>
      <c r="EM15" s="30">
        <v>12</v>
      </c>
      <c r="EN15" s="30">
        <v>11</v>
      </c>
      <c r="EO15" s="30">
        <v>11</v>
      </c>
      <c r="EP15" s="30">
        <v>6.1</v>
      </c>
      <c r="EQ15" s="30">
        <v>17</v>
      </c>
      <c r="ER15" s="30">
        <v>18</v>
      </c>
      <c r="ES15" s="30">
        <v>5</v>
      </c>
      <c r="ET15" s="30">
        <v>4.5</v>
      </c>
      <c r="EU15" s="30">
        <v>3.6</v>
      </c>
      <c r="EW15" s="30">
        <f t="shared" si="2"/>
        <v>0</v>
      </c>
      <c r="EX15" s="30">
        <f t="shared" si="3"/>
        <v>29</v>
      </c>
      <c r="EY15" s="30">
        <f t="shared" si="4"/>
        <v>0</v>
      </c>
      <c r="EZ15" s="36">
        <f t="shared" si="5"/>
        <v>5.1028571428571423</v>
      </c>
      <c r="FA15" s="30">
        <f t="shared" si="6"/>
        <v>35</v>
      </c>
      <c r="FC15" s="36">
        <f t="shared" si="0"/>
        <v>14.5</v>
      </c>
      <c r="FD15" s="30">
        <f>MIN(AF15,CB15,DI15,EY15)</f>
        <v>0</v>
      </c>
      <c r="FE15" s="30">
        <f>MAX(AE15,CA15,DH15,EX15)</f>
        <v>438</v>
      </c>
      <c r="FF15" s="30">
        <f t="shared" si="1"/>
        <v>102</v>
      </c>
    </row>
    <row r="16" spans="1:162" x14ac:dyDescent="0.45">
      <c r="A16" s="29"/>
      <c r="B16" s="14" t="s">
        <v>168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9.85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D16" s="30">
        <f t="shared" si="12"/>
        <v>0</v>
      </c>
      <c r="AE16" s="30">
        <f t="shared" si="13"/>
        <v>9.85</v>
      </c>
      <c r="AF16" s="30">
        <f t="shared" si="14"/>
        <v>0</v>
      </c>
      <c r="AG16" s="36">
        <f t="shared" si="15"/>
        <v>0.37884615384615383</v>
      </c>
      <c r="AH16" s="30">
        <f t="shared" si="16"/>
        <v>26</v>
      </c>
      <c r="AJ16" s="30">
        <v>77.2</v>
      </c>
      <c r="AK16" s="30">
        <v>0.28599999999999998</v>
      </c>
      <c r="AL16" s="30">
        <v>235</v>
      </c>
      <c r="AM16" s="30">
        <v>3.85</v>
      </c>
      <c r="AN16" s="30">
        <v>5.97</v>
      </c>
      <c r="AO16" s="30">
        <v>2.59</v>
      </c>
      <c r="AP16" s="30">
        <v>4.13</v>
      </c>
      <c r="AQ16" s="30">
        <v>8.73</v>
      </c>
      <c r="AR16" s="30">
        <v>13.6</v>
      </c>
      <c r="AS16" s="30">
        <v>3.55</v>
      </c>
      <c r="AT16" s="30">
        <v>65.400000000000006</v>
      </c>
      <c r="AU16" s="30">
        <v>6.28</v>
      </c>
      <c r="AV16" s="30">
        <v>0</v>
      </c>
      <c r="AW16" s="30">
        <v>5.86</v>
      </c>
      <c r="AX16" s="30">
        <v>0</v>
      </c>
      <c r="AY16" s="30">
        <v>1.36</v>
      </c>
      <c r="AZ16" s="30">
        <v>318</v>
      </c>
      <c r="BA16" s="30">
        <v>2.0099999999999998</v>
      </c>
      <c r="BB16" s="30">
        <v>0.39600000000000002</v>
      </c>
      <c r="BC16" s="30">
        <v>0</v>
      </c>
      <c r="BD16" s="30">
        <v>213</v>
      </c>
      <c r="BE16" s="30">
        <v>7.15</v>
      </c>
      <c r="BF16" s="30">
        <v>437</v>
      </c>
      <c r="BG16" s="30">
        <v>0</v>
      </c>
      <c r="BH16" s="30">
        <v>3.95</v>
      </c>
      <c r="BI16" s="30">
        <v>34.1</v>
      </c>
      <c r="BJ16" s="30">
        <v>4.37</v>
      </c>
      <c r="BK16" s="30">
        <v>1.78</v>
      </c>
      <c r="BL16" s="30">
        <v>78.2</v>
      </c>
      <c r="BM16" s="30">
        <v>82.1</v>
      </c>
      <c r="BN16" s="30">
        <v>6.33</v>
      </c>
      <c r="BO16" s="30">
        <v>334</v>
      </c>
      <c r="BP16" s="30">
        <v>108</v>
      </c>
      <c r="BQ16" s="30">
        <v>5.95</v>
      </c>
      <c r="BR16" s="30">
        <v>1.84</v>
      </c>
      <c r="BS16" s="30">
        <v>10.6</v>
      </c>
      <c r="BT16" s="30">
        <v>12.8</v>
      </c>
      <c r="BU16" s="30">
        <v>8.08</v>
      </c>
      <c r="BV16" s="30">
        <v>5.97</v>
      </c>
      <c r="BW16" s="30">
        <v>5.37</v>
      </c>
      <c r="BX16" s="30">
        <v>5.95</v>
      </c>
      <c r="BZ16" s="30">
        <f t="shared" si="17"/>
        <v>5.97</v>
      </c>
      <c r="CA16" s="30">
        <f t="shared" si="18"/>
        <v>437</v>
      </c>
      <c r="CB16" s="30">
        <f t="shared" si="19"/>
        <v>0</v>
      </c>
      <c r="CC16" s="36">
        <f t="shared" si="20"/>
        <v>51.725658536585357</v>
      </c>
      <c r="CD16" s="30">
        <f t="shared" si="21"/>
        <v>41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0">
        <v>0</v>
      </c>
      <c r="EB16" s="30">
        <v>0</v>
      </c>
      <c r="EC16" s="30">
        <v>0</v>
      </c>
      <c r="ED16" s="30">
        <v>0</v>
      </c>
      <c r="EE16" s="30">
        <v>0</v>
      </c>
      <c r="EF16" s="30">
        <v>0.6</v>
      </c>
      <c r="EG16" s="30">
        <v>0.6</v>
      </c>
      <c r="EH16" s="30">
        <v>0.4</v>
      </c>
      <c r="EI16" s="30">
        <v>1.6</v>
      </c>
      <c r="EJ16" s="30">
        <v>0.9</v>
      </c>
      <c r="EK16" s="30">
        <v>12</v>
      </c>
      <c r="EL16" s="30">
        <v>4.3</v>
      </c>
      <c r="EM16" s="30">
        <v>3.1</v>
      </c>
      <c r="EN16" s="30">
        <v>0.8</v>
      </c>
      <c r="EO16" s="30">
        <v>0.8</v>
      </c>
      <c r="EP16" s="30">
        <v>0.6</v>
      </c>
      <c r="EQ16" s="30">
        <v>1.4</v>
      </c>
      <c r="ER16" s="30">
        <v>1.3</v>
      </c>
      <c r="ES16" s="30">
        <v>4.4000000000000004</v>
      </c>
      <c r="ET16" s="30">
        <v>2.6</v>
      </c>
      <c r="EU16" s="30">
        <v>1.6</v>
      </c>
      <c r="EW16" s="30">
        <f t="shared" si="2"/>
        <v>0</v>
      </c>
      <c r="EX16" s="30">
        <f t="shared" si="3"/>
        <v>12</v>
      </c>
      <c r="EY16" s="30">
        <f t="shared" si="4"/>
        <v>0</v>
      </c>
      <c r="EZ16" s="36">
        <f t="shared" si="5"/>
        <v>1.0571428571428574</v>
      </c>
      <c r="FA16" s="30">
        <f t="shared" si="6"/>
        <v>35</v>
      </c>
      <c r="FC16" s="36">
        <f t="shared" si="0"/>
        <v>1.99</v>
      </c>
      <c r="FD16" s="30">
        <f>MIN(AF16,CB16,DI16,EY16)</f>
        <v>0</v>
      </c>
      <c r="FE16" s="30">
        <f>MAX(AE16,CA16,DH16,EX16)</f>
        <v>437</v>
      </c>
      <c r="FF16" s="30">
        <f t="shared" si="1"/>
        <v>102</v>
      </c>
    </row>
    <row r="17" spans="1:162" x14ac:dyDescent="0.45">
      <c r="A17" s="29"/>
      <c r="B17" s="14" t="s">
        <v>169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17.91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D17" s="30">
        <f t="shared" si="12"/>
        <v>0</v>
      </c>
      <c r="AE17" s="30">
        <f t="shared" si="13"/>
        <v>17.91</v>
      </c>
      <c r="AF17" s="30">
        <f t="shared" si="14"/>
        <v>0</v>
      </c>
      <c r="AG17" s="36">
        <f t="shared" si="15"/>
        <v>0.68884615384615389</v>
      </c>
      <c r="AH17" s="30">
        <f t="shared" si="16"/>
        <v>26</v>
      </c>
      <c r="AJ17" s="30">
        <v>53.7</v>
      </c>
      <c r="AK17" s="30">
        <v>0</v>
      </c>
      <c r="AL17" s="30">
        <v>69.2</v>
      </c>
      <c r="AM17" s="30">
        <v>22</v>
      </c>
      <c r="AN17" s="30">
        <v>13.5</v>
      </c>
      <c r="AO17" s="30">
        <v>3.26</v>
      </c>
      <c r="AP17" s="30">
        <v>28.3</v>
      </c>
      <c r="AQ17" s="30">
        <v>39.299999999999997</v>
      </c>
      <c r="AR17" s="30">
        <v>46.8</v>
      </c>
      <c r="AS17" s="30">
        <v>23.9</v>
      </c>
      <c r="AT17" s="30">
        <v>16.600000000000001</v>
      </c>
      <c r="AU17" s="30">
        <v>23.2</v>
      </c>
      <c r="AV17" s="30">
        <v>23</v>
      </c>
      <c r="AW17" s="30">
        <v>8.06</v>
      </c>
      <c r="AX17" s="30">
        <v>2.66</v>
      </c>
      <c r="AY17" s="30">
        <v>0</v>
      </c>
      <c r="AZ17" s="30">
        <v>180</v>
      </c>
      <c r="BA17" s="30">
        <v>0</v>
      </c>
      <c r="BB17" s="30">
        <v>0</v>
      </c>
      <c r="BC17" s="30">
        <v>2.2000000000000002</v>
      </c>
      <c r="BD17" s="30">
        <v>125</v>
      </c>
      <c r="BE17" s="30">
        <v>8.99</v>
      </c>
      <c r="BF17" s="30">
        <v>247</v>
      </c>
      <c r="BG17" s="30">
        <v>2.42</v>
      </c>
      <c r="BH17" s="30">
        <v>8.3699999999999992</v>
      </c>
      <c r="BI17" s="30">
        <v>0</v>
      </c>
      <c r="BJ17" s="30">
        <v>6.55</v>
      </c>
      <c r="BK17" s="30">
        <v>2.29</v>
      </c>
      <c r="BL17" s="30">
        <v>29</v>
      </c>
      <c r="BM17" s="30">
        <v>20</v>
      </c>
      <c r="BN17" s="30">
        <v>17.399999999999999</v>
      </c>
      <c r="BO17" s="30">
        <v>218</v>
      </c>
      <c r="BP17" s="30">
        <v>64.2</v>
      </c>
      <c r="BQ17" s="30">
        <v>24.3</v>
      </c>
      <c r="BR17" s="30">
        <v>4.33</v>
      </c>
      <c r="BS17" s="30">
        <v>7.59</v>
      </c>
      <c r="BT17" s="30">
        <v>72.2</v>
      </c>
      <c r="BU17" s="30">
        <v>13.5</v>
      </c>
      <c r="BV17" s="30">
        <v>27.7</v>
      </c>
      <c r="BW17" s="30">
        <v>41.9</v>
      </c>
      <c r="BX17" s="30">
        <v>29.2</v>
      </c>
      <c r="BZ17" s="30">
        <f t="shared" si="17"/>
        <v>20</v>
      </c>
      <c r="CA17" s="30">
        <f t="shared" si="18"/>
        <v>247</v>
      </c>
      <c r="CB17" s="30">
        <f t="shared" si="19"/>
        <v>0</v>
      </c>
      <c r="CC17" s="36">
        <f t="shared" si="20"/>
        <v>37.210243902439025</v>
      </c>
      <c r="CD17" s="30">
        <f t="shared" si="21"/>
        <v>41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0">
        <v>0</v>
      </c>
      <c r="EB17" s="30">
        <v>0</v>
      </c>
      <c r="EC17" s="30">
        <v>0</v>
      </c>
      <c r="ED17" s="30">
        <v>0</v>
      </c>
      <c r="EE17" s="30">
        <v>0</v>
      </c>
      <c r="EI17" s="30">
        <v>11</v>
      </c>
      <c r="EJ17" s="30">
        <v>6.5</v>
      </c>
      <c r="EK17" s="30">
        <v>11</v>
      </c>
      <c r="EL17" s="30">
        <v>5.0999999999999996</v>
      </c>
      <c r="EM17" s="30">
        <v>4.4000000000000004</v>
      </c>
      <c r="EN17" s="30">
        <v>4.9000000000000004</v>
      </c>
      <c r="EO17" s="30">
        <v>4.2</v>
      </c>
      <c r="EP17" s="30">
        <v>3</v>
      </c>
      <c r="EQ17" s="30">
        <v>11</v>
      </c>
      <c r="ER17" s="30">
        <v>10</v>
      </c>
      <c r="ES17" s="30">
        <v>9.4</v>
      </c>
      <c r="ET17" s="30">
        <v>3.5</v>
      </c>
      <c r="EU17" s="30">
        <v>3.3</v>
      </c>
      <c r="EW17" s="30">
        <f t="shared" si="2"/>
        <v>0</v>
      </c>
      <c r="EX17" s="30">
        <f t="shared" si="3"/>
        <v>11</v>
      </c>
      <c r="EY17" s="30">
        <f t="shared" si="4"/>
        <v>0</v>
      </c>
      <c r="EZ17" s="36">
        <f t="shared" si="5"/>
        <v>2.7281249999999999</v>
      </c>
      <c r="FA17" s="30">
        <f t="shared" si="6"/>
        <v>32</v>
      </c>
      <c r="FC17" s="36">
        <f t="shared" si="0"/>
        <v>6.666666666666667</v>
      </c>
      <c r="FD17" s="30">
        <f>MIN(AF17,CB17,DI17,EY17)</f>
        <v>0</v>
      </c>
      <c r="FE17" s="30">
        <f>MAX(AE17,CA17,DH17,EX17)</f>
        <v>247</v>
      </c>
      <c r="FF17" s="30">
        <f t="shared" si="1"/>
        <v>99</v>
      </c>
    </row>
    <row r="18" spans="1:162" x14ac:dyDescent="0.45">
      <c r="A18" s="29"/>
      <c r="B18" s="12" t="s">
        <v>170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2.2999999999999998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D18" s="30">
        <f t="shared" si="12"/>
        <v>0</v>
      </c>
      <c r="AE18" s="30">
        <f t="shared" si="13"/>
        <v>2.2999999999999998</v>
      </c>
      <c r="AF18" s="30">
        <f t="shared" si="14"/>
        <v>0</v>
      </c>
      <c r="AG18" s="36">
        <f t="shared" si="15"/>
        <v>8.8461538461538453E-2</v>
      </c>
      <c r="AH18" s="30">
        <f t="shared" si="16"/>
        <v>26</v>
      </c>
      <c r="AJ18" s="30">
        <v>39.4</v>
      </c>
      <c r="AK18" s="30">
        <v>0.504</v>
      </c>
      <c r="AL18" s="30">
        <v>61.5</v>
      </c>
      <c r="AM18" s="30">
        <v>1.39</v>
      </c>
      <c r="AN18" s="30">
        <v>3.6</v>
      </c>
      <c r="AO18" s="30">
        <v>0</v>
      </c>
      <c r="AP18" s="30">
        <v>1.94</v>
      </c>
      <c r="AQ18" s="30">
        <v>3.61</v>
      </c>
      <c r="AR18" s="30">
        <v>5.17</v>
      </c>
      <c r="AS18" s="30">
        <v>1.81</v>
      </c>
      <c r="AT18" s="30">
        <v>21.4</v>
      </c>
      <c r="AU18" s="30">
        <v>2</v>
      </c>
      <c r="AV18" s="30">
        <v>2.0299999999999998</v>
      </c>
      <c r="AW18" s="30">
        <v>1.38</v>
      </c>
      <c r="AX18" s="30">
        <v>0</v>
      </c>
      <c r="AY18" s="30">
        <v>0</v>
      </c>
      <c r="AZ18" s="30">
        <v>98</v>
      </c>
      <c r="BA18" s="30">
        <v>0</v>
      </c>
      <c r="BB18" s="30">
        <v>0</v>
      </c>
      <c r="BC18" s="30">
        <v>0.68</v>
      </c>
      <c r="BD18" s="30">
        <v>45.7</v>
      </c>
      <c r="BE18" s="30">
        <v>0</v>
      </c>
      <c r="BF18" s="30">
        <v>186</v>
      </c>
      <c r="BG18" s="30">
        <v>0</v>
      </c>
      <c r="BH18" s="30">
        <v>0</v>
      </c>
      <c r="BI18" s="30">
        <v>0</v>
      </c>
      <c r="BJ18" s="30">
        <v>0.56299999999999994</v>
      </c>
      <c r="BK18" s="30">
        <v>1.0900000000000001</v>
      </c>
      <c r="BL18" s="30">
        <v>27.4</v>
      </c>
      <c r="BM18" s="30">
        <v>24.8</v>
      </c>
      <c r="BN18" s="30">
        <v>0</v>
      </c>
      <c r="BO18" s="30">
        <v>173</v>
      </c>
      <c r="BP18" s="30">
        <v>41.7</v>
      </c>
      <c r="BQ18" s="30">
        <v>3.24</v>
      </c>
      <c r="BR18" s="30">
        <v>1.1000000000000001</v>
      </c>
      <c r="BS18" s="30">
        <v>6.01</v>
      </c>
      <c r="BT18" s="30">
        <v>0</v>
      </c>
      <c r="BU18" s="30">
        <v>0</v>
      </c>
      <c r="BV18" s="30">
        <v>2.02</v>
      </c>
      <c r="BW18" s="30">
        <v>3.41</v>
      </c>
      <c r="BX18" s="30">
        <v>3.03</v>
      </c>
      <c r="BZ18" s="30">
        <f t="shared" si="17"/>
        <v>1.94</v>
      </c>
      <c r="CA18" s="30">
        <f t="shared" si="18"/>
        <v>186</v>
      </c>
      <c r="CB18" s="30">
        <f t="shared" si="19"/>
        <v>0</v>
      </c>
      <c r="CC18" s="36">
        <f t="shared" si="20"/>
        <v>18.621390243902436</v>
      </c>
      <c r="CD18" s="30">
        <f t="shared" si="21"/>
        <v>41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0">
        <v>0</v>
      </c>
      <c r="EB18" s="30">
        <v>0</v>
      </c>
      <c r="EC18" s="30">
        <v>0</v>
      </c>
      <c r="ED18" s="30">
        <v>0</v>
      </c>
      <c r="EE18" s="30">
        <v>0</v>
      </c>
      <c r="EK18" s="30">
        <v>4</v>
      </c>
      <c r="EL18" s="30">
        <v>1.1000000000000001</v>
      </c>
      <c r="EM18" s="30">
        <v>0.9</v>
      </c>
      <c r="EN18" s="30">
        <v>0</v>
      </c>
      <c r="EO18" s="30">
        <v>0</v>
      </c>
      <c r="EP18" s="30">
        <v>0</v>
      </c>
      <c r="EQ18" s="30">
        <v>0</v>
      </c>
      <c r="ER18" s="30">
        <v>0</v>
      </c>
      <c r="ES18" s="30">
        <v>20</v>
      </c>
      <c r="ET18" s="30">
        <v>1.5</v>
      </c>
      <c r="EU18" s="30">
        <v>0.9</v>
      </c>
      <c r="EW18" s="30">
        <f t="shared" si="2"/>
        <v>0</v>
      </c>
      <c r="EX18" s="30">
        <f t="shared" si="3"/>
        <v>20</v>
      </c>
      <c r="EY18" s="30">
        <f t="shared" si="4"/>
        <v>0</v>
      </c>
      <c r="EZ18" s="36">
        <f t="shared" si="5"/>
        <v>0.94666666666666666</v>
      </c>
      <c r="FA18" s="30">
        <f t="shared" si="6"/>
        <v>30</v>
      </c>
      <c r="FC18" s="36">
        <f t="shared" si="0"/>
        <v>0.64666666666666661</v>
      </c>
      <c r="FD18" s="30">
        <f>MIN(AF18,CB18,DI18,EY18)</f>
        <v>0</v>
      </c>
      <c r="FE18" s="30">
        <f>MAX(AE18,CA18,DH18,EX18)</f>
        <v>186</v>
      </c>
      <c r="FF18" s="30">
        <f t="shared" si="1"/>
        <v>97</v>
      </c>
    </row>
    <row r="19" spans="1:162" x14ac:dyDescent="0.45">
      <c r="A19" s="29"/>
      <c r="B19" s="12" t="s">
        <v>171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5.12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D19" s="30">
        <f t="shared" si="12"/>
        <v>0</v>
      </c>
      <c r="AE19" s="30">
        <f t="shared" si="13"/>
        <v>5.12</v>
      </c>
      <c r="AF19" s="30">
        <f t="shared" si="14"/>
        <v>0</v>
      </c>
      <c r="AG19" s="36">
        <f t="shared" si="15"/>
        <v>0.19692307692307692</v>
      </c>
      <c r="AH19" s="30">
        <f t="shared" si="16"/>
        <v>26</v>
      </c>
      <c r="AJ19" s="30">
        <v>41</v>
      </c>
      <c r="AK19" s="30">
        <v>0.42699999999999999</v>
      </c>
      <c r="AL19" s="30">
        <v>21.1</v>
      </c>
      <c r="AM19" s="30">
        <v>14.5</v>
      </c>
      <c r="AN19" s="30">
        <v>8.0399999999999991</v>
      </c>
      <c r="AO19" s="30">
        <v>0</v>
      </c>
      <c r="AP19" s="30">
        <v>13</v>
      </c>
      <c r="AQ19" s="30">
        <v>6.47</v>
      </c>
      <c r="AR19" s="30">
        <v>0</v>
      </c>
      <c r="AS19" s="30">
        <v>9.42</v>
      </c>
      <c r="AT19" s="30">
        <v>0</v>
      </c>
      <c r="AU19" s="30">
        <v>5.36</v>
      </c>
      <c r="AV19" s="30">
        <v>0</v>
      </c>
      <c r="AW19" s="30">
        <v>3.67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0.77800000000000002</v>
      </c>
      <c r="BD19" s="30">
        <v>43</v>
      </c>
      <c r="BE19" s="30">
        <v>0</v>
      </c>
      <c r="BF19" s="30">
        <v>110</v>
      </c>
      <c r="BG19" s="30">
        <v>0.93400000000000005</v>
      </c>
      <c r="BH19" s="30">
        <v>0</v>
      </c>
      <c r="BI19" s="30">
        <v>37.299999999999997</v>
      </c>
      <c r="BJ19" s="30">
        <v>0</v>
      </c>
      <c r="BK19" s="30">
        <v>1.1299999999999999</v>
      </c>
      <c r="BL19" s="30">
        <v>10.5</v>
      </c>
      <c r="BM19" s="30">
        <v>8.7200000000000006</v>
      </c>
      <c r="BN19" s="30">
        <v>5.3</v>
      </c>
      <c r="BO19" s="30">
        <v>88.9</v>
      </c>
      <c r="BP19" s="30">
        <v>26.9</v>
      </c>
      <c r="BQ19" s="30">
        <v>0</v>
      </c>
      <c r="BR19" s="30">
        <v>3.26</v>
      </c>
      <c r="BS19" s="30">
        <v>0</v>
      </c>
      <c r="BT19" s="30">
        <v>23.6</v>
      </c>
      <c r="BU19" s="30">
        <v>6.29</v>
      </c>
      <c r="BV19" s="30">
        <v>0</v>
      </c>
      <c r="BW19" s="30">
        <v>8.59</v>
      </c>
      <c r="BX19" s="30">
        <v>9.82</v>
      </c>
      <c r="BZ19" s="30">
        <f t="shared" si="17"/>
        <v>3.67</v>
      </c>
      <c r="CA19" s="30">
        <f t="shared" si="18"/>
        <v>110</v>
      </c>
      <c r="CB19" s="30">
        <f t="shared" si="19"/>
        <v>0</v>
      </c>
      <c r="CC19" s="36">
        <f t="shared" si="20"/>
        <v>12.390463414634148</v>
      </c>
      <c r="CD19" s="30">
        <f t="shared" si="21"/>
        <v>41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0">
        <v>0</v>
      </c>
      <c r="EB19" s="30">
        <v>0</v>
      </c>
      <c r="EC19" s="30">
        <v>0</v>
      </c>
      <c r="ED19" s="30">
        <v>0</v>
      </c>
      <c r="EE19" s="30">
        <v>0</v>
      </c>
      <c r="EK19" s="30">
        <v>5.8</v>
      </c>
      <c r="EL19" s="30">
        <v>2.1</v>
      </c>
      <c r="EM19" s="30">
        <v>1.7</v>
      </c>
      <c r="EN19" s="30">
        <v>0</v>
      </c>
      <c r="EO19" s="30">
        <v>0</v>
      </c>
      <c r="EP19" s="30">
        <v>0</v>
      </c>
      <c r="EQ19" s="30">
        <v>0</v>
      </c>
      <c r="ER19" s="30">
        <v>0</v>
      </c>
      <c r="ES19" s="30">
        <v>36</v>
      </c>
      <c r="ET19" s="30">
        <v>2.8</v>
      </c>
      <c r="EU19" s="30">
        <v>2.5</v>
      </c>
      <c r="EW19" s="30">
        <f t="shared" si="2"/>
        <v>0</v>
      </c>
      <c r="EX19" s="30">
        <f t="shared" si="3"/>
        <v>36</v>
      </c>
      <c r="EY19" s="30">
        <f t="shared" si="4"/>
        <v>0</v>
      </c>
      <c r="EZ19" s="36">
        <f t="shared" si="5"/>
        <v>1.6966666666666665</v>
      </c>
      <c r="FA19" s="30">
        <f t="shared" si="6"/>
        <v>30</v>
      </c>
      <c r="FC19" s="36">
        <f t="shared" si="0"/>
        <v>1.2233333333333334</v>
      </c>
      <c r="FD19" s="30">
        <f>MIN(AF19,CB19,DI19,EY19)</f>
        <v>0</v>
      </c>
      <c r="FE19" s="30">
        <f>MAX(AE19,CA19,DH19,EX19)</f>
        <v>110</v>
      </c>
      <c r="FF19" s="30">
        <f t="shared" si="1"/>
        <v>97</v>
      </c>
    </row>
    <row r="20" spans="1:162" x14ac:dyDescent="0.45">
      <c r="A20" s="29"/>
      <c r="B20" s="12" t="s">
        <v>172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1.66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D20" s="30">
        <f t="shared" si="12"/>
        <v>0</v>
      </c>
      <c r="AE20" s="30">
        <f t="shared" si="13"/>
        <v>1.66</v>
      </c>
      <c r="AF20" s="30">
        <f t="shared" si="14"/>
        <v>0</v>
      </c>
      <c r="AG20" s="36">
        <f t="shared" si="15"/>
        <v>6.3846153846153844E-2</v>
      </c>
      <c r="AH20" s="30">
        <f t="shared" si="16"/>
        <v>26</v>
      </c>
      <c r="CC20" s="36"/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0">
        <v>0</v>
      </c>
      <c r="EB20" s="30">
        <v>0</v>
      </c>
      <c r="EC20" s="30">
        <v>0</v>
      </c>
      <c r="ED20" s="30">
        <v>0</v>
      </c>
      <c r="EE20" s="30">
        <v>0</v>
      </c>
      <c r="EK20" s="30">
        <v>0</v>
      </c>
      <c r="EL20" s="30">
        <v>0.2</v>
      </c>
      <c r="EM20" s="30">
        <v>0.3</v>
      </c>
      <c r="EN20" s="30">
        <v>0</v>
      </c>
      <c r="EO20" s="30">
        <v>0</v>
      </c>
      <c r="EP20" s="30">
        <v>0</v>
      </c>
      <c r="EQ20" s="30">
        <v>0</v>
      </c>
      <c r="ER20" s="30">
        <v>0</v>
      </c>
      <c r="ES20" s="30">
        <v>5.0999999999999996</v>
      </c>
      <c r="ET20" s="30">
        <v>1</v>
      </c>
      <c r="EU20" s="30">
        <v>0.5</v>
      </c>
      <c r="EW20" s="30">
        <f t="shared" si="2"/>
        <v>0</v>
      </c>
      <c r="EX20" s="30">
        <f t="shared" si="3"/>
        <v>5.0999999999999996</v>
      </c>
      <c r="EY20" s="30">
        <f t="shared" si="4"/>
        <v>0</v>
      </c>
      <c r="EZ20" s="36">
        <f t="shared" si="5"/>
        <v>0.23666666666666666</v>
      </c>
      <c r="FA20" s="30">
        <f t="shared" si="6"/>
        <v>30</v>
      </c>
      <c r="FC20" s="36">
        <f t="shared" si="0"/>
        <v>0</v>
      </c>
      <c r="FD20" s="30">
        <f>MIN(AF20,CB20,DI20,EY20)</f>
        <v>0</v>
      </c>
      <c r="FE20" s="30">
        <f>MAX(AE20,CA20,DH20,EX20)</f>
        <v>5.0999999999999996</v>
      </c>
      <c r="FF20" s="30">
        <f t="shared" si="1"/>
        <v>56</v>
      </c>
    </row>
    <row r="21" spans="1:162" x14ac:dyDescent="0.45">
      <c r="A21" s="29"/>
      <c r="B21" s="12" t="s">
        <v>173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2.0499999999999998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D21" s="30">
        <f t="shared" si="12"/>
        <v>0</v>
      </c>
      <c r="AE21" s="30">
        <f t="shared" si="13"/>
        <v>2.0499999999999998</v>
      </c>
      <c r="AF21" s="30">
        <f t="shared" si="14"/>
        <v>0</v>
      </c>
      <c r="AG21" s="36">
        <f t="shared" si="15"/>
        <v>7.8846153846153844E-2</v>
      </c>
      <c r="AH21" s="30">
        <f t="shared" si="16"/>
        <v>26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0">
        <v>0</v>
      </c>
      <c r="EB21" s="30">
        <v>0</v>
      </c>
      <c r="EC21" s="30">
        <v>0</v>
      </c>
      <c r="ED21" s="30">
        <v>0</v>
      </c>
      <c r="EE21" s="30">
        <v>0</v>
      </c>
      <c r="EK21" s="30">
        <v>0</v>
      </c>
      <c r="EL21" s="30">
        <v>0.3</v>
      </c>
      <c r="EM21" s="30">
        <v>0.6</v>
      </c>
      <c r="EN21" s="30">
        <v>0</v>
      </c>
      <c r="EO21" s="30">
        <v>0</v>
      </c>
      <c r="EP21" s="30">
        <v>0</v>
      </c>
      <c r="EQ21" s="30">
        <v>0</v>
      </c>
      <c r="ER21" s="30">
        <v>0</v>
      </c>
      <c r="ES21" s="30">
        <v>1.1000000000000001</v>
      </c>
      <c r="ET21" s="30">
        <v>1.2</v>
      </c>
      <c r="EU21" s="30">
        <v>0.8</v>
      </c>
      <c r="EW21" s="30">
        <f t="shared" si="2"/>
        <v>0</v>
      </c>
      <c r="EX21" s="30">
        <f t="shared" si="3"/>
        <v>1.2</v>
      </c>
      <c r="EY21" s="30">
        <f t="shared" si="4"/>
        <v>0</v>
      </c>
      <c r="EZ21" s="36">
        <f t="shared" si="5"/>
        <v>0.13333333333333333</v>
      </c>
      <c r="FA21" s="30">
        <f t="shared" si="6"/>
        <v>30</v>
      </c>
      <c r="FC21" s="36">
        <f t="shared" si="0"/>
        <v>0</v>
      </c>
      <c r="FD21" s="30">
        <f>MIN(AF21,CB21,DI21,EY21)</f>
        <v>0</v>
      </c>
      <c r="FE21" s="30">
        <f>MAX(AE21,CA21,DH21,EX21)</f>
        <v>2.0499999999999998</v>
      </c>
      <c r="FF21" s="30">
        <f t="shared" si="1"/>
        <v>56</v>
      </c>
    </row>
    <row r="22" spans="1:162" x14ac:dyDescent="0.45">
      <c r="A22" s="29" t="s">
        <v>174</v>
      </c>
      <c r="B22" s="14" t="s">
        <v>175</v>
      </c>
      <c r="C22" s="30">
        <v>0</v>
      </c>
      <c r="D22" s="30">
        <v>0</v>
      </c>
      <c r="E22" s="30">
        <v>0.39800000000000002</v>
      </c>
      <c r="F22" s="30">
        <v>1.06</v>
      </c>
      <c r="G22" s="30">
        <v>0.159</v>
      </c>
      <c r="H22" s="30">
        <v>0</v>
      </c>
      <c r="I22" s="30">
        <v>0.63500000000000001</v>
      </c>
      <c r="J22" s="30">
        <v>2.5299999999999998</v>
      </c>
      <c r="K22" s="30">
        <v>3.39</v>
      </c>
      <c r="L22" s="30">
        <v>6.14</v>
      </c>
      <c r="M22" s="30">
        <v>5.82</v>
      </c>
      <c r="N22" s="30">
        <v>0</v>
      </c>
      <c r="O22" s="30">
        <v>0.85499999999999998</v>
      </c>
      <c r="P22" s="30">
        <v>0.311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2.92</v>
      </c>
      <c r="W22" s="30">
        <v>0.58299999999999996</v>
      </c>
      <c r="X22" s="30">
        <v>2.9</v>
      </c>
      <c r="Y22" s="30">
        <v>1.43</v>
      </c>
      <c r="Z22" s="30">
        <v>0.28599999999999998</v>
      </c>
      <c r="AA22" s="30">
        <v>0</v>
      </c>
      <c r="AB22" s="30">
        <v>0</v>
      </c>
      <c r="AD22" s="30">
        <f t="shared" si="12"/>
        <v>0.29849999999999999</v>
      </c>
      <c r="AE22" s="30">
        <f t="shared" si="13"/>
        <v>6.14</v>
      </c>
      <c r="AF22" s="30">
        <f t="shared" si="14"/>
        <v>0</v>
      </c>
      <c r="AG22" s="36">
        <f t="shared" si="15"/>
        <v>1.1314230769230771</v>
      </c>
      <c r="AH22" s="30">
        <f t="shared" si="16"/>
        <v>26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0">
        <v>0</v>
      </c>
      <c r="EB22" s="30">
        <v>0</v>
      </c>
      <c r="EC22" s="30">
        <v>0</v>
      </c>
      <c r="ED22" s="30">
        <v>0</v>
      </c>
      <c r="EE22" s="30">
        <v>0</v>
      </c>
      <c r="EF22" s="30">
        <v>0</v>
      </c>
      <c r="EG22" s="30">
        <v>0</v>
      </c>
      <c r="EH22" s="30">
        <v>0</v>
      </c>
      <c r="EI22" s="30">
        <v>0</v>
      </c>
      <c r="EJ22" s="30">
        <v>0</v>
      </c>
      <c r="EK22" s="30">
        <v>0</v>
      </c>
      <c r="EL22" s="30">
        <v>0</v>
      </c>
      <c r="EM22" s="30">
        <v>0</v>
      </c>
      <c r="EN22" s="30">
        <v>0</v>
      </c>
      <c r="EO22" s="30">
        <v>0</v>
      </c>
      <c r="EP22" s="30">
        <v>0</v>
      </c>
      <c r="EQ22" s="30">
        <v>0</v>
      </c>
      <c r="ER22" s="30">
        <v>0</v>
      </c>
      <c r="ES22" s="30">
        <v>0.8</v>
      </c>
      <c r="ET22" s="30">
        <v>0</v>
      </c>
      <c r="EU22" s="30">
        <v>0</v>
      </c>
      <c r="EW22" s="30">
        <f t="shared" si="2"/>
        <v>0</v>
      </c>
      <c r="EX22" s="30">
        <f t="shared" si="3"/>
        <v>0.8</v>
      </c>
      <c r="EY22" s="30">
        <f t="shared" si="4"/>
        <v>0</v>
      </c>
      <c r="EZ22" s="36">
        <f t="shared" si="5"/>
        <v>2.2857142857142857E-2</v>
      </c>
      <c r="FA22" s="30">
        <f t="shared" si="6"/>
        <v>35</v>
      </c>
      <c r="FC22" s="36">
        <f t="shared" si="0"/>
        <v>0.14924999999999999</v>
      </c>
      <c r="FD22" s="30">
        <f>MIN(AF22,CB22,DI22,EY22)</f>
        <v>0</v>
      </c>
      <c r="FE22" s="30">
        <f>MAX(AE22,CA22,DH22,EX22)</f>
        <v>6.14</v>
      </c>
      <c r="FF22" s="30">
        <f t="shared" si="1"/>
        <v>61</v>
      </c>
    </row>
    <row r="23" spans="1:162" x14ac:dyDescent="0.45">
      <c r="A23" s="29"/>
      <c r="B23" s="14" t="s">
        <v>177</v>
      </c>
      <c r="C23" s="30">
        <v>0</v>
      </c>
      <c r="D23" s="30">
        <v>0</v>
      </c>
      <c r="E23" s="30">
        <v>2.1800000000000002</v>
      </c>
      <c r="F23" s="30">
        <v>0</v>
      </c>
      <c r="G23" s="30">
        <v>0</v>
      </c>
      <c r="H23" s="30">
        <v>0</v>
      </c>
      <c r="I23" s="30">
        <v>0</v>
      </c>
      <c r="J23" s="30">
        <v>0.58599999999999997</v>
      </c>
      <c r="K23" s="30">
        <v>0.40899999999999997</v>
      </c>
      <c r="L23" s="30">
        <v>0.161</v>
      </c>
      <c r="M23" s="30">
        <v>0.51200000000000001</v>
      </c>
      <c r="N23" s="30">
        <v>0</v>
      </c>
      <c r="O23" s="30">
        <v>0</v>
      </c>
      <c r="P23" s="30">
        <v>0.439</v>
      </c>
      <c r="Q23" s="30">
        <v>0.437</v>
      </c>
      <c r="R23" s="30">
        <v>0</v>
      </c>
      <c r="S23" s="30">
        <v>0</v>
      </c>
      <c r="T23" s="30">
        <v>2.93</v>
      </c>
      <c r="U23" s="30">
        <v>0</v>
      </c>
      <c r="V23" s="30">
        <v>1.085</v>
      </c>
      <c r="W23" s="30">
        <v>0.83499999999999996</v>
      </c>
      <c r="X23" s="30">
        <v>0.68</v>
      </c>
      <c r="Y23" s="30">
        <v>1.0900000000000001</v>
      </c>
      <c r="Z23" s="30">
        <v>0.219</v>
      </c>
      <c r="AA23" s="30">
        <v>0</v>
      </c>
      <c r="AB23" s="30">
        <v>0</v>
      </c>
      <c r="AD23" s="30">
        <f t="shared" si="12"/>
        <v>8.0500000000000002E-2</v>
      </c>
      <c r="AE23" s="30">
        <f t="shared" si="13"/>
        <v>2.93</v>
      </c>
      <c r="AF23" s="30">
        <f t="shared" si="14"/>
        <v>0</v>
      </c>
      <c r="AG23" s="36">
        <f t="shared" si="15"/>
        <v>0.44473076923076926</v>
      </c>
      <c r="AH23" s="30">
        <f t="shared" si="16"/>
        <v>26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0">
        <v>0</v>
      </c>
      <c r="EB23" s="30">
        <v>0</v>
      </c>
      <c r="EC23" s="30">
        <v>0</v>
      </c>
      <c r="ED23" s="30">
        <v>0</v>
      </c>
      <c r="EE23" s="30">
        <v>0</v>
      </c>
      <c r="EF23" s="30">
        <v>0</v>
      </c>
      <c r="EG23" s="30">
        <v>0</v>
      </c>
      <c r="EH23" s="30">
        <v>0</v>
      </c>
      <c r="EI23" s="30">
        <v>0</v>
      </c>
      <c r="EJ23" s="30">
        <v>0</v>
      </c>
      <c r="EK23" s="30">
        <v>0</v>
      </c>
      <c r="EL23" s="30">
        <v>0</v>
      </c>
      <c r="EM23" s="30">
        <v>0</v>
      </c>
      <c r="EN23" s="30">
        <v>0</v>
      </c>
      <c r="EO23" s="30">
        <v>0</v>
      </c>
      <c r="EP23" s="30">
        <v>0</v>
      </c>
      <c r="EQ23" s="30">
        <v>0</v>
      </c>
      <c r="ER23" s="30">
        <v>0</v>
      </c>
      <c r="ES23" s="30">
        <v>0</v>
      </c>
      <c r="ET23" s="30">
        <v>0</v>
      </c>
      <c r="EU23" s="30">
        <v>0</v>
      </c>
      <c r="EW23" s="30">
        <f t="shared" si="2"/>
        <v>0</v>
      </c>
      <c r="EX23" s="30">
        <f t="shared" si="3"/>
        <v>0</v>
      </c>
      <c r="EY23" s="30">
        <f t="shared" si="4"/>
        <v>0</v>
      </c>
      <c r="EZ23" s="36">
        <f t="shared" si="5"/>
        <v>0</v>
      </c>
      <c r="FA23" s="30">
        <f t="shared" si="6"/>
        <v>35</v>
      </c>
      <c r="FC23" s="36">
        <f t="shared" si="0"/>
        <v>4.0250000000000001E-2</v>
      </c>
      <c r="FD23" s="30">
        <f>MIN(AF23,CB23,DI23,EY23)</f>
        <v>0</v>
      </c>
      <c r="FE23" s="30">
        <f>MAX(AE23,CA23,DH23,EX23)</f>
        <v>2.93</v>
      </c>
      <c r="FF23" s="30">
        <f t="shared" si="1"/>
        <v>61</v>
      </c>
    </row>
    <row r="24" spans="1:162" x14ac:dyDescent="0.45">
      <c r="A24" s="29"/>
      <c r="B24" s="14" t="s">
        <v>178</v>
      </c>
      <c r="C24" s="30">
        <v>73.8</v>
      </c>
      <c r="D24" s="30">
        <v>0</v>
      </c>
      <c r="E24" s="30">
        <v>0.16400000000000001</v>
      </c>
      <c r="F24" s="30">
        <v>0</v>
      </c>
      <c r="G24" s="30">
        <v>0</v>
      </c>
      <c r="H24" s="30">
        <v>0</v>
      </c>
      <c r="I24" s="30">
        <v>0</v>
      </c>
      <c r="J24" s="30">
        <v>0.109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0.105</v>
      </c>
      <c r="R24" s="30">
        <v>0</v>
      </c>
      <c r="S24" s="30">
        <v>0</v>
      </c>
      <c r="T24" s="30">
        <v>0.38800000000000001</v>
      </c>
      <c r="U24" s="30">
        <v>0</v>
      </c>
      <c r="V24" s="30">
        <v>0.22700000000000001</v>
      </c>
      <c r="W24" s="30">
        <v>0.23200000000000001</v>
      </c>
      <c r="X24" s="30">
        <v>0.28499999999999998</v>
      </c>
      <c r="Y24" s="30">
        <v>0.76500000000000001</v>
      </c>
      <c r="Z24" s="30">
        <v>8.7999999999999995E-2</v>
      </c>
      <c r="AA24" s="30">
        <v>0</v>
      </c>
      <c r="AB24" s="30">
        <v>0</v>
      </c>
      <c r="AD24" s="30">
        <f t="shared" si="12"/>
        <v>0</v>
      </c>
      <c r="AE24" s="30">
        <f t="shared" si="13"/>
        <v>73.8</v>
      </c>
      <c r="AF24" s="30">
        <f t="shared" si="14"/>
        <v>0</v>
      </c>
      <c r="AG24" s="36">
        <f t="shared" si="15"/>
        <v>2.9293461538461538</v>
      </c>
      <c r="AH24" s="30">
        <f t="shared" si="16"/>
        <v>26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0">
        <v>0</v>
      </c>
      <c r="EB24" s="30">
        <v>0</v>
      </c>
      <c r="EC24" s="30">
        <v>0</v>
      </c>
      <c r="ED24" s="30">
        <v>0</v>
      </c>
      <c r="EE24" s="30">
        <v>0</v>
      </c>
      <c r="EF24" s="30">
        <v>0</v>
      </c>
      <c r="EG24" s="30">
        <v>0</v>
      </c>
      <c r="EH24" s="30">
        <v>0</v>
      </c>
      <c r="EI24" s="30">
        <v>0</v>
      </c>
      <c r="EJ24" s="30">
        <v>0</v>
      </c>
      <c r="EK24" s="30">
        <v>0</v>
      </c>
      <c r="EL24" s="30">
        <v>0</v>
      </c>
      <c r="EM24" s="30">
        <v>0</v>
      </c>
      <c r="EN24" s="30">
        <v>0</v>
      </c>
      <c r="EO24" s="30">
        <v>0</v>
      </c>
      <c r="EP24" s="30">
        <v>0</v>
      </c>
      <c r="EQ24" s="30">
        <v>0</v>
      </c>
      <c r="ER24" s="30">
        <v>0</v>
      </c>
      <c r="ES24" s="30">
        <v>0</v>
      </c>
      <c r="ET24" s="30">
        <v>0</v>
      </c>
      <c r="EU24" s="30">
        <v>0</v>
      </c>
      <c r="EW24" s="30">
        <f t="shared" si="2"/>
        <v>0</v>
      </c>
      <c r="EX24" s="30">
        <f t="shared" si="3"/>
        <v>0</v>
      </c>
      <c r="EY24" s="30">
        <f t="shared" si="4"/>
        <v>0</v>
      </c>
      <c r="EZ24" s="36">
        <f t="shared" si="5"/>
        <v>0</v>
      </c>
      <c r="FA24" s="30">
        <f t="shared" si="6"/>
        <v>35</v>
      </c>
      <c r="FC24" s="36">
        <f t="shared" si="0"/>
        <v>0</v>
      </c>
      <c r="FD24" s="30">
        <f>MIN(AF24,CB24,DI24,EY24)</f>
        <v>0</v>
      </c>
      <c r="FE24" s="30">
        <f>MAX(AE24,CA24,DH24,EX24)</f>
        <v>73.8</v>
      </c>
      <c r="FF24" s="30">
        <f t="shared" si="1"/>
        <v>61</v>
      </c>
    </row>
    <row r="25" spans="1:162" x14ac:dyDescent="0.45">
      <c r="A25" s="29"/>
      <c r="B25" s="14" t="s">
        <v>179</v>
      </c>
      <c r="C25" s="30">
        <v>3.17</v>
      </c>
      <c r="D25" s="30">
        <v>0</v>
      </c>
      <c r="E25" s="30">
        <v>0.11600000000000001</v>
      </c>
      <c r="F25" s="30">
        <v>0</v>
      </c>
      <c r="G25" s="30">
        <v>0</v>
      </c>
      <c r="H25" s="30">
        <v>0</v>
      </c>
      <c r="I25" s="30">
        <v>0</v>
      </c>
      <c r="J25" s="30">
        <v>8.8490000000000002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2.7E-2</v>
      </c>
      <c r="Q25" s="30">
        <v>3.9E-2</v>
      </c>
      <c r="R25" s="30">
        <v>7.6999999999999999E-2</v>
      </c>
      <c r="S25" s="30">
        <v>5.7000000000000002E-2</v>
      </c>
      <c r="T25" s="30">
        <v>0.105</v>
      </c>
      <c r="U25" s="30">
        <v>0</v>
      </c>
      <c r="V25" s="30">
        <v>0.29899999999999999</v>
      </c>
      <c r="W25" s="30">
        <v>0.504</v>
      </c>
      <c r="X25" s="30">
        <v>0.28199999999999997</v>
      </c>
      <c r="Y25" s="30">
        <v>12</v>
      </c>
      <c r="Z25" s="30">
        <v>9.0999999999999998E-2</v>
      </c>
      <c r="AA25" s="30">
        <v>0.505</v>
      </c>
      <c r="AB25" s="30">
        <v>7.2999999999999995E-2</v>
      </c>
      <c r="AD25" s="30">
        <f t="shared" si="12"/>
        <v>4.8000000000000001E-2</v>
      </c>
      <c r="AE25" s="30">
        <f t="shared" si="13"/>
        <v>12</v>
      </c>
      <c r="AF25" s="30">
        <f t="shared" si="14"/>
        <v>0</v>
      </c>
      <c r="AG25" s="36">
        <f t="shared" si="15"/>
        <v>1.0074615384615384</v>
      </c>
      <c r="AH25" s="30">
        <f t="shared" si="16"/>
        <v>26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0">
        <v>0</v>
      </c>
      <c r="EB25" s="30">
        <v>0</v>
      </c>
      <c r="EC25" s="30">
        <v>0</v>
      </c>
      <c r="ED25" s="30">
        <v>0</v>
      </c>
      <c r="EE25" s="30">
        <v>0</v>
      </c>
      <c r="EF25" s="30">
        <v>0</v>
      </c>
      <c r="EG25" s="30">
        <v>0</v>
      </c>
      <c r="EH25" s="30">
        <v>0</v>
      </c>
      <c r="EI25" s="30">
        <v>0</v>
      </c>
      <c r="EJ25" s="30">
        <v>0</v>
      </c>
      <c r="EK25" s="30">
        <v>0</v>
      </c>
      <c r="EL25" s="30">
        <v>0</v>
      </c>
      <c r="EM25" s="30">
        <v>0</v>
      </c>
      <c r="EN25" s="30">
        <v>0</v>
      </c>
      <c r="EO25" s="30">
        <v>0</v>
      </c>
      <c r="EP25" s="30">
        <v>0</v>
      </c>
      <c r="EQ25" s="30">
        <v>0</v>
      </c>
      <c r="ER25" s="30">
        <v>0</v>
      </c>
      <c r="ES25" s="30">
        <v>0</v>
      </c>
      <c r="ET25" s="30">
        <v>0</v>
      </c>
      <c r="EU25" s="30">
        <v>0</v>
      </c>
      <c r="EW25" s="30">
        <f t="shared" si="2"/>
        <v>0</v>
      </c>
      <c r="EX25" s="30">
        <f t="shared" si="3"/>
        <v>0</v>
      </c>
      <c r="EY25" s="30">
        <f t="shared" si="4"/>
        <v>0</v>
      </c>
      <c r="EZ25" s="36">
        <f t="shared" si="5"/>
        <v>0</v>
      </c>
      <c r="FA25" s="30">
        <f t="shared" si="6"/>
        <v>35</v>
      </c>
      <c r="FC25" s="36">
        <f t="shared" si="0"/>
        <v>2.4E-2</v>
      </c>
      <c r="FD25" s="30">
        <f>MIN(AF25,CB25,DI25,EY25)</f>
        <v>0</v>
      </c>
      <c r="FE25" s="30">
        <f>MAX(AE25,CA25,DH25,EX25)</f>
        <v>12</v>
      </c>
      <c r="FF25" s="30">
        <f t="shared" si="1"/>
        <v>61</v>
      </c>
    </row>
    <row r="26" spans="1:162" x14ac:dyDescent="0.45">
      <c r="A26" s="29"/>
      <c r="B26" s="14" t="s">
        <v>181</v>
      </c>
      <c r="C26" s="30">
        <v>0.60499999999999998</v>
      </c>
      <c r="D26" s="30">
        <v>0</v>
      </c>
      <c r="E26" s="30">
        <v>0.42299999999999999</v>
      </c>
      <c r="F26" s="30">
        <v>0</v>
      </c>
      <c r="G26" s="30">
        <v>0</v>
      </c>
      <c r="H26" s="30">
        <v>0</v>
      </c>
      <c r="I26" s="30">
        <v>0</v>
      </c>
      <c r="J26" s="30">
        <v>0.112</v>
      </c>
      <c r="K26" s="30">
        <v>0</v>
      </c>
      <c r="L26" s="30">
        <v>2.4E-2</v>
      </c>
      <c r="M26" s="30">
        <v>3.4000000000000002E-2</v>
      </c>
      <c r="N26" s="30">
        <v>0</v>
      </c>
      <c r="O26" s="30">
        <v>0</v>
      </c>
      <c r="P26" s="30">
        <v>0.153</v>
      </c>
      <c r="Q26" s="30">
        <v>0.90200000000000002</v>
      </c>
      <c r="R26" s="30">
        <v>0.17699999999999999</v>
      </c>
      <c r="S26" s="30">
        <v>0</v>
      </c>
      <c r="T26" s="30">
        <v>0.19500000000000001</v>
      </c>
      <c r="U26" s="30">
        <v>0</v>
      </c>
      <c r="V26" s="30">
        <v>0.20899999999999999</v>
      </c>
      <c r="W26" s="30">
        <v>0</v>
      </c>
      <c r="X26" s="30">
        <v>0.442</v>
      </c>
      <c r="Y26" s="30">
        <v>0.81399999999999995</v>
      </c>
      <c r="Z26" s="30">
        <v>0.19</v>
      </c>
      <c r="AA26" s="30">
        <v>1.59</v>
      </c>
      <c r="AB26" s="30">
        <v>0.14599999999999999</v>
      </c>
      <c r="AD26" s="30">
        <f t="shared" si="12"/>
        <v>7.3000000000000009E-2</v>
      </c>
      <c r="AE26" s="30">
        <f t="shared" si="13"/>
        <v>1.59</v>
      </c>
      <c r="AF26" s="30">
        <f t="shared" si="14"/>
        <v>0</v>
      </c>
      <c r="AG26" s="36">
        <f t="shared" si="15"/>
        <v>0.23138461538461538</v>
      </c>
      <c r="AH26" s="30">
        <f t="shared" si="16"/>
        <v>26</v>
      </c>
      <c r="EZ26" s="36"/>
      <c r="FC26" s="36">
        <f t="shared" si="0"/>
        <v>7.3000000000000009E-2</v>
      </c>
      <c r="FD26" s="30">
        <f>MIN(AF26,CB26,DI26,EY26)</f>
        <v>0</v>
      </c>
      <c r="FE26" s="30">
        <f>MAX(AE26,CA26,DH26,EX26)</f>
        <v>1.59</v>
      </c>
      <c r="FF26" s="30">
        <f t="shared" si="1"/>
        <v>26</v>
      </c>
    </row>
    <row r="27" spans="1:162" x14ac:dyDescent="0.45">
      <c r="A27" s="35" t="s">
        <v>368</v>
      </c>
      <c r="B27" s="12" t="s">
        <v>188</v>
      </c>
      <c r="DM27" s="30">
        <v>0</v>
      </c>
      <c r="DN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EC27" s="30">
        <v>0</v>
      </c>
      <c r="ED27" s="30">
        <v>0</v>
      </c>
      <c r="EE27" s="30">
        <v>0</v>
      </c>
      <c r="EF27" s="30">
        <v>430</v>
      </c>
      <c r="EG27" s="30">
        <v>410</v>
      </c>
      <c r="EK27" s="30">
        <v>0</v>
      </c>
      <c r="EL27" s="30">
        <v>0</v>
      </c>
      <c r="EM27" s="30">
        <v>0</v>
      </c>
      <c r="EN27" s="30" t="s">
        <v>148</v>
      </c>
      <c r="EO27" s="30">
        <v>26</v>
      </c>
      <c r="ES27" s="30">
        <v>0</v>
      </c>
      <c r="ET27" s="30">
        <v>0</v>
      </c>
      <c r="EU27" s="30">
        <v>0</v>
      </c>
      <c r="EW27" s="30">
        <f t="shared" ref="EW27:EW32" si="22">MEDIAN(DM27:EU27)</f>
        <v>0</v>
      </c>
      <c r="EX27" s="30">
        <f t="shared" ref="EX27:EX32" si="23">MAX(DM27:EU27)</f>
        <v>430</v>
      </c>
      <c r="EY27" s="30">
        <f t="shared" ref="EY27:EY32" si="24">MIN(DM27:EU27)</f>
        <v>0</v>
      </c>
      <c r="EZ27" s="36">
        <f t="shared" ref="EZ27:EZ32" si="25">AVERAGE(DM27:EU27)</f>
        <v>39.363636363636367</v>
      </c>
      <c r="FA27" s="30">
        <f t="shared" ref="FA27:FA32" si="26">COUNT(DM27:EU27)</f>
        <v>22</v>
      </c>
      <c r="FC27" s="36">
        <f t="shared" si="0"/>
        <v>0</v>
      </c>
      <c r="FD27" s="30">
        <f>MIN(AF27,CB27,DI27,EY27)</f>
        <v>0</v>
      </c>
      <c r="FE27" s="30">
        <f>MAX(AE27,CA27,DH27,EX27)</f>
        <v>430</v>
      </c>
      <c r="FF27" s="30">
        <f t="shared" si="1"/>
        <v>22</v>
      </c>
    </row>
    <row r="28" spans="1:162" x14ac:dyDescent="0.45">
      <c r="A28" s="35"/>
      <c r="B28" s="12" t="s">
        <v>189</v>
      </c>
      <c r="DM28" s="30">
        <v>8.1</v>
      </c>
      <c r="DN28" s="30">
        <v>2.1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2.4</v>
      </c>
      <c r="DY28" s="30">
        <v>0</v>
      </c>
      <c r="EC28" s="30">
        <v>0</v>
      </c>
      <c r="ED28" s="30">
        <v>0</v>
      </c>
      <c r="EE28" s="30">
        <v>0</v>
      </c>
      <c r="EF28" s="30">
        <v>2540</v>
      </c>
      <c r="EG28" s="30">
        <v>2670</v>
      </c>
      <c r="EK28" s="30">
        <v>6.5</v>
      </c>
      <c r="EL28" s="30">
        <v>5.0999999999999996</v>
      </c>
      <c r="EM28" s="30">
        <v>0</v>
      </c>
      <c r="EN28" s="30" t="s">
        <v>148</v>
      </c>
      <c r="EO28" s="30">
        <v>500</v>
      </c>
      <c r="ES28" s="30">
        <v>8.3000000000000007</v>
      </c>
      <c r="ET28" s="30">
        <v>9.6</v>
      </c>
      <c r="EU28" s="30">
        <v>0</v>
      </c>
      <c r="EW28" s="30">
        <f t="shared" si="22"/>
        <v>0</v>
      </c>
      <c r="EX28" s="30">
        <f t="shared" si="23"/>
        <v>2670</v>
      </c>
      <c r="EY28" s="30">
        <f t="shared" si="24"/>
        <v>0</v>
      </c>
      <c r="EZ28" s="36">
        <f t="shared" si="25"/>
        <v>261.45909090909095</v>
      </c>
      <c r="FA28" s="30">
        <f t="shared" si="26"/>
        <v>22</v>
      </c>
      <c r="FC28" s="36">
        <f t="shared" si="0"/>
        <v>0</v>
      </c>
      <c r="FD28" s="30">
        <f>MIN(AF28,CB28,DI28,EY28)</f>
        <v>0</v>
      </c>
      <c r="FE28" s="30">
        <f>MAX(AE28,CA28,DH28,EX28)</f>
        <v>2670</v>
      </c>
      <c r="FF28" s="30">
        <f t="shared" si="1"/>
        <v>22</v>
      </c>
    </row>
    <row r="29" spans="1:162" x14ac:dyDescent="0.45">
      <c r="A29" s="35"/>
      <c r="B29" s="12" t="s">
        <v>190</v>
      </c>
      <c r="DM29" s="30">
        <v>16</v>
      </c>
      <c r="DN29" s="30">
        <v>8.1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EC29" s="30">
        <v>0</v>
      </c>
      <c r="ED29" s="30">
        <v>0</v>
      </c>
      <c r="EE29" s="30">
        <v>0</v>
      </c>
      <c r="EF29" s="30">
        <v>1710</v>
      </c>
      <c r="EG29" s="30">
        <v>1700</v>
      </c>
      <c r="EK29" s="30">
        <v>0</v>
      </c>
      <c r="EL29" s="30">
        <v>0</v>
      </c>
      <c r="EM29" s="30">
        <v>0</v>
      </c>
      <c r="EN29" s="30" t="s">
        <v>148</v>
      </c>
      <c r="EO29" s="30">
        <v>530</v>
      </c>
      <c r="ES29" s="30">
        <v>0</v>
      </c>
      <c r="ET29" s="30">
        <v>0</v>
      </c>
      <c r="EU29" s="30">
        <v>0</v>
      </c>
      <c r="EW29" s="30">
        <f t="shared" si="22"/>
        <v>0</v>
      </c>
      <c r="EX29" s="30">
        <f t="shared" si="23"/>
        <v>1710</v>
      </c>
      <c r="EY29" s="30">
        <f t="shared" si="24"/>
        <v>0</v>
      </c>
      <c r="EZ29" s="36">
        <f t="shared" si="25"/>
        <v>180.18636363636364</v>
      </c>
      <c r="FA29" s="30">
        <f t="shared" si="26"/>
        <v>22</v>
      </c>
      <c r="FC29" s="36">
        <f t="shared" si="0"/>
        <v>0</v>
      </c>
      <c r="FD29" s="30">
        <f>MIN(AF29,CB29,DI29,EY29)</f>
        <v>0</v>
      </c>
      <c r="FE29" s="30">
        <f>MAX(AE29,CA29,DH29,EX29)</f>
        <v>1710</v>
      </c>
      <c r="FF29" s="30">
        <f t="shared" si="1"/>
        <v>22</v>
      </c>
    </row>
    <row r="30" spans="1:162" x14ac:dyDescent="0.45">
      <c r="A30" s="35" t="s">
        <v>230</v>
      </c>
      <c r="B30" s="12" t="s">
        <v>191</v>
      </c>
      <c r="DM30" s="30">
        <v>0</v>
      </c>
      <c r="DN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EC30" s="30">
        <v>0</v>
      </c>
      <c r="ED30" s="30">
        <v>0</v>
      </c>
      <c r="EE30" s="30">
        <v>0</v>
      </c>
      <c r="EF30" s="30">
        <v>0</v>
      </c>
      <c r="EG30" s="30">
        <v>0</v>
      </c>
      <c r="EK30" s="30">
        <v>0</v>
      </c>
      <c r="EL30" s="30">
        <v>0</v>
      </c>
      <c r="EM30" s="30">
        <v>0</v>
      </c>
      <c r="EN30" s="30" t="s">
        <v>148</v>
      </c>
      <c r="EO30" s="30">
        <v>0</v>
      </c>
      <c r="ES30" s="30">
        <v>0</v>
      </c>
      <c r="ET30" s="30">
        <v>0</v>
      </c>
      <c r="EU30" s="30">
        <v>0</v>
      </c>
      <c r="EW30" s="30">
        <f t="shared" si="22"/>
        <v>0</v>
      </c>
      <c r="EX30" s="30">
        <f t="shared" si="23"/>
        <v>0</v>
      </c>
      <c r="EY30" s="30">
        <f t="shared" si="24"/>
        <v>0</v>
      </c>
      <c r="EZ30" s="36">
        <f t="shared" si="25"/>
        <v>0</v>
      </c>
      <c r="FA30" s="30">
        <f t="shared" si="26"/>
        <v>22</v>
      </c>
      <c r="FC30" s="36">
        <f t="shared" si="0"/>
        <v>0</v>
      </c>
      <c r="FD30" s="30">
        <f>MIN(AF30,CB30,DI30,EY30)</f>
        <v>0</v>
      </c>
      <c r="FE30" s="30">
        <f>MAX(AE30,CA30,DH30,EX30)</f>
        <v>0</v>
      </c>
      <c r="FF30" s="30">
        <f t="shared" si="1"/>
        <v>22</v>
      </c>
    </row>
    <row r="31" spans="1:162" x14ac:dyDescent="0.45">
      <c r="A31" s="35"/>
      <c r="B31" s="12" t="s">
        <v>192</v>
      </c>
      <c r="DM31" s="30">
        <v>0</v>
      </c>
      <c r="DN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EC31" s="30">
        <v>0</v>
      </c>
      <c r="ED31" s="30">
        <v>0</v>
      </c>
      <c r="EE31" s="30">
        <v>0</v>
      </c>
      <c r="EF31" s="30">
        <v>0</v>
      </c>
      <c r="EG31" s="30">
        <v>0</v>
      </c>
      <c r="EK31" s="30">
        <v>0</v>
      </c>
      <c r="EL31" s="30">
        <v>0</v>
      </c>
      <c r="EM31" s="30">
        <v>0</v>
      </c>
      <c r="EN31" s="30" t="s">
        <v>148</v>
      </c>
      <c r="EO31" s="30">
        <v>0</v>
      </c>
      <c r="ES31" s="30">
        <v>0</v>
      </c>
      <c r="ET31" s="30">
        <v>0</v>
      </c>
      <c r="EU31" s="30">
        <v>0</v>
      </c>
      <c r="EW31" s="30">
        <f t="shared" si="22"/>
        <v>0</v>
      </c>
      <c r="EX31" s="30">
        <f t="shared" si="23"/>
        <v>0</v>
      </c>
      <c r="EY31" s="30">
        <f t="shared" si="24"/>
        <v>0</v>
      </c>
      <c r="EZ31" s="36">
        <f t="shared" si="25"/>
        <v>0</v>
      </c>
      <c r="FA31" s="30">
        <f t="shared" si="26"/>
        <v>22</v>
      </c>
      <c r="FC31" s="36">
        <f t="shared" si="0"/>
        <v>0</v>
      </c>
      <c r="FD31" s="30">
        <f>MIN(AF31,CB31,DI31,EY31)</f>
        <v>0</v>
      </c>
      <c r="FE31" s="30">
        <f>MAX(AE31,CA31,DH31,EX31)</f>
        <v>0</v>
      </c>
      <c r="FF31" s="30">
        <f t="shared" si="1"/>
        <v>22</v>
      </c>
    </row>
    <row r="32" spans="1:162" x14ac:dyDescent="0.45">
      <c r="A32" s="35"/>
      <c r="B32" s="12" t="s">
        <v>193</v>
      </c>
      <c r="DM32" s="30">
        <v>0</v>
      </c>
      <c r="DN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EC32" s="30">
        <v>0</v>
      </c>
      <c r="ED32" s="30">
        <v>0</v>
      </c>
      <c r="EE32" s="30">
        <v>0</v>
      </c>
      <c r="EF32" s="30">
        <v>0</v>
      </c>
      <c r="EG32" s="30">
        <v>0</v>
      </c>
      <c r="EK32" s="30">
        <v>0</v>
      </c>
      <c r="EL32" s="30">
        <v>0</v>
      </c>
      <c r="EM32" s="30">
        <v>0</v>
      </c>
      <c r="EN32" s="30" t="s">
        <v>148</v>
      </c>
      <c r="EO32" s="30">
        <v>0</v>
      </c>
      <c r="ES32" s="30">
        <v>0</v>
      </c>
      <c r="ET32" s="30">
        <v>0</v>
      </c>
      <c r="EU32" s="30">
        <v>0</v>
      </c>
      <c r="EW32" s="30">
        <f t="shared" si="22"/>
        <v>0</v>
      </c>
      <c r="EX32" s="30">
        <f t="shared" si="23"/>
        <v>0</v>
      </c>
      <c r="EY32" s="30">
        <f t="shared" si="24"/>
        <v>0</v>
      </c>
      <c r="EZ32" s="36">
        <f t="shared" si="25"/>
        <v>0</v>
      </c>
      <c r="FA32" s="30">
        <f t="shared" si="26"/>
        <v>22</v>
      </c>
      <c r="FC32" s="36">
        <f t="shared" si="0"/>
        <v>0</v>
      </c>
      <c r="FD32" s="30">
        <f>MIN(AF32,CB32,DI32,EY32)</f>
        <v>0</v>
      </c>
      <c r="FE32" s="30">
        <f>MAX(AE32,CA32,DH32,EX32)</f>
        <v>0</v>
      </c>
      <c r="FF32" s="30">
        <f t="shared" si="1"/>
        <v>22</v>
      </c>
    </row>
    <row r="33" spans="158:162" x14ac:dyDescent="0.45">
      <c r="FC33" s="36"/>
    </row>
    <row r="34" spans="158:162" x14ac:dyDescent="0.45">
      <c r="FC34" s="36" t="s">
        <v>137</v>
      </c>
      <c r="FD34" s="30" t="s">
        <v>0</v>
      </c>
      <c r="FE34" s="30" t="s">
        <v>1</v>
      </c>
      <c r="FF34" s="30" t="s">
        <v>2</v>
      </c>
    </row>
    <row r="35" spans="158:162" x14ac:dyDescent="0.45">
      <c r="FB35" s="30" t="s">
        <v>17</v>
      </c>
      <c r="FC35" s="36">
        <v>0</v>
      </c>
      <c r="FD35" s="30">
        <v>0</v>
      </c>
      <c r="FE35" s="30">
        <v>0</v>
      </c>
      <c r="FF35" s="30">
        <v>0</v>
      </c>
    </row>
    <row r="36" spans="158:162" x14ac:dyDescent="0.45">
      <c r="FB36" s="30" t="s">
        <v>18</v>
      </c>
      <c r="FC36" s="36">
        <f>SUM(FC7:FC10)</f>
        <v>256.75</v>
      </c>
      <c r="FD36" s="30">
        <f>SUM(FD7:FD10)</f>
        <v>0</v>
      </c>
      <c r="FE36" s="30">
        <f>SUM(FE7:FE10)</f>
        <v>74200</v>
      </c>
      <c r="FF36" s="30" t="s">
        <v>19</v>
      </c>
    </row>
    <row r="37" spans="158:162" x14ac:dyDescent="0.45">
      <c r="FB37" s="30" t="s">
        <v>20</v>
      </c>
      <c r="FC37" s="36">
        <f>SUM(FC11:FC21)</f>
        <v>32.836666666666673</v>
      </c>
      <c r="FD37" s="30">
        <f>SUM(FD11:FD21)</f>
        <v>0</v>
      </c>
      <c r="FE37" s="30">
        <f>SUM(FE11:FE21)</f>
        <v>3327.9500000000003</v>
      </c>
      <c r="FF37" s="30" t="s">
        <v>21</v>
      </c>
    </row>
    <row r="38" spans="158:162" x14ac:dyDescent="0.45">
      <c r="FB38" s="30" t="s">
        <v>22</v>
      </c>
      <c r="FC38" s="36">
        <f>SUM(FC22:FC26)</f>
        <v>0.28649999999999998</v>
      </c>
      <c r="FD38" s="30">
        <f>SUM(FD22:FD26)</f>
        <v>0</v>
      </c>
      <c r="FE38" s="30">
        <f>SUM(FE22:FE26)</f>
        <v>96.460000000000008</v>
      </c>
      <c r="FF38" s="30" t="s">
        <v>23</v>
      </c>
    </row>
    <row r="39" spans="158:162" x14ac:dyDescent="0.45">
      <c r="FB39" s="30" t="s">
        <v>24</v>
      </c>
      <c r="FC39" s="36">
        <f>SUM(FC27:FC29)</f>
        <v>0</v>
      </c>
      <c r="FD39" s="30">
        <f>SUM(FD27:FD29)</f>
        <v>0</v>
      </c>
      <c r="FE39" s="30">
        <f>SUM(FE27:FE29)</f>
        <v>4810</v>
      </c>
      <c r="FF39" s="30">
        <v>22</v>
      </c>
    </row>
    <row r="40" spans="158:162" x14ac:dyDescent="0.45">
      <c r="FB40" s="30" t="s">
        <v>25</v>
      </c>
      <c r="FC40" s="36">
        <v>0</v>
      </c>
      <c r="FD40" s="30">
        <v>0</v>
      </c>
      <c r="FE40" s="30">
        <v>0</v>
      </c>
      <c r="FF40" s="30">
        <v>22</v>
      </c>
    </row>
    <row r="41" spans="158:162" x14ac:dyDescent="0.45">
      <c r="FB41" s="30" t="s">
        <v>26</v>
      </c>
      <c r="FC41" s="36">
        <f>SUM(FC35:FC40)</f>
        <v>289.87316666666669</v>
      </c>
    </row>
  </sheetData>
  <mergeCells count="10">
    <mergeCell ref="FC3:FF3"/>
    <mergeCell ref="EW3:FA3"/>
    <mergeCell ref="A27:A29"/>
    <mergeCell ref="A30:A32"/>
    <mergeCell ref="AD3:AH3"/>
    <mergeCell ref="BZ3:CD3"/>
    <mergeCell ref="DG3:DK3"/>
    <mergeCell ref="A7:A10"/>
    <mergeCell ref="A11:A21"/>
    <mergeCell ref="A22:A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5B28-62F2-4AE3-9FE1-0C818A99C6B4}">
  <dimension ref="A2:AC45"/>
  <sheetViews>
    <sheetView zoomScale="55" zoomScaleNormal="55" workbookViewId="0">
      <selection activeCell="K41" sqref="K41"/>
    </sheetView>
  </sheetViews>
  <sheetFormatPr defaultRowHeight="14.25" x14ac:dyDescent="0.45"/>
  <cols>
    <col min="1" max="1" width="17.9296875" customWidth="1"/>
    <col min="2" max="2" width="12.59765625" customWidth="1"/>
    <col min="3" max="3" width="21.3984375" customWidth="1"/>
    <col min="4" max="4" width="10.1328125" customWidth="1"/>
    <col min="5" max="5" width="10.796875" customWidth="1"/>
    <col min="6" max="6" width="17" customWidth="1"/>
    <col min="7" max="7" width="23.53125" customWidth="1"/>
    <col min="8" max="8" width="15.265625" customWidth="1"/>
    <col min="9" max="9" width="19.796875" customWidth="1"/>
    <col min="10" max="10" width="8.3984375" customWidth="1"/>
  </cols>
  <sheetData>
    <row r="2" spans="1:27" x14ac:dyDescent="0.45">
      <c r="A2" t="s">
        <v>36</v>
      </c>
      <c r="B2" t="s">
        <v>38</v>
      </c>
    </row>
    <row r="3" spans="1:27" x14ac:dyDescent="0.45">
      <c r="A3" t="s">
        <v>35</v>
      </c>
      <c r="B3" s="28">
        <v>0.1178</v>
      </c>
    </row>
    <row r="4" spans="1:27" x14ac:dyDescent="0.45">
      <c r="B4" s="28"/>
      <c r="C4" t="s">
        <v>39</v>
      </c>
      <c r="D4" t="s">
        <v>40</v>
      </c>
      <c r="E4" t="s">
        <v>41</v>
      </c>
      <c r="F4" t="s">
        <v>27</v>
      </c>
      <c r="G4" t="s">
        <v>42</v>
      </c>
    </row>
    <row r="5" spans="1:27" x14ac:dyDescent="0.45">
      <c r="B5" s="28" t="s">
        <v>3</v>
      </c>
      <c r="C5" s="9">
        <v>628.76666666666665</v>
      </c>
      <c r="D5" s="9">
        <v>83.53</v>
      </c>
      <c r="E5" s="9">
        <v>7800</v>
      </c>
      <c r="F5" t="s">
        <v>4</v>
      </c>
      <c r="G5" s="9">
        <f t="shared" ref="G5:G10" si="0">C5*$B$3</f>
        <v>74.068713333333335</v>
      </c>
      <c r="N5" s="7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7" x14ac:dyDescent="0.45">
      <c r="B6" s="28" t="s">
        <v>5</v>
      </c>
      <c r="C6" s="9">
        <v>2572.0852380952379</v>
      </c>
      <c r="D6" s="9">
        <v>0</v>
      </c>
      <c r="E6" s="9">
        <v>41130</v>
      </c>
      <c r="F6" t="s">
        <v>6</v>
      </c>
      <c r="G6" s="9">
        <f t="shared" si="0"/>
        <v>302.991641047619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7" x14ac:dyDescent="0.45">
      <c r="B7" s="28" t="s">
        <v>7</v>
      </c>
      <c r="C7" s="9">
        <v>28.051078282828279</v>
      </c>
      <c r="D7" s="9">
        <v>0</v>
      </c>
      <c r="E7" s="9">
        <v>15355.832000000004</v>
      </c>
      <c r="F7" t="s">
        <v>8</v>
      </c>
      <c r="G7" s="9">
        <f t="shared" si="0"/>
        <v>3.3044170217171711</v>
      </c>
      <c r="N7" s="7"/>
      <c r="O7" s="19"/>
      <c r="P7" s="19"/>
      <c r="Q7" s="7"/>
      <c r="R7" s="7"/>
      <c r="S7" s="19"/>
      <c r="T7" s="19"/>
      <c r="U7" s="7"/>
      <c r="V7" s="7"/>
      <c r="W7" s="19"/>
      <c r="X7" s="19"/>
      <c r="Y7" s="7"/>
      <c r="Z7" s="7"/>
    </row>
    <row r="8" spans="1:27" ht="14.25" customHeight="1" x14ac:dyDescent="0.45">
      <c r="B8" s="28" t="s">
        <v>9</v>
      </c>
      <c r="C8" s="9">
        <v>0.17499999999999999</v>
      </c>
      <c r="D8" s="9">
        <v>0</v>
      </c>
      <c r="E8" s="9">
        <v>14.176</v>
      </c>
      <c r="F8" t="s">
        <v>10</v>
      </c>
      <c r="G8" s="9">
        <f t="shared" si="0"/>
        <v>2.0614999999999998E-2</v>
      </c>
      <c r="N8" s="7"/>
      <c r="O8" s="7"/>
      <c r="P8" s="7"/>
      <c r="Q8" s="7"/>
      <c r="R8" s="11"/>
      <c r="S8" s="7"/>
      <c r="T8" s="7"/>
      <c r="U8" s="7"/>
      <c r="V8" s="11"/>
      <c r="W8" s="7"/>
      <c r="X8" s="7"/>
      <c r="Y8" s="7"/>
      <c r="Z8" s="11"/>
    </row>
    <row r="9" spans="1:27" x14ac:dyDescent="0.45">
      <c r="B9" s="28" t="s">
        <v>11</v>
      </c>
      <c r="C9" s="9">
        <v>0</v>
      </c>
      <c r="D9" s="9">
        <v>0</v>
      </c>
      <c r="E9" s="9">
        <v>0</v>
      </c>
      <c r="F9" t="s">
        <v>12</v>
      </c>
      <c r="G9" s="9">
        <f t="shared" si="0"/>
        <v>0</v>
      </c>
      <c r="N9" s="7"/>
      <c r="O9" s="7"/>
      <c r="P9" s="7"/>
      <c r="Q9" s="7"/>
      <c r="R9" s="11"/>
      <c r="S9" s="7"/>
      <c r="T9" s="7"/>
      <c r="U9" s="7"/>
      <c r="V9" s="11"/>
      <c r="W9" s="7"/>
      <c r="X9" s="7"/>
      <c r="Y9" s="7"/>
      <c r="Z9" s="11"/>
    </row>
    <row r="10" spans="1:27" x14ac:dyDescent="0.45">
      <c r="B10" s="28" t="s">
        <v>13</v>
      </c>
      <c r="C10" s="9">
        <v>0</v>
      </c>
      <c r="D10" s="9">
        <v>0</v>
      </c>
      <c r="E10" s="9">
        <v>333.2</v>
      </c>
      <c r="F10" t="s">
        <v>14</v>
      </c>
      <c r="G10" s="9">
        <f t="shared" si="0"/>
        <v>0</v>
      </c>
      <c r="O10" s="7"/>
      <c r="P10" s="7"/>
      <c r="Q10" s="7"/>
      <c r="R10" s="7"/>
      <c r="S10" s="11"/>
      <c r="T10" s="7"/>
      <c r="U10" s="7"/>
      <c r="V10" s="7"/>
      <c r="W10" s="11"/>
      <c r="X10" s="7"/>
      <c r="Y10" s="7"/>
      <c r="Z10" s="7"/>
      <c r="AA10" s="11"/>
    </row>
    <row r="11" spans="1:27" x14ac:dyDescent="0.45">
      <c r="B11" s="28" t="s">
        <v>37</v>
      </c>
      <c r="C11" s="9">
        <f>SUM(C5:C10)</f>
        <v>3229.0779830447332</v>
      </c>
      <c r="G11" s="9"/>
      <c r="O11" s="7"/>
      <c r="P11" s="7"/>
      <c r="Q11" s="7"/>
      <c r="R11" s="7"/>
      <c r="S11" s="11"/>
      <c r="T11" s="7"/>
      <c r="U11" s="7"/>
      <c r="V11" s="7"/>
      <c r="W11" s="11"/>
      <c r="X11" s="7"/>
      <c r="Y11" s="7"/>
      <c r="Z11" s="7"/>
      <c r="AA11" s="11"/>
    </row>
    <row r="12" spans="1:27" x14ac:dyDescent="0.45">
      <c r="B12" s="28"/>
      <c r="G12" s="9"/>
      <c r="O12" s="7"/>
      <c r="P12" s="7"/>
      <c r="Q12" s="7"/>
      <c r="R12" s="7"/>
      <c r="S12" s="11"/>
      <c r="T12" s="7"/>
      <c r="U12" s="7"/>
      <c r="V12" s="7"/>
      <c r="W12" s="11"/>
      <c r="X12" s="7"/>
      <c r="Y12" s="7"/>
      <c r="Z12" s="7"/>
      <c r="AA12" s="11"/>
    </row>
    <row r="13" spans="1:27" x14ac:dyDescent="0.45">
      <c r="A13" t="s">
        <v>36</v>
      </c>
      <c r="B13" s="28" t="s">
        <v>32</v>
      </c>
      <c r="G13" s="9"/>
      <c r="O13" s="7"/>
      <c r="P13" s="7"/>
      <c r="Q13" s="7"/>
      <c r="R13" s="7"/>
      <c r="S13" s="11"/>
      <c r="T13" s="7"/>
      <c r="U13" s="7"/>
      <c r="V13" s="7"/>
      <c r="W13" s="11"/>
      <c r="X13" s="7"/>
      <c r="Y13" s="7"/>
      <c r="Z13" s="7"/>
      <c r="AA13" s="11"/>
    </row>
    <row r="14" spans="1:27" x14ac:dyDescent="0.45">
      <c r="A14" t="s">
        <v>35</v>
      </c>
      <c r="B14" s="28">
        <v>1.7000000000000001E-2</v>
      </c>
      <c r="G14" s="9"/>
      <c r="H14" s="10"/>
      <c r="O14" s="7"/>
      <c r="P14" s="7"/>
      <c r="Q14" s="7"/>
      <c r="R14" s="7"/>
      <c r="S14" s="11"/>
      <c r="T14" s="7"/>
      <c r="U14" s="7"/>
      <c r="V14" s="7"/>
      <c r="W14" s="11"/>
      <c r="X14" s="7"/>
      <c r="Y14" s="7"/>
      <c r="Z14" s="7"/>
      <c r="AA14" s="11"/>
    </row>
    <row r="15" spans="1:27" x14ac:dyDescent="0.45">
      <c r="B15" s="28"/>
      <c r="C15" t="s">
        <v>39</v>
      </c>
      <c r="D15" t="s">
        <v>40</v>
      </c>
      <c r="E15" t="s">
        <v>41</v>
      </c>
      <c r="F15" t="s">
        <v>27</v>
      </c>
      <c r="G15" s="9" t="s">
        <v>42</v>
      </c>
      <c r="O15" s="7"/>
      <c r="P15" s="7"/>
      <c r="Q15" s="7"/>
      <c r="R15" s="7"/>
      <c r="S15" s="11"/>
      <c r="T15" s="7"/>
      <c r="U15" s="7"/>
      <c r="V15" s="7"/>
      <c r="W15" s="11"/>
      <c r="X15" s="7"/>
      <c r="Y15" s="7"/>
      <c r="Z15" s="7"/>
      <c r="AA15" s="11"/>
    </row>
    <row r="16" spans="1:27" x14ac:dyDescent="0.45">
      <c r="B16" s="28" t="s">
        <v>3</v>
      </c>
      <c r="C16" s="9">
        <v>0</v>
      </c>
      <c r="D16" s="9">
        <v>0</v>
      </c>
      <c r="E16" s="9">
        <v>0</v>
      </c>
      <c r="F16">
        <v>0</v>
      </c>
      <c r="G16" s="9">
        <f t="shared" ref="G16:G23" si="1">C16*$B$14</f>
        <v>0</v>
      </c>
      <c r="O16" s="7"/>
      <c r="P16" s="7"/>
      <c r="Q16" s="7"/>
      <c r="R16" s="7"/>
      <c r="S16" s="11"/>
      <c r="T16" s="7"/>
      <c r="U16" s="7"/>
      <c r="V16" s="7"/>
      <c r="W16" s="11"/>
      <c r="X16" s="7"/>
      <c r="Y16" s="7"/>
      <c r="Z16" s="7"/>
      <c r="AA16" s="11"/>
    </row>
    <row r="17" spans="1:29" x14ac:dyDescent="0.45">
      <c r="B17" s="28" t="s">
        <v>5</v>
      </c>
      <c r="C17" s="9">
        <v>283.54499999999996</v>
      </c>
      <c r="D17" s="9">
        <v>0</v>
      </c>
      <c r="E17" s="9">
        <v>8070</v>
      </c>
      <c r="F17" t="s">
        <v>29</v>
      </c>
      <c r="G17" s="9">
        <f t="shared" si="1"/>
        <v>4.820265</v>
      </c>
      <c r="O17" s="7"/>
      <c r="P17" s="7"/>
      <c r="Q17" s="7"/>
      <c r="R17" s="7"/>
      <c r="S17" s="11"/>
      <c r="T17" s="7"/>
      <c r="U17" s="7"/>
      <c r="V17" s="7"/>
      <c r="W17" s="11"/>
      <c r="X17" s="7"/>
      <c r="Y17" s="7"/>
      <c r="Z17" s="7"/>
      <c r="AA17" s="11"/>
    </row>
    <row r="18" spans="1:29" x14ac:dyDescent="0.45">
      <c r="B18" s="28" t="s">
        <v>7</v>
      </c>
      <c r="C18" s="9">
        <v>21.40166666666666</v>
      </c>
      <c r="D18" s="9">
        <v>0</v>
      </c>
      <c r="E18" s="9">
        <v>2013.7</v>
      </c>
      <c r="F18" t="s">
        <v>30</v>
      </c>
      <c r="G18" s="9">
        <f t="shared" si="1"/>
        <v>0.36382833333333325</v>
      </c>
      <c r="O18" s="7"/>
      <c r="P18" s="7"/>
      <c r="Q18" s="7"/>
      <c r="R18" s="7"/>
      <c r="S18" s="11"/>
      <c r="T18" s="7"/>
      <c r="U18" s="7"/>
      <c r="V18" s="7"/>
      <c r="W18" s="11"/>
      <c r="X18" s="7"/>
      <c r="Y18" s="7"/>
      <c r="Z18" s="7"/>
      <c r="AA18" s="11"/>
    </row>
    <row r="19" spans="1:29" x14ac:dyDescent="0.45">
      <c r="B19" s="28" t="s">
        <v>9</v>
      </c>
      <c r="C19" s="9">
        <v>3.1259999999999994</v>
      </c>
      <c r="D19" s="9">
        <v>5.3999999999999999E-2</v>
      </c>
      <c r="E19" s="9">
        <v>632.92000000000007</v>
      </c>
      <c r="F19" t="s">
        <v>31</v>
      </c>
      <c r="G19" s="9">
        <f t="shared" si="1"/>
        <v>5.3141999999999995E-2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9" x14ac:dyDescent="0.45">
      <c r="B20" s="28" t="s">
        <v>11</v>
      </c>
      <c r="C20" s="9">
        <v>43.760000000000005</v>
      </c>
      <c r="D20" s="9">
        <v>0</v>
      </c>
      <c r="E20" s="9">
        <v>2824.8</v>
      </c>
      <c r="F20">
        <v>29</v>
      </c>
      <c r="G20" s="9">
        <f t="shared" si="1"/>
        <v>0.74392000000000014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9" x14ac:dyDescent="0.45">
      <c r="B21" s="28" t="s">
        <v>13</v>
      </c>
      <c r="C21" s="9">
        <v>0</v>
      </c>
      <c r="D21" s="9">
        <v>0</v>
      </c>
      <c r="E21" s="9">
        <v>0</v>
      </c>
      <c r="F21">
        <v>0</v>
      </c>
      <c r="G21" s="9">
        <f t="shared" si="1"/>
        <v>0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9" x14ac:dyDescent="0.45">
      <c r="B22" s="28" t="s">
        <v>373</v>
      </c>
      <c r="C22" s="9">
        <v>0.51</v>
      </c>
      <c r="D22" s="9">
        <v>0</v>
      </c>
      <c r="E22" s="9">
        <v>2.38</v>
      </c>
      <c r="F22">
        <v>29</v>
      </c>
      <c r="G22" s="9">
        <f t="shared" si="1"/>
        <v>8.6700000000000006E-3</v>
      </c>
    </row>
    <row r="23" spans="1:29" x14ac:dyDescent="0.45">
      <c r="B23" s="28" t="s">
        <v>374</v>
      </c>
      <c r="C23" s="9">
        <v>0.24</v>
      </c>
      <c r="D23" s="9">
        <v>0</v>
      </c>
      <c r="E23" s="9">
        <v>1.1100000000000001</v>
      </c>
      <c r="F23">
        <v>29</v>
      </c>
      <c r="G23" s="9">
        <f t="shared" si="1"/>
        <v>4.0800000000000003E-3</v>
      </c>
    </row>
    <row r="24" spans="1:29" x14ac:dyDescent="0.45">
      <c r="B24" s="28" t="s">
        <v>37</v>
      </c>
      <c r="C24" s="9">
        <f>SUM(C16:C23)</f>
        <v>352.58266666666657</v>
      </c>
      <c r="D24" s="9"/>
      <c r="G24" s="9"/>
    </row>
    <row r="25" spans="1:29" x14ac:dyDescent="0.45">
      <c r="B25" s="28"/>
      <c r="G25" s="9"/>
    </row>
    <row r="26" spans="1:29" x14ac:dyDescent="0.45">
      <c r="A26" t="s">
        <v>36</v>
      </c>
      <c r="B26" s="28" t="s">
        <v>33</v>
      </c>
      <c r="G26" s="9"/>
    </row>
    <row r="27" spans="1:29" x14ac:dyDescent="0.45">
      <c r="A27" t="s">
        <v>35</v>
      </c>
      <c r="B27" s="28">
        <v>6.0299999999999992E-2</v>
      </c>
      <c r="G27" s="9"/>
    </row>
    <row r="28" spans="1:29" x14ac:dyDescent="0.45">
      <c r="C28" t="s">
        <v>39</v>
      </c>
      <c r="D28" t="s">
        <v>40</v>
      </c>
      <c r="E28" t="s">
        <v>41</v>
      </c>
      <c r="F28" t="s">
        <v>27</v>
      </c>
      <c r="G28" s="9" t="s">
        <v>42</v>
      </c>
    </row>
    <row r="29" spans="1:29" x14ac:dyDescent="0.45">
      <c r="B29" t="s">
        <v>3</v>
      </c>
      <c r="C29" s="9">
        <v>0</v>
      </c>
      <c r="D29" s="9">
        <v>0</v>
      </c>
      <c r="E29" s="9">
        <v>0</v>
      </c>
      <c r="F29">
        <v>0</v>
      </c>
      <c r="G29" s="9">
        <f t="shared" ref="G29:G35" si="2">$B$27*C29</f>
        <v>0</v>
      </c>
    </row>
    <row r="30" spans="1:29" x14ac:dyDescent="0.45">
      <c r="B30" t="s">
        <v>5</v>
      </c>
      <c r="C30" s="9">
        <v>256.75</v>
      </c>
      <c r="D30" s="9">
        <v>74200</v>
      </c>
      <c r="E30" s="9">
        <v>0</v>
      </c>
      <c r="F30" t="s">
        <v>19</v>
      </c>
      <c r="G30" s="9">
        <f t="shared" si="2"/>
        <v>15.482024999999998</v>
      </c>
    </row>
    <row r="31" spans="1:29" x14ac:dyDescent="0.45">
      <c r="B31" t="s">
        <v>7</v>
      </c>
      <c r="C31" s="9">
        <v>32.836666666666673</v>
      </c>
      <c r="D31" s="9">
        <v>3327.9500000000003</v>
      </c>
      <c r="E31" s="9">
        <v>0</v>
      </c>
      <c r="F31" t="s">
        <v>21</v>
      </c>
      <c r="G31" s="9">
        <f t="shared" si="2"/>
        <v>1.9800510000000002</v>
      </c>
    </row>
    <row r="32" spans="1:29" x14ac:dyDescent="0.45">
      <c r="B32" t="s">
        <v>9</v>
      </c>
      <c r="C32" s="9">
        <v>0.28649999999999998</v>
      </c>
      <c r="D32" s="9">
        <v>96.460000000000008</v>
      </c>
      <c r="E32" s="9">
        <v>0</v>
      </c>
      <c r="F32" t="s">
        <v>23</v>
      </c>
      <c r="G32" s="9">
        <f t="shared" si="2"/>
        <v>1.7275949999999995E-2</v>
      </c>
      <c r="Z32" s="17"/>
      <c r="AA32" s="17"/>
      <c r="AB32" s="17"/>
      <c r="AC32" s="17"/>
    </row>
    <row r="33" spans="2:29" x14ac:dyDescent="0.45">
      <c r="B33" t="s">
        <v>11</v>
      </c>
      <c r="C33" s="9">
        <v>0</v>
      </c>
      <c r="D33" s="9">
        <v>0</v>
      </c>
      <c r="E33" s="9">
        <v>0</v>
      </c>
      <c r="F33" s="26">
        <v>0</v>
      </c>
      <c r="G33" s="9">
        <f t="shared" si="2"/>
        <v>0</v>
      </c>
      <c r="Q33" s="2"/>
      <c r="R33" s="17"/>
      <c r="S33" s="17"/>
      <c r="T33" s="17"/>
      <c r="U33" s="17"/>
      <c r="V33" s="17"/>
      <c r="W33" s="17"/>
      <c r="X33" s="17"/>
      <c r="Y33" s="17"/>
      <c r="Z33" s="3"/>
      <c r="AA33" s="3"/>
      <c r="AB33" s="3"/>
      <c r="AC33" s="1"/>
    </row>
    <row r="34" spans="2:29" x14ac:dyDescent="0.45">
      <c r="B34" t="s">
        <v>373</v>
      </c>
      <c r="C34" s="9">
        <v>0</v>
      </c>
      <c r="D34" s="9">
        <v>4810</v>
      </c>
      <c r="E34" s="9">
        <v>0</v>
      </c>
      <c r="F34">
        <v>22</v>
      </c>
      <c r="G34" s="9">
        <f t="shared" si="2"/>
        <v>0</v>
      </c>
      <c r="Q34" s="2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18"/>
    </row>
    <row r="35" spans="2:29" x14ac:dyDescent="0.45">
      <c r="B35" t="s">
        <v>374</v>
      </c>
      <c r="C35" s="9">
        <v>0</v>
      </c>
      <c r="D35" s="9">
        <v>0</v>
      </c>
      <c r="E35" s="9">
        <v>0</v>
      </c>
      <c r="F35">
        <v>22</v>
      </c>
      <c r="G35" s="9">
        <f t="shared" si="2"/>
        <v>0</v>
      </c>
      <c r="Q35" s="4"/>
      <c r="R35" s="5"/>
      <c r="S35" s="3"/>
      <c r="T35" s="6"/>
      <c r="U35" s="18"/>
      <c r="V35" s="3"/>
      <c r="W35" s="3"/>
      <c r="X35" s="3"/>
      <c r="Y35" s="18"/>
      <c r="Z35" s="5"/>
      <c r="AA35" s="3"/>
      <c r="AB35" s="3"/>
      <c r="AC35" s="18"/>
    </row>
    <row r="36" spans="2:29" x14ac:dyDescent="0.45">
      <c r="B36" t="s">
        <v>37</v>
      </c>
      <c r="C36" s="9">
        <f>SUM(C29:C35)</f>
        <v>289.87316666666669</v>
      </c>
      <c r="D36" s="9"/>
      <c r="E36" s="9"/>
      <c r="G36" s="9"/>
      <c r="Q36" s="4"/>
      <c r="R36" s="5"/>
      <c r="S36" s="3"/>
      <c r="T36" s="6"/>
      <c r="U36" s="18"/>
      <c r="V36" s="5"/>
      <c r="W36" s="3"/>
      <c r="X36" s="3"/>
      <c r="Y36" s="18"/>
      <c r="Z36" s="5"/>
      <c r="AA36" s="3"/>
      <c r="AB36" s="5"/>
      <c r="AC36" s="18"/>
    </row>
    <row r="37" spans="2:29" x14ac:dyDescent="0.45">
      <c r="G37" s="9"/>
      <c r="Q37" s="4"/>
      <c r="R37" s="3"/>
      <c r="S37" s="3"/>
      <c r="T37" s="3"/>
      <c r="U37" s="18"/>
      <c r="V37" s="3"/>
      <c r="W37" s="3"/>
      <c r="X37" s="3"/>
      <c r="Y37" s="18"/>
      <c r="Z37" s="3"/>
      <c r="AA37" s="3"/>
      <c r="AB37" s="3"/>
      <c r="AC37" s="18"/>
    </row>
    <row r="38" spans="2:29" x14ac:dyDescent="0.45">
      <c r="G38" s="9" t="s">
        <v>43</v>
      </c>
      <c r="Q38" s="4"/>
      <c r="R38" s="3"/>
      <c r="S38" s="3"/>
      <c r="T38" s="3"/>
      <c r="U38" s="18"/>
      <c r="V38" s="3"/>
      <c r="W38" s="3"/>
      <c r="X38" s="3"/>
      <c r="Y38" s="18"/>
      <c r="Z38" s="5"/>
      <c r="AA38" s="3"/>
      <c r="AB38" s="5"/>
      <c r="AC38" s="18"/>
    </row>
    <row r="39" spans="2:29" x14ac:dyDescent="0.45">
      <c r="F39" t="s">
        <v>17</v>
      </c>
      <c r="G39" s="9">
        <f>G5+G16+G29</f>
        <v>74.068713333333335</v>
      </c>
      <c r="L39" s="9"/>
      <c r="Q39" s="4"/>
      <c r="R39" s="3"/>
      <c r="S39" s="3"/>
      <c r="T39" s="3"/>
      <c r="U39" s="18"/>
      <c r="V39" s="3"/>
      <c r="W39" s="3"/>
      <c r="X39" s="5"/>
      <c r="Y39" s="18"/>
      <c r="Z39" s="5"/>
      <c r="AA39" s="3"/>
      <c r="AB39" s="5"/>
      <c r="AC39" s="18"/>
    </row>
    <row r="40" spans="2:29" x14ac:dyDescent="0.45">
      <c r="F40" t="s">
        <v>18</v>
      </c>
      <c r="G40" s="9">
        <f>G6+G17+G30</f>
        <v>323.29393104761903</v>
      </c>
      <c r="Q40" s="4"/>
      <c r="R40" s="3"/>
      <c r="S40" s="3"/>
      <c r="T40" s="3"/>
      <c r="U40" s="18"/>
      <c r="V40" s="3"/>
      <c r="W40" s="3"/>
      <c r="X40" s="5"/>
      <c r="Y40" s="18"/>
      <c r="Z40" s="5"/>
      <c r="AA40" s="3"/>
      <c r="AB40" s="3"/>
      <c r="AC40" s="18"/>
    </row>
    <row r="41" spans="2:29" x14ac:dyDescent="0.45">
      <c r="F41" t="s">
        <v>20</v>
      </c>
      <c r="G41" s="9">
        <f>G7+G18+G31</f>
        <v>5.6482963550505048</v>
      </c>
      <c r="Q41" s="4"/>
      <c r="R41" s="5"/>
      <c r="S41" s="3"/>
      <c r="T41" s="3"/>
      <c r="U41" s="18"/>
      <c r="V41" s="5"/>
      <c r="W41" s="3"/>
      <c r="X41" s="3"/>
      <c r="Y41" s="18"/>
      <c r="Z41" s="5"/>
      <c r="AA41" s="3"/>
      <c r="AB41" s="3"/>
      <c r="AC41" s="18"/>
    </row>
    <row r="42" spans="2:29" x14ac:dyDescent="0.45">
      <c r="F42" t="s">
        <v>22</v>
      </c>
      <c r="G42" s="9">
        <f>G8+G19+G32</f>
        <v>9.1032949999999987E-2</v>
      </c>
      <c r="Q42" s="4"/>
      <c r="R42" s="5"/>
      <c r="S42" s="3"/>
      <c r="T42" s="3"/>
      <c r="U42" s="18"/>
      <c r="V42" s="5"/>
      <c r="W42" s="3"/>
      <c r="X42" s="3"/>
      <c r="Y42" s="18"/>
      <c r="Z42" s="5"/>
      <c r="AA42" s="2"/>
      <c r="AB42" s="2"/>
      <c r="AC42" s="18"/>
    </row>
    <row r="43" spans="2:29" x14ac:dyDescent="0.45">
      <c r="F43" t="s">
        <v>28</v>
      </c>
      <c r="G43" s="9">
        <f>G9+G20+G33</f>
        <v>0.74392000000000014</v>
      </c>
      <c r="Q43" s="4"/>
      <c r="R43" s="5"/>
      <c r="S43" s="2"/>
      <c r="T43" s="2"/>
      <c r="U43" s="18"/>
      <c r="V43" s="5"/>
      <c r="W43" s="2"/>
      <c r="X43" s="2"/>
      <c r="Y43" s="18"/>
    </row>
    <row r="44" spans="2:29" x14ac:dyDescent="0.45">
      <c r="G44" s="9"/>
    </row>
    <row r="45" spans="2:29" x14ac:dyDescent="0.45">
      <c r="G45" s="9"/>
    </row>
  </sheetData>
  <mergeCells count="12">
    <mergeCell ref="O5:R5"/>
    <mergeCell ref="R33:U33"/>
    <mergeCell ref="V33:Y33"/>
    <mergeCell ref="O7:P7"/>
    <mergeCell ref="S7:T7"/>
    <mergeCell ref="W7:X7"/>
    <mergeCell ref="Z32:AC32"/>
    <mergeCell ref="U35:U43"/>
    <mergeCell ref="Y35:Y43"/>
    <mergeCell ref="AC34:AC42"/>
    <mergeCell ref="W5:Z5"/>
    <mergeCell ref="S5:V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3F7-9316-4FFC-BB09-CFDD9D1D2BD9}">
  <dimension ref="A1:L44"/>
  <sheetViews>
    <sheetView tabSelected="1" zoomScale="55" zoomScaleNormal="55" workbookViewId="0">
      <selection activeCell="H7" sqref="H7"/>
    </sheetView>
  </sheetViews>
  <sheetFormatPr defaultRowHeight="14.25" x14ac:dyDescent="0.45"/>
  <cols>
    <col min="1" max="1" width="14.53125" customWidth="1"/>
    <col min="2" max="2" width="22.265625" customWidth="1"/>
    <col min="3" max="3" width="13" customWidth="1"/>
    <col min="4" max="4" width="19.59765625" customWidth="1"/>
    <col min="5" max="5" width="10.796875" customWidth="1"/>
    <col min="8" max="8" width="25.19921875" customWidth="1"/>
    <col min="10" max="10" width="15.73046875" customWidth="1"/>
  </cols>
  <sheetData>
    <row r="1" spans="1:12" x14ac:dyDescent="0.45">
      <c r="A1" t="s">
        <v>44</v>
      </c>
      <c r="B1" t="s">
        <v>355</v>
      </c>
    </row>
    <row r="2" spans="1:12" x14ac:dyDescent="0.45">
      <c r="A2" t="s">
        <v>356</v>
      </c>
    </row>
    <row r="3" spans="1:12" x14ac:dyDescent="0.45">
      <c r="A3" t="s">
        <v>357</v>
      </c>
    </row>
    <row r="5" spans="1:12" x14ac:dyDescent="0.45">
      <c r="B5" t="s">
        <v>326</v>
      </c>
      <c r="C5" s="20" t="s">
        <v>358</v>
      </c>
      <c r="D5" s="20"/>
      <c r="E5" s="20"/>
      <c r="F5" s="20"/>
      <c r="H5" t="s">
        <v>327</v>
      </c>
      <c r="I5" s="20" t="s">
        <v>372</v>
      </c>
      <c r="J5" s="20"/>
      <c r="K5" s="20"/>
      <c r="L5" s="20"/>
    </row>
    <row r="6" spans="1:12" x14ac:dyDescent="0.45">
      <c r="C6">
        <v>2</v>
      </c>
      <c r="D6">
        <v>5</v>
      </c>
      <c r="E6">
        <v>10</v>
      </c>
      <c r="F6">
        <v>20</v>
      </c>
      <c r="H6" t="s">
        <v>363</v>
      </c>
      <c r="I6">
        <v>2</v>
      </c>
      <c r="J6">
        <v>5</v>
      </c>
      <c r="K6">
        <v>10</v>
      </c>
      <c r="L6">
        <v>20</v>
      </c>
    </row>
    <row r="8" spans="1:12" x14ac:dyDescent="0.45">
      <c r="B8" t="s">
        <v>328</v>
      </c>
      <c r="C8" t="s">
        <v>329</v>
      </c>
      <c r="D8" t="s">
        <v>329</v>
      </c>
      <c r="E8" t="s">
        <v>329</v>
      </c>
      <c r="F8" t="s">
        <v>329</v>
      </c>
      <c r="I8" t="s">
        <v>330</v>
      </c>
      <c r="J8" t="s">
        <v>330</v>
      </c>
      <c r="K8" t="s">
        <v>330</v>
      </c>
      <c r="L8" t="s">
        <v>330</v>
      </c>
    </row>
    <row r="9" spans="1:12" x14ac:dyDescent="0.45">
      <c r="B9" t="s">
        <v>331</v>
      </c>
      <c r="C9">
        <v>6400</v>
      </c>
      <c r="D9">
        <v>7900</v>
      </c>
      <c r="E9">
        <v>4400</v>
      </c>
      <c r="F9">
        <v>4200</v>
      </c>
      <c r="I9">
        <f>C9*C$6</f>
        <v>12800</v>
      </c>
      <c r="J9">
        <f>D9*D$6</f>
        <v>39500</v>
      </c>
      <c r="K9">
        <f>E9*E$6</f>
        <v>44000</v>
      </c>
      <c r="L9">
        <f t="shared" ref="L9:L34" si="0">F9*F$6</f>
        <v>84000</v>
      </c>
    </row>
    <row r="10" spans="1:12" x14ac:dyDescent="0.45">
      <c r="B10" t="s">
        <v>332</v>
      </c>
      <c r="C10">
        <v>530</v>
      </c>
      <c r="D10">
        <v>500</v>
      </c>
      <c r="E10">
        <v>170</v>
      </c>
      <c r="F10">
        <v>140</v>
      </c>
      <c r="I10">
        <f>C10*C$6</f>
        <v>1060</v>
      </c>
      <c r="J10">
        <f>D10*D$6</f>
        <v>2500</v>
      </c>
      <c r="K10">
        <f>E10*E$6</f>
        <v>1700</v>
      </c>
      <c r="L10">
        <f t="shared" si="0"/>
        <v>2800</v>
      </c>
    </row>
    <row r="11" spans="1:12" x14ac:dyDescent="0.45">
      <c r="B11" t="s">
        <v>333</v>
      </c>
      <c r="C11">
        <v>310</v>
      </c>
      <c r="D11">
        <v>160</v>
      </c>
      <c r="E11">
        <v>94</v>
      </c>
      <c r="F11">
        <v>48</v>
      </c>
      <c r="I11">
        <f>C11*C$6</f>
        <v>620</v>
      </c>
      <c r="J11">
        <f>D11*D$6</f>
        <v>800</v>
      </c>
      <c r="K11">
        <f>E11*E$6</f>
        <v>940</v>
      </c>
      <c r="L11">
        <f t="shared" si="0"/>
        <v>960</v>
      </c>
    </row>
    <row r="12" spans="1:12" x14ac:dyDescent="0.45">
      <c r="B12" t="s">
        <v>334</v>
      </c>
      <c r="C12">
        <v>36</v>
      </c>
      <c r="D12">
        <v>34</v>
      </c>
      <c r="E12">
        <v>16</v>
      </c>
      <c r="F12">
        <v>8.6</v>
      </c>
      <c r="I12">
        <f>C12*C$6</f>
        <v>72</v>
      </c>
      <c r="J12">
        <f>D12*D$6</f>
        <v>170</v>
      </c>
      <c r="K12">
        <f>E12*E$6</f>
        <v>160</v>
      </c>
      <c r="L12">
        <f t="shared" si="0"/>
        <v>172</v>
      </c>
    </row>
    <row r="13" spans="1:12" x14ac:dyDescent="0.45">
      <c r="B13" t="s">
        <v>335</v>
      </c>
      <c r="C13">
        <v>44</v>
      </c>
      <c r="D13">
        <v>37</v>
      </c>
      <c r="E13">
        <v>26</v>
      </c>
      <c r="F13">
        <v>14</v>
      </c>
      <c r="I13">
        <f>C13*C$6</f>
        <v>88</v>
      </c>
      <c r="J13">
        <f>D13*D$6</f>
        <v>185</v>
      </c>
      <c r="K13">
        <f>E13*E$6</f>
        <v>260</v>
      </c>
      <c r="L13">
        <f t="shared" si="0"/>
        <v>280</v>
      </c>
    </row>
    <row r="14" spans="1:12" x14ac:dyDescent="0.45">
      <c r="B14" t="s">
        <v>336</v>
      </c>
      <c r="C14">
        <v>2.4</v>
      </c>
      <c r="D14">
        <v>0</v>
      </c>
      <c r="E14">
        <v>0</v>
      </c>
      <c r="F14">
        <v>0</v>
      </c>
      <c r="I14">
        <f>C14*C$6</f>
        <v>4.8</v>
      </c>
      <c r="J14">
        <f>D14*D$6</f>
        <v>0</v>
      </c>
      <c r="K14">
        <f>E14*E$6</f>
        <v>0</v>
      </c>
      <c r="L14">
        <f t="shared" si="0"/>
        <v>0</v>
      </c>
    </row>
    <row r="15" spans="1:12" x14ac:dyDescent="0.45">
      <c r="B15" t="s">
        <v>337</v>
      </c>
      <c r="C15">
        <v>0.94</v>
      </c>
      <c r="D15">
        <v>0</v>
      </c>
      <c r="E15">
        <v>0</v>
      </c>
      <c r="F15">
        <v>0</v>
      </c>
      <c r="I15">
        <f>C15*C$6</f>
        <v>1.88</v>
      </c>
      <c r="J15">
        <f>D15*D$6</f>
        <v>0</v>
      </c>
      <c r="K15">
        <f>E15*E$6</f>
        <v>0</v>
      </c>
      <c r="L15">
        <f t="shared" si="0"/>
        <v>0</v>
      </c>
    </row>
    <row r="16" spans="1:12" x14ac:dyDescent="0.45">
      <c r="B16" t="s">
        <v>338</v>
      </c>
      <c r="C16">
        <v>0</v>
      </c>
      <c r="D16">
        <v>0</v>
      </c>
      <c r="E16">
        <v>0</v>
      </c>
      <c r="F16">
        <v>0</v>
      </c>
      <c r="I16">
        <f>C16*C$6</f>
        <v>0</v>
      </c>
      <c r="J16">
        <f>D16*D$6</f>
        <v>0</v>
      </c>
      <c r="K16">
        <f>E16*E$6</f>
        <v>0</v>
      </c>
      <c r="L16">
        <f t="shared" si="0"/>
        <v>0</v>
      </c>
    </row>
    <row r="17" spans="2:12" x14ac:dyDescent="0.45">
      <c r="B17" t="s">
        <v>339</v>
      </c>
      <c r="C17">
        <v>0</v>
      </c>
      <c r="D17">
        <v>0</v>
      </c>
      <c r="E17">
        <v>0</v>
      </c>
      <c r="F17">
        <v>0</v>
      </c>
      <c r="I17">
        <f>C17*C$6</f>
        <v>0</v>
      </c>
      <c r="J17">
        <f>D17*D$6</f>
        <v>0</v>
      </c>
      <c r="K17">
        <f>E17*E$6</f>
        <v>0</v>
      </c>
      <c r="L17">
        <f t="shared" si="0"/>
        <v>0</v>
      </c>
    </row>
    <row r="18" spans="2:12" x14ac:dyDescent="0.45">
      <c r="B18" t="s">
        <v>340</v>
      </c>
      <c r="C18">
        <v>1.2</v>
      </c>
      <c r="D18">
        <v>0</v>
      </c>
      <c r="E18">
        <v>0</v>
      </c>
      <c r="F18">
        <v>0</v>
      </c>
      <c r="I18">
        <f>C18*C$6</f>
        <v>2.4</v>
      </c>
      <c r="J18">
        <f>D18*D$6</f>
        <v>0</v>
      </c>
      <c r="K18">
        <f>E18*E$6</f>
        <v>0</v>
      </c>
      <c r="L18">
        <f t="shared" si="0"/>
        <v>0</v>
      </c>
    </row>
    <row r="19" spans="2:12" x14ac:dyDescent="0.45">
      <c r="B19" t="s">
        <v>341</v>
      </c>
      <c r="C19">
        <v>0</v>
      </c>
      <c r="D19">
        <v>0</v>
      </c>
      <c r="E19">
        <v>0</v>
      </c>
      <c r="F19">
        <v>0</v>
      </c>
      <c r="I19">
        <f>C19*C$6</f>
        <v>0</v>
      </c>
      <c r="J19">
        <f>D19*D$6</f>
        <v>0</v>
      </c>
      <c r="K19">
        <f>E19*E$6</f>
        <v>0</v>
      </c>
      <c r="L19">
        <f t="shared" si="0"/>
        <v>0</v>
      </c>
    </row>
    <row r="20" spans="2:12" x14ac:dyDescent="0.45">
      <c r="B20" t="s">
        <v>342</v>
      </c>
      <c r="C20">
        <v>43</v>
      </c>
      <c r="D20">
        <v>26</v>
      </c>
      <c r="E20">
        <v>10</v>
      </c>
      <c r="F20">
        <v>0</v>
      </c>
      <c r="I20">
        <f>C20*C$6</f>
        <v>86</v>
      </c>
      <c r="J20">
        <f>D20*D$6</f>
        <v>130</v>
      </c>
      <c r="K20">
        <f>E20*E$6</f>
        <v>100</v>
      </c>
      <c r="L20">
        <f t="shared" si="0"/>
        <v>0</v>
      </c>
    </row>
    <row r="21" spans="2:12" x14ac:dyDescent="0.45">
      <c r="B21" t="s">
        <v>343</v>
      </c>
      <c r="C21">
        <v>0</v>
      </c>
      <c r="D21">
        <v>0</v>
      </c>
      <c r="E21">
        <v>0</v>
      </c>
      <c r="F21">
        <v>0</v>
      </c>
      <c r="I21">
        <f>C21*C$6</f>
        <v>0</v>
      </c>
      <c r="J21">
        <f>D21*D$6</f>
        <v>0</v>
      </c>
      <c r="K21">
        <f>E21*E$6</f>
        <v>0</v>
      </c>
      <c r="L21">
        <f t="shared" si="0"/>
        <v>0</v>
      </c>
    </row>
    <row r="22" spans="2:12" x14ac:dyDescent="0.45">
      <c r="B22" t="s">
        <v>344</v>
      </c>
      <c r="C22">
        <v>56</v>
      </c>
      <c r="D22">
        <v>99</v>
      </c>
      <c r="E22">
        <v>32</v>
      </c>
      <c r="F22">
        <v>32</v>
      </c>
      <c r="I22">
        <f>C22*C$6</f>
        <v>112</v>
      </c>
      <c r="J22">
        <f>D22*D$6</f>
        <v>495</v>
      </c>
      <c r="K22">
        <f>E22*E$6</f>
        <v>320</v>
      </c>
      <c r="L22">
        <f t="shared" si="0"/>
        <v>640</v>
      </c>
    </row>
    <row r="23" spans="2:12" x14ac:dyDescent="0.45">
      <c r="B23" t="s">
        <v>345</v>
      </c>
      <c r="C23">
        <v>0</v>
      </c>
      <c r="D23">
        <v>0</v>
      </c>
      <c r="E23">
        <v>0</v>
      </c>
      <c r="F23">
        <v>0</v>
      </c>
      <c r="I23">
        <f>C23*C$6</f>
        <v>0</v>
      </c>
      <c r="J23">
        <f>D23*D$6</f>
        <v>0</v>
      </c>
      <c r="K23">
        <f>E23*E$6</f>
        <v>0</v>
      </c>
      <c r="L23">
        <f t="shared" si="0"/>
        <v>0</v>
      </c>
    </row>
    <row r="24" spans="2:12" x14ac:dyDescent="0.45">
      <c r="B24" t="s">
        <v>346</v>
      </c>
      <c r="C24">
        <v>13</v>
      </c>
      <c r="D24">
        <v>24</v>
      </c>
      <c r="E24">
        <v>0</v>
      </c>
      <c r="F24">
        <v>7.3</v>
      </c>
      <c r="I24">
        <f>C24*C$6</f>
        <v>26</v>
      </c>
      <c r="J24">
        <f>D24*D$6</f>
        <v>120</v>
      </c>
      <c r="K24">
        <f>E24*E$6</f>
        <v>0</v>
      </c>
      <c r="L24">
        <f t="shared" si="0"/>
        <v>146</v>
      </c>
    </row>
    <row r="25" spans="2:12" x14ac:dyDescent="0.45">
      <c r="B25" t="s">
        <v>347</v>
      </c>
      <c r="C25">
        <v>0</v>
      </c>
      <c r="D25">
        <v>0</v>
      </c>
      <c r="E25">
        <v>0</v>
      </c>
      <c r="F25">
        <v>0</v>
      </c>
      <c r="I25">
        <f>C25*C$6</f>
        <v>0</v>
      </c>
      <c r="J25">
        <f>D25*D$6</f>
        <v>0</v>
      </c>
      <c r="K25">
        <f>E25*E$6</f>
        <v>0</v>
      </c>
      <c r="L25">
        <f t="shared" si="0"/>
        <v>0</v>
      </c>
    </row>
    <row r="26" spans="2:12" x14ac:dyDescent="0.45">
      <c r="B26" t="s">
        <v>348</v>
      </c>
      <c r="C26">
        <v>0</v>
      </c>
      <c r="D26">
        <v>0</v>
      </c>
      <c r="E26">
        <v>0</v>
      </c>
      <c r="F26">
        <v>0</v>
      </c>
      <c r="I26">
        <f>C26*C$6</f>
        <v>0</v>
      </c>
      <c r="J26">
        <f>D26*D$6</f>
        <v>0</v>
      </c>
      <c r="K26">
        <f>E26*E$6</f>
        <v>0</v>
      </c>
      <c r="L26">
        <f t="shared" si="0"/>
        <v>0</v>
      </c>
    </row>
    <row r="27" spans="2:12" x14ac:dyDescent="0.45">
      <c r="B27" t="s">
        <v>156</v>
      </c>
      <c r="C27">
        <v>0</v>
      </c>
      <c r="D27">
        <v>0</v>
      </c>
      <c r="E27">
        <v>0</v>
      </c>
      <c r="F27">
        <v>0</v>
      </c>
      <c r="I27">
        <f>C27*C$6</f>
        <v>0</v>
      </c>
      <c r="J27">
        <f>D27*D$6</f>
        <v>0</v>
      </c>
      <c r="K27">
        <f>E27*E$6</f>
        <v>0</v>
      </c>
      <c r="L27">
        <f t="shared" si="0"/>
        <v>0</v>
      </c>
    </row>
    <row r="28" spans="2:12" x14ac:dyDescent="0.45">
      <c r="B28" t="s">
        <v>157</v>
      </c>
      <c r="C28">
        <v>0</v>
      </c>
      <c r="D28">
        <v>0</v>
      </c>
      <c r="E28">
        <v>0</v>
      </c>
      <c r="F28">
        <v>0</v>
      </c>
      <c r="I28">
        <f>C28*C$6</f>
        <v>0</v>
      </c>
      <c r="J28">
        <f>D28*D$6</f>
        <v>0</v>
      </c>
      <c r="K28">
        <f>E28*E$6</f>
        <v>0</v>
      </c>
      <c r="L28">
        <f t="shared" si="0"/>
        <v>0</v>
      </c>
    </row>
    <row r="29" spans="2:12" x14ac:dyDescent="0.45">
      <c r="B29" t="s">
        <v>225</v>
      </c>
      <c r="C29">
        <v>0</v>
      </c>
      <c r="D29">
        <v>0</v>
      </c>
      <c r="E29">
        <v>0</v>
      </c>
      <c r="F29">
        <v>0</v>
      </c>
      <c r="I29">
        <f>C29*C$6</f>
        <v>0</v>
      </c>
      <c r="J29">
        <f>D29*D$6</f>
        <v>0</v>
      </c>
      <c r="K29">
        <f>E29*E$6</f>
        <v>0</v>
      </c>
      <c r="L29">
        <f t="shared" si="0"/>
        <v>0</v>
      </c>
    </row>
    <row r="30" spans="2:12" x14ac:dyDescent="0.45">
      <c r="B30" t="s">
        <v>349</v>
      </c>
      <c r="C30">
        <v>0</v>
      </c>
      <c r="D30">
        <v>0</v>
      </c>
      <c r="E30">
        <v>0</v>
      </c>
      <c r="F30">
        <v>0</v>
      </c>
      <c r="I30">
        <f>C30*C$6</f>
        <v>0</v>
      </c>
      <c r="J30">
        <f>D30*D$6</f>
        <v>0</v>
      </c>
      <c r="K30">
        <f>E30*E$6</f>
        <v>0</v>
      </c>
      <c r="L30">
        <f t="shared" si="0"/>
        <v>0</v>
      </c>
    </row>
    <row r="31" spans="2:12" x14ac:dyDescent="0.45">
      <c r="B31" t="s">
        <v>350</v>
      </c>
      <c r="C31">
        <v>2.1</v>
      </c>
      <c r="D31">
        <v>0</v>
      </c>
      <c r="E31">
        <v>0</v>
      </c>
      <c r="F31">
        <v>0</v>
      </c>
      <c r="I31">
        <f>C31*C$6</f>
        <v>4.2</v>
      </c>
      <c r="J31">
        <f>D31*D$6</f>
        <v>0</v>
      </c>
      <c r="K31">
        <f>E31*E$6</f>
        <v>0</v>
      </c>
      <c r="L31">
        <f t="shared" si="0"/>
        <v>0</v>
      </c>
    </row>
    <row r="32" spans="2:12" x14ac:dyDescent="0.45">
      <c r="B32" t="s">
        <v>159</v>
      </c>
      <c r="C32">
        <v>0</v>
      </c>
      <c r="D32">
        <v>0</v>
      </c>
      <c r="E32">
        <v>0</v>
      </c>
      <c r="F32">
        <v>0</v>
      </c>
      <c r="I32">
        <f>C32*C$6</f>
        <v>0</v>
      </c>
      <c r="J32">
        <f>D32*D$6</f>
        <v>0</v>
      </c>
      <c r="K32">
        <f>E32*E$6</f>
        <v>0</v>
      </c>
      <c r="L32">
        <f t="shared" si="0"/>
        <v>0</v>
      </c>
    </row>
    <row r="33" spans="2:12" x14ac:dyDescent="0.45">
      <c r="B33" t="s">
        <v>160</v>
      </c>
      <c r="C33">
        <v>7.5</v>
      </c>
      <c r="D33">
        <v>13</v>
      </c>
      <c r="E33">
        <v>12</v>
      </c>
      <c r="F33">
        <v>0</v>
      </c>
      <c r="I33">
        <f>C33*C$6</f>
        <v>15</v>
      </c>
      <c r="J33">
        <f>D33*D$6</f>
        <v>65</v>
      </c>
      <c r="K33">
        <f>E33*E$6</f>
        <v>120</v>
      </c>
      <c r="L33">
        <f t="shared" si="0"/>
        <v>0</v>
      </c>
    </row>
    <row r="34" spans="2:12" x14ac:dyDescent="0.45">
      <c r="B34" t="s">
        <v>161</v>
      </c>
      <c r="C34">
        <v>0</v>
      </c>
      <c r="D34">
        <v>0</v>
      </c>
      <c r="E34">
        <v>0</v>
      </c>
      <c r="F34">
        <v>0</v>
      </c>
      <c r="I34">
        <f>C34*C$6</f>
        <v>0</v>
      </c>
      <c r="J34">
        <f>D34*D$6</f>
        <v>0</v>
      </c>
      <c r="K34">
        <f>E34*E$6</f>
        <v>0</v>
      </c>
      <c r="L34">
        <f t="shared" si="0"/>
        <v>0</v>
      </c>
    </row>
    <row r="36" spans="2:12" x14ac:dyDescent="0.45">
      <c r="B36" t="s">
        <v>359</v>
      </c>
      <c r="C36" s="9">
        <f t="shared" ref="C36:F36" si="1">SUM(C9:C19)</f>
        <v>7324.5399999999991</v>
      </c>
      <c r="D36" s="9">
        <f t="shared" si="1"/>
        <v>8631</v>
      </c>
      <c r="E36" s="9">
        <f t="shared" si="1"/>
        <v>4706</v>
      </c>
      <c r="F36" s="9">
        <f t="shared" si="1"/>
        <v>4410.6000000000004</v>
      </c>
      <c r="H36" t="s">
        <v>351</v>
      </c>
      <c r="I36" s="9">
        <f t="shared" ref="I36:L36" si="2">SUM(I9:I19)</f>
        <v>14649.079999999998</v>
      </c>
      <c r="J36" s="9">
        <f t="shared" si="2"/>
        <v>43155</v>
      </c>
      <c r="K36" s="9">
        <f t="shared" si="2"/>
        <v>47060</v>
      </c>
      <c r="L36" s="9">
        <f t="shared" si="2"/>
        <v>88212</v>
      </c>
    </row>
    <row r="37" spans="2:12" x14ac:dyDescent="0.45">
      <c r="B37" t="s">
        <v>360</v>
      </c>
      <c r="C37" s="9">
        <f t="shared" ref="C37:F37" si="3">SUM(C20:C26)</f>
        <v>112</v>
      </c>
      <c r="D37" s="9">
        <f t="shared" si="3"/>
        <v>149</v>
      </c>
      <c r="E37" s="9">
        <f t="shared" si="3"/>
        <v>42</v>
      </c>
      <c r="F37" s="9">
        <f t="shared" si="3"/>
        <v>39.299999999999997</v>
      </c>
      <c r="H37" t="s">
        <v>352</v>
      </c>
      <c r="I37" s="9">
        <f t="shared" ref="I37:L37" si="4">SUM(I20:I26)</f>
        <v>224</v>
      </c>
      <c r="J37" s="9">
        <f t="shared" si="4"/>
        <v>745</v>
      </c>
      <c r="K37" s="9">
        <f t="shared" si="4"/>
        <v>420</v>
      </c>
      <c r="L37" s="9">
        <f t="shared" si="4"/>
        <v>786</v>
      </c>
    </row>
    <row r="38" spans="2:12" x14ac:dyDescent="0.45">
      <c r="B38" t="s">
        <v>361</v>
      </c>
      <c r="C38" s="9">
        <f t="shared" ref="C38:F38" si="5">SUM(C27:C28)</f>
        <v>0</v>
      </c>
      <c r="D38" s="9">
        <f t="shared" si="5"/>
        <v>0</v>
      </c>
      <c r="E38" s="9">
        <f t="shared" si="5"/>
        <v>0</v>
      </c>
      <c r="F38" s="9">
        <f t="shared" si="5"/>
        <v>0</v>
      </c>
      <c r="H38" t="s">
        <v>353</v>
      </c>
      <c r="I38" s="9">
        <f t="shared" ref="I38:L38" si="6">SUM(I27:I28)</f>
        <v>0</v>
      </c>
      <c r="J38" s="9">
        <f t="shared" si="6"/>
        <v>0</v>
      </c>
      <c r="K38" s="9">
        <f t="shared" si="6"/>
        <v>0</v>
      </c>
      <c r="L38" s="9">
        <f t="shared" si="6"/>
        <v>0</v>
      </c>
    </row>
    <row r="39" spans="2:12" x14ac:dyDescent="0.45">
      <c r="B39" t="s">
        <v>362</v>
      </c>
      <c r="C39" s="9">
        <f t="shared" ref="C39:F39" si="7">SUM(C32:C34)</f>
        <v>7.5</v>
      </c>
      <c r="D39" s="9">
        <f t="shared" si="7"/>
        <v>13</v>
      </c>
      <c r="E39" s="9">
        <f t="shared" si="7"/>
        <v>12</v>
      </c>
      <c r="F39" s="9">
        <f t="shared" si="7"/>
        <v>0</v>
      </c>
      <c r="H39" t="s">
        <v>354</v>
      </c>
      <c r="I39" s="9">
        <f t="shared" ref="I39:L39" si="8">SUM(I32:I34)</f>
        <v>15</v>
      </c>
      <c r="J39" s="9">
        <f t="shared" si="8"/>
        <v>65</v>
      </c>
      <c r="K39" s="9">
        <f t="shared" si="8"/>
        <v>120</v>
      </c>
      <c r="L39" s="9">
        <f t="shared" si="8"/>
        <v>0</v>
      </c>
    </row>
    <row r="40" spans="2:12" x14ac:dyDescent="0.45">
      <c r="I40" s="9"/>
      <c r="J40" s="9"/>
      <c r="K40" s="9"/>
      <c r="L40" s="9"/>
    </row>
    <row r="41" spans="2:12" x14ac:dyDescent="0.45">
      <c r="H41" s="27" t="s">
        <v>364</v>
      </c>
      <c r="I41" s="58">
        <f>I36/1000</f>
        <v>14.649079999999998</v>
      </c>
      <c r="J41" s="58">
        <f t="shared" ref="J41:L41" si="9">J36/1000</f>
        <v>43.155000000000001</v>
      </c>
      <c r="K41" s="58">
        <f t="shared" si="9"/>
        <v>47.06</v>
      </c>
      <c r="L41" s="58">
        <f t="shared" si="9"/>
        <v>88.212000000000003</v>
      </c>
    </row>
    <row r="42" spans="2:12" x14ac:dyDescent="0.45">
      <c r="H42" s="27" t="s">
        <v>365</v>
      </c>
      <c r="I42" s="58">
        <f t="shared" ref="I42:L42" si="10">I37/1000</f>
        <v>0.224</v>
      </c>
      <c r="J42" s="58">
        <f t="shared" si="10"/>
        <v>0.745</v>
      </c>
      <c r="K42" s="58">
        <f t="shared" si="10"/>
        <v>0.42</v>
      </c>
      <c r="L42" s="58">
        <f t="shared" si="10"/>
        <v>0.78600000000000003</v>
      </c>
    </row>
    <row r="43" spans="2:12" x14ac:dyDescent="0.45">
      <c r="H43" s="27" t="s">
        <v>366</v>
      </c>
      <c r="I43" s="58">
        <f>I38/1000</f>
        <v>0</v>
      </c>
      <c r="J43" s="58">
        <f>J38/1000</f>
        <v>0</v>
      </c>
      <c r="K43" s="58">
        <f>K38/1000</f>
        <v>0</v>
      </c>
      <c r="L43" s="58">
        <f>L38/1000</f>
        <v>0</v>
      </c>
    </row>
    <row r="44" spans="2:12" x14ac:dyDescent="0.45">
      <c r="H44" s="27" t="s">
        <v>367</v>
      </c>
      <c r="I44" s="58">
        <f>I39/1000</f>
        <v>1.4999999999999999E-2</v>
      </c>
      <c r="J44" s="58">
        <f>J39/1000</f>
        <v>6.5000000000000002E-2</v>
      </c>
      <c r="K44" s="58">
        <f>K39/1000</f>
        <v>0.12</v>
      </c>
      <c r="L44" s="58">
        <f>L39/1000</f>
        <v>0</v>
      </c>
    </row>
  </sheetData>
  <mergeCells count="2">
    <mergeCell ref="C5:F5"/>
    <mergeCell ref="I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</vt:lpstr>
      <vt:lpstr>Carpet</vt:lpstr>
      <vt:lpstr>Textiles</vt:lpstr>
      <vt:lpstr>Summary</vt:lpstr>
      <vt:lpstr>MSW screenings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</dc:creator>
  <cp:lastModifiedBy>Nathaniel</cp:lastModifiedBy>
  <dcterms:created xsi:type="dcterms:W3CDTF">2022-08-25T16:22:13Z</dcterms:created>
  <dcterms:modified xsi:type="dcterms:W3CDTF">2022-09-09T18:17:32Z</dcterms:modified>
</cp:coreProperties>
</file>