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ascarano\Desktop\"/>
    </mc:Choice>
  </mc:AlternateContent>
  <xr:revisionPtr revIDLastSave="0" documentId="8_{D30B1E38-48E2-44F3-9D52-11C0BF2A512E}" xr6:coauthVersionLast="38" xr6:coauthVersionMax="38" xr10:uidLastSave="{00000000-0000-0000-0000-000000000000}"/>
  <bookViews>
    <workbookView xWindow="0" yWindow="0" windowWidth="28800" windowHeight="11865" xr2:uid="{CBBA1E05-6229-4525-997D-63CFFAADBD71}"/>
  </bookViews>
  <sheets>
    <sheet name="conclusi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" l="1"/>
  <c r="I7" i="1"/>
  <c r="A7" i="1"/>
  <c r="L6" i="1"/>
  <c r="K6" i="1"/>
  <c r="N6" i="1" s="1"/>
  <c r="I6" i="1"/>
  <c r="B6" i="1"/>
  <c r="A6" i="1"/>
  <c r="M6" i="1" s="1"/>
  <c r="M5" i="1"/>
  <c r="L5" i="1"/>
  <c r="P5" i="1" s="1"/>
  <c r="K5" i="1"/>
  <c r="O5" i="1" s="1"/>
  <c r="I5" i="1"/>
  <c r="E5" i="1"/>
  <c r="B5" i="1"/>
  <c r="A5" i="1"/>
  <c r="L4" i="1"/>
  <c r="K4" i="1"/>
  <c r="N4" i="1" s="1"/>
  <c r="I4" i="1"/>
  <c r="B4" i="1"/>
  <c r="A4" i="1"/>
  <c r="M4" i="1" s="1"/>
  <c r="M3" i="1"/>
  <c r="L3" i="1"/>
  <c r="P3" i="1" s="1"/>
  <c r="K3" i="1"/>
  <c r="O3" i="1" s="1"/>
  <c r="I3" i="1"/>
  <c r="E3" i="1"/>
  <c r="B3" i="1"/>
  <c r="A3" i="1"/>
  <c r="P4" i="1" l="1"/>
  <c r="P6" i="1"/>
  <c r="P9" i="1"/>
  <c r="O4" i="1"/>
  <c r="O6" i="1"/>
  <c r="O9" i="1" s="1"/>
  <c r="N3" i="1"/>
  <c r="N5" i="1"/>
  <c r="E4" i="1"/>
  <c r="E6" i="1"/>
  <c r="E7" i="1" s="1"/>
  <c r="N9" i="1" l="1"/>
</calcChain>
</file>

<file path=xl/sharedStrings.xml><?xml version="1.0" encoding="utf-8"?>
<sst xmlns="http://schemas.openxmlformats.org/spreadsheetml/2006/main" count="27" uniqueCount="25">
  <si>
    <t>Darcy Calc</t>
  </si>
  <si>
    <t>Darcy v Visual</t>
  </si>
  <si>
    <t>Darcy v Tracer</t>
  </si>
  <si>
    <t>Visual v Tracer</t>
  </si>
  <si>
    <t>distance</t>
  </si>
  <si>
    <t>t_visual (hrs)</t>
  </si>
  <si>
    <t>V</t>
  </si>
  <si>
    <t>a</t>
  </si>
  <si>
    <t>% a/dist</t>
  </si>
  <si>
    <t>K</t>
  </si>
  <si>
    <t>dh/dz</t>
  </si>
  <si>
    <t>n</t>
  </si>
  <si>
    <t>V_Darcy</t>
  </si>
  <si>
    <t>V_tracer</t>
  </si>
  <si>
    <t>V_Visual</t>
  </si>
  <si>
    <t>% error</t>
  </si>
  <si>
    <t>negative: V_tracer &lt; V_visual</t>
  </si>
  <si>
    <t>positive, V_tracer &gt; V_Darcy</t>
  </si>
  <si>
    <t>negative: V_tracer &lt; V_Darcy</t>
  </si>
  <si>
    <t>36" grad=</t>
  </si>
  <si>
    <t>AQTESOLV porsity</t>
  </si>
  <si>
    <t>min = 29</t>
  </si>
  <si>
    <t>avg = 39</t>
  </si>
  <si>
    <t>max = 49</t>
  </si>
  <si>
    <t>dispersivity vs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</si>
</sst>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037802566345875"/>
          <c:y val="5.7647777844728888E-2"/>
          <c:w val="0.72506762175561401"/>
          <c:h val="0.785546737137495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470126130067074"/>
                  <c:y val="0.15159667541557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conclusions!$D$3:$D$6</c:f>
              <c:numCache>
                <c:formatCode>0.0E+00</c:formatCode>
                <c:ptCount val="4"/>
                <c:pt idx="0">
                  <c:v>4.0000000000000001E-3</c:v>
                </c:pt>
                <c:pt idx="1">
                  <c:v>4.1000000000000003E-3</c:v>
                </c:pt>
                <c:pt idx="2">
                  <c:v>4.4999999999999997E-3</c:v>
                </c:pt>
                <c:pt idx="3">
                  <c:v>2.3E-3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5-4105-8AA8-923A8CFF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79808"/>
        <c:axId val="337681776"/>
      </c:scatterChart>
      <c:valAx>
        <c:axId val="33767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Depth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81776"/>
        <c:crosses val="autoZero"/>
        <c:crossBetween val="midCat"/>
      </c:valAx>
      <c:valAx>
        <c:axId val="3376817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Dispersivity (m)</a:t>
                </a:r>
              </a:p>
            </c:rich>
          </c:tx>
          <c:layout>
            <c:manualLayout>
              <c:xMode val="edge"/>
              <c:yMode val="edge"/>
              <c:x val="1.1029454651501924E-3"/>
              <c:y val="0.2658607951783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79808"/>
        <c:crosses val="autoZero"/>
        <c:crossBetween val="midCat"/>
        <c:majorUnit val="4.000000000000001E-3"/>
      </c:valAx>
      <c:spPr>
        <a:noFill/>
        <a:ln w="1905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707917760279965"/>
          <c:y val="2.4552493438320212E-2"/>
          <c:w val="0.68698162729658796"/>
          <c:h val="0.81913604549431318"/>
        </c:manualLayout>
      </c:layout>
      <c:scatterChart>
        <c:scatterStyle val="smoothMarker"/>
        <c:varyColors val="0"/>
        <c:ser>
          <c:idx val="2"/>
          <c:order val="1"/>
          <c:tx>
            <c:v>Visual Velocity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conclusions!$M$3:$M$6</c:f>
              <c:numCache>
                <c:formatCode>0.00E+00</c:formatCode>
                <c:ptCount val="4"/>
                <c:pt idx="0">
                  <c:v>2.5400000000000005E-4</c:v>
                </c:pt>
                <c:pt idx="1">
                  <c:v>9.8961038961038975E-5</c:v>
                </c:pt>
                <c:pt idx="2">
                  <c:v>6.7733333333333331E-5</c:v>
                </c:pt>
                <c:pt idx="3">
                  <c:v>2.3905882352941179E-5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A-4C58-B8EA-5D3D7A88D12A}"/>
            </c:ext>
          </c:extLst>
        </c:ser>
        <c:ser>
          <c:idx val="0"/>
          <c:order val="2"/>
          <c:tx>
            <c:v>Tracer Velocity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conclusions!$L$3:$L$6</c:f>
              <c:numCache>
                <c:formatCode>0.00E+00</c:formatCode>
                <c:ptCount val="4"/>
                <c:pt idx="0">
                  <c:v>1.06E-4</c:v>
                </c:pt>
                <c:pt idx="1">
                  <c:v>6.2799999999999995E-5</c:v>
                </c:pt>
                <c:pt idx="2">
                  <c:v>4.8699999999999998E-5</c:v>
                </c:pt>
                <c:pt idx="3">
                  <c:v>2.05E-5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A-4C58-B8EA-5D3D7A88D12A}"/>
            </c:ext>
          </c:extLst>
        </c:ser>
        <c:ser>
          <c:idx val="1"/>
          <c:order val="3"/>
          <c:tx>
            <c:v>Darcy Velocity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conclusions!$K$3:$K$6</c:f>
              <c:numCache>
                <c:formatCode>0.00E+00</c:formatCode>
                <c:ptCount val="4"/>
                <c:pt idx="0">
                  <c:v>1.4015151515151517E-5</c:v>
                </c:pt>
                <c:pt idx="1">
                  <c:v>2.3989898989898993E-5</c:v>
                </c:pt>
                <c:pt idx="2">
                  <c:v>2.1780303030303034E-5</c:v>
                </c:pt>
                <c:pt idx="3">
                  <c:v>1.1837121212121214E-5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A-4C58-B8EA-5D3D7A88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17040"/>
        <c:axId val="338313432"/>
      </c:scatterChart>
      <c:scatterChart>
        <c:scatterStyle val="smoothMarker"/>
        <c:varyColors val="0"/>
        <c:ser>
          <c:idx val="3"/>
          <c:order val="0"/>
          <c:tx>
            <c:v>Hydraulic Gradient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conclusions!$A$3:$A$6</c:f>
              <c:numCache>
                <c:formatCode>General</c:formatCode>
                <c:ptCount val="4"/>
                <c:pt idx="0">
                  <c:v>0.30480000000000002</c:v>
                </c:pt>
                <c:pt idx="1">
                  <c:v>0.45720000000000005</c:v>
                </c:pt>
                <c:pt idx="2">
                  <c:v>0.60960000000000003</c:v>
                </c:pt>
                <c:pt idx="3">
                  <c:v>1.2192000000000001</c:v>
                </c:pt>
              </c:numCache>
            </c:numRef>
          </c:xVal>
          <c:yVal>
            <c:numRef>
              <c:f>conclusions!$I$3:$I$6</c:f>
              <c:numCache>
                <c:formatCode>0.00</c:formatCode>
                <c:ptCount val="4"/>
                <c:pt idx="0">
                  <c:v>0.30833333333333335</c:v>
                </c:pt>
                <c:pt idx="1">
                  <c:v>0.52777777777777779</c:v>
                </c:pt>
                <c:pt idx="2">
                  <c:v>0.47916666666666669</c:v>
                </c:pt>
                <c:pt idx="3">
                  <c:v>0.26041666666666669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A-4C58-B8EA-5D3D7A88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44936"/>
        <c:axId val="331742312"/>
      </c:scatterChart>
      <c:valAx>
        <c:axId val="338317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3432"/>
        <c:crossesAt val="0"/>
        <c:crossBetween val="midCat"/>
        <c:majorUnit val="0.4"/>
        <c:minorUnit val="4.0000000000000008E-2"/>
      </c:valAx>
      <c:valAx>
        <c:axId val="338313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Velocity</a:t>
                </a:r>
                <a:r>
                  <a:rPr lang="en-US" sz="1800" baseline="0">
                    <a:solidFill>
                      <a:schemeClr val="tx1"/>
                    </a:solidFill>
                  </a:rPr>
                  <a:t> (m/s)</a:t>
                </a:r>
                <a:endParaRPr 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820538057742779E-3"/>
              <c:y val="0.3087624671916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17040"/>
        <c:crosses val="autoZero"/>
        <c:crossBetween val="midCat"/>
        <c:majorUnit val="1.0000000000000003E-4"/>
        <c:minorUnit val="1.0000000000000004E-5"/>
      </c:valAx>
      <c:valAx>
        <c:axId val="331742312"/>
        <c:scaling>
          <c:orientation val="minMax"/>
          <c:min val="0.2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</a:rPr>
                  <a:t>Hydraulic Gradient</a:t>
                </a:r>
              </a:p>
            </c:rich>
          </c:tx>
          <c:layout>
            <c:manualLayout>
              <c:xMode val="edge"/>
              <c:yMode val="edge"/>
              <c:x val="0.95795808727034115"/>
              <c:y val="0.22564435695538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out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44936"/>
        <c:crosses val="max"/>
        <c:crossBetween val="midCat"/>
        <c:majorUnit val="0.1"/>
      </c:valAx>
      <c:valAx>
        <c:axId val="331744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4231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4429805649293828"/>
          <c:y val="3.9545603674540686E-2"/>
          <c:w val="0.31497250343707034"/>
          <c:h val="0.28087051618547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404811</xdr:colOff>
      <xdr:row>12</xdr:row>
      <xdr:rowOff>138112</xdr:rowOff>
    </xdr:from>
    <xdr:to>
      <xdr:col>21</xdr:col>
      <xdr:colOff>147636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D52ED-EE80-4AF0-9CFB-025B45D5E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12</xdr:row>
      <xdr:rowOff>52385</xdr:rowOff>
    </xdr:from>
    <xdr:to>
      <xdr:col>11</xdr:col>
      <xdr:colOff>342899</xdr:colOff>
      <xdr:row>33</xdr:row>
      <xdr:rowOff>166685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31086-0C2A-453E-B654-F97CCDFB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</xdr:colOff>
      <xdr:row>40</xdr:row>
      <xdr:rowOff>9525</xdr:rowOff>
    </xdr:from>
    <xdr:to>
      <xdr:col>11</xdr:col>
      <xdr:colOff>559141</xdr:colOff>
      <xdr:row>61</xdr:row>
      <xdr:rowOff>130278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C0814B-9BF9-4C13-B3B6-56566D103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7629525"/>
          <a:ext cx="6864691" cy="41212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Repository/Breakthrough%20Curves%20-%20Analyzed/48inch_5.5.18_test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_breakthroughs"/>
      <sheetName val="flux_issue"/>
      <sheetName val="conclusions"/>
      <sheetName val="image test"/>
    </sheetNames>
    <sheetDataSet>
      <sheetData sheetId="0"/>
      <sheetData sheetId="1"/>
      <sheetData sheetId="2">
        <row r="3">
          <cell r="A3">
            <v>0.30480000000000002</v>
          </cell>
          <cell r="D3">
            <v>4.0000000000000001E-3</v>
          </cell>
          <cell r="I3">
            <v>0.30833333333333335</v>
          </cell>
          <cell r="K3">
            <v>1.4015151515151517E-5</v>
          </cell>
          <cell r="L3">
            <v>1.06E-4</v>
          </cell>
          <cell r="M3">
            <v>2.5400000000000005E-4</v>
          </cell>
        </row>
        <row r="4">
          <cell r="A4">
            <v>0.45720000000000005</v>
          </cell>
          <cell r="D4">
            <v>4.1000000000000003E-3</v>
          </cell>
          <cell r="I4">
            <v>0.52777777777777779</v>
          </cell>
          <cell r="K4">
            <v>2.3989898989898993E-5</v>
          </cell>
          <cell r="L4">
            <v>6.2799999999999995E-5</v>
          </cell>
          <cell r="M4">
            <v>9.8961038961038975E-5</v>
          </cell>
        </row>
        <row r="5">
          <cell r="A5">
            <v>0.60960000000000003</v>
          </cell>
          <cell r="D5">
            <v>4.4999999999999997E-3</v>
          </cell>
          <cell r="I5">
            <v>0.47916666666666669</v>
          </cell>
          <cell r="K5">
            <v>2.1780303030303034E-5</v>
          </cell>
          <cell r="L5">
            <v>4.8699999999999998E-5</v>
          </cell>
          <cell r="M5">
            <v>6.7733333333333331E-5</v>
          </cell>
        </row>
        <row r="6">
          <cell r="A6">
            <v>1.2192000000000001</v>
          </cell>
          <cell r="D6">
            <v>2.3E-3</v>
          </cell>
          <cell r="I6">
            <v>0.26041666666666669</v>
          </cell>
          <cell r="K6">
            <v>1.1837121212121214E-5</v>
          </cell>
          <cell r="L6">
            <v>2.05E-5</v>
          </cell>
          <cell r="M6">
            <v>2.3905882352941179E-5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E735-AB2C-49B4-898F-8D1C25DEB328}">
  <dimension ref="A1:S12"/>
  <sheetViews>
    <sheetView tabSelected="1" zoomScaleNormal="100" workbookViewId="0">
      <selection activeCell="M10" sqref="M10"/>
    </sheetView>
  </sheetViews>
  <sheetFormatPr defaultRowHeight="15" x14ac:dyDescent="0.25"/>
  <cols>
    <col min="2" max="2" width="12.5703125" customWidth="1"/>
    <col min="14" max="14" width="13.42578125" customWidth="1"/>
    <col min="15" max="15" width="15.5703125" customWidth="1"/>
    <col min="16" max="16" width="15.7109375" customWidth="1"/>
  </cols>
  <sheetData>
    <row r="1" spans="1:19" x14ac:dyDescent="0.25">
      <c r="H1" t="s">
        <v>0</v>
      </c>
      <c r="N1" t="s">
        <v>1</v>
      </c>
      <c r="O1" t="s">
        <v>2</v>
      </c>
      <c r="P1" t="s">
        <v>3</v>
      </c>
    </row>
    <row r="2" spans="1:1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15</v>
      </c>
      <c r="P2" t="s">
        <v>15</v>
      </c>
    </row>
    <row r="3" spans="1:19" x14ac:dyDescent="0.25">
      <c r="A3">
        <f>(12/12)*0.3048</f>
        <v>0.30480000000000002</v>
      </c>
      <c r="B3" s="1">
        <f>20/60</f>
        <v>0.33333333333333331</v>
      </c>
      <c r="C3" s="2">
        <v>1.06E-4</v>
      </c>
      <c r="D3" s="3">
        <v>4.0000000000000001E-3</v>
      </c>
      <c r="E3" s="1">
        <f>(D3/A3)*100</f>
        <v>1.3123359580052494</v>
      </c>
      <c r="F3" s="1"/>
      <c r="H3" s="2">
        <v>2.0000000000000002E-5</v>
      </c>
      <c r="I3" s="1">
        <f>3.7/12</f>
        <v>0.30833333333333335</v>
      </c>
      <c r="J3">
        <v>0.44</v>
      </c>
      <c r="K3" s="2">
        <f>H3*I3/J3</f>
        <v>1.4015151515151517E-5</v>
      </c>
      <c r="L3" s="2">
        <f>C3</f>
        <v>1.06E-4</v>
      </c>
      <c r="M3" s="2">
        <f>(A3/B3)/3600</f>
        <v>2.5400000000000005E-4</v>
      </c>
      <c r="N3" s="4">
        <f>((K3-M3)/M3)*100</f>
        <v>-94.482223812932475</v>
      </c>
      <c r="O3" s="4">
        <f t="shared" ref="O3:O6" si="0">(K3-L3)/L3*100</f>
        <v>-86.778158947970269</v>
      </c>
      <c r="P3" s="1">
        <f>(L3-M3)/L3*100</f>
        <v>-139.622641509434</v>
      </c>
      <c r="Q3" t="s">
        <v>16</v>
      </c>
    </row>
    <row r="4" spans="1:19" x14ac:dyDescent="0.25">
      <c r="A4">
        <f>(18/12)*0.3048</f>
        <v>0.45720000000000005</v>
      </c>
      <c r="B4" s="1">
        <f>1+17/60</f>
        <v>1.2833333333333332</v>
      </c>
      <c r="C4" s="2">
        <v>6.2799999999999995E-5</v>
      </c>
      <c r="D4" s="3">
        <v>4.1000000000000003E-3</v>
      </c>
      <c r="E4" s="1">
        <f>(D4/A4)*100</f>
        <v>0.89676290463692032</v>
      </c>
      <c r="F4" s="1"/>
      <c r="H4" s="2">
        <v>2.0000000000000002E-5</v>
      </c>
      <c r="I4" s="1">
        <f>9.5/18</f>
        <v>0.52777777777777779</v>
      </c>
      <c r="J4">
        <v>0.44</v>
      </c>
      <c r="K4" s="2">
        <f>H4*I4/J4</f>
        <v>2.3989898989898993E-5</v>
      </c>
      <c r="L4" s="2">
        <f t="shared" ref="L4:L6" si="1">C4</f>
        <v>6.2799999999999995E-5</v>
      </c>
      <c r="M4" s="2">
        <f t="shared" ref="M4:M5" si="2">(A4/B4)/3600</f>
        <v>9.8961038961038975E-5</v>
      </c>
      <c r="N4" s="4">
        <f t="shared" ref="N4:N6" si="3">((K4-M4)/M4)*100</f>
        <v>-75.758238553514147</v>
      </c>
      <c r="O4" s="4">
        <f t="shared" si="0"/>
        <v>-61.799523901434725</v>
      </c>
      <c r="P4" s="1">
        <f t="shared" ref="P4:P5" si="4">(L4-M4)/L4*100</f>
        <v>-57.581272230953793</v>
      </c>
    </row>
    <row r="5" spans="1:19" x14ac:dyDescent="0.25">
      <c r="A5">
        <f>(24/12)*0.3048</f>
        <v>0.60960000000000003</v>
      </c>
      <c r="B5" s="1">
        <f>2.5</f>
        <v>2.5</v>
      </c>
      <c r="C5" s="2">
        <v>4.8699999999999998E-5</v>
      </c>
      <c r="D5" s="3">
        <v>4.4999999999999997E-3</v>
      </c>
      <c r="E5" s="1">
        <f>(D5/A5)*100</f>
        <v>0.73818897637795267</v>
      </c>
      <c r="F5" s="1"/>
      <c r="H5" s="2">
        <v>2.0000000000000002E-5</v>
      </c>
      <c r="I5" s="1">
        <f>11.5/24</f>
        <v>0.47916666666666669</v>
      </c>
      <c r="J5">
        <v>0.44</v>
      </c>
      <c r="K5" s="2">
        <f>H5*I5/J5</f>
        <v>2.1780303030303034E-5</v>
      </c>
      <c r="L5" s="2">
        <f t="shared" si="1"/>
        <v>4.8699999999999998E-5</v>
      </c>
      <c r="M5" s="2">
        <f t="shared" si="2"/>
        <v>6.7733333333333331E-5</v>
      </c>
      <c r="N5" s="4">
        <f t="shared" si="3"/>
        <v>-67.844040801717952</v>
      </c>
      <c r="O5" s="4">
        <f t="shared" si="0"/>
        <v>-55.276585153381866</v>
      </c>
      <c r="P5" s="1">
        <f t="shared" si="4"/>
        <v>-39.082819986310746</v>
      </c>
    </row>
    <row r="6" spans="1:19" x14ac:dyDescent="0.25">
      <c r="A6">
        <f>(48/12)*0.3048</f>
        <v>1.2192000000000001</v>
      </c>
      <c r="B6" s="1">
        <f>18000/3600+9+(10/60)</f>
        <v>14.166666666666666</v>
      </c>
      <c r="C6" s="2">
        <v>2.05E-5</v>
      </c>
      <c r="D6" s="3">
        <v>2.3E-3</v>
      </c>
      <c r="E6" s="1">
        <f>(D6/A6)*100</f>
        <v>0.18864829396325458</v>
      </c>
      <c r="F6" s="1"/>
      <c r="H6" s="2">
        <v>2.0000000000000002E-5</v>
      </c>
      <c r="I6" s="1">
        <f>12.5/48</f>
        <v>0.26041666666666669</v>
      </c>
      <c r="J6">
        <v>0.44</v>
      </c>
      <c r="K6" s="2">
        <f>H6*I6/J6</f>
        <v>1.1837121212121214E-5</v>
      </c>
      <c r="L6" s="2">
        <f t="shared" si="1"/>
        <v>2.05E-5</v>
      </c>
      <c r="M6" s="2">
        <f>(A6/B6)/3600</f>
        <v>2.3905882352941179E-5</v>
      </c>
      <c r="N6" s="4">
        <f t="shared" si="3"/>
        <v>-50.484483118587441</v>
      </c>
      <c r="O6" s="4">
        <f t="shared" si="0"/>
        <v>-42.257945306725787</v>
      </c>
      <c r="P6" s="1">
        <f>(L6-M6)/L6*100</f>
        <v>-16.614060258249648</v>
      </c>
      <c r="Q6" t="s">
        <v>17</v>
      </c>
    </row>
    <row r="7" spans="1:19" x14ac:dyDescent="0.25">
      <c r="A7">
        <f>(36/12)*0.3048</f>
        <v>0.9144000000000001</v>
      </c>
      <c r="E7" s="1">
        <f>AVERAGE(E3:E6)</f>
        <v>0.78398403324584431</v>
      </c>
      <c r="I7" s="1">
        <f>13.5/48</f>
        <v>0.28125</v>
      </c>
      <c r="O7" t="s">
        <v>18</v>
      </c>
    </row>
    <row r="8" spans="1:19" x14ac:dyDescent="0.25">
      <c r="F8" t="s">
        <v>19</v>
      </c>
      <c r="G8">
        <f>13.5/36</f>
        <v>0.375</v>
      </c>
      <c r="J8" t="s">
        <v>20</v>
      </c>
    </row>
    <row r="9" spans="1:19" x14ac:dyDescent="0.25">
      <c r="B9" s="1"/>
      <c r="J9" t="s">
        <v>21</v>
      </c>
      <c r="M9" s="2"/>
      <c r="N9" s="1">
        <f>AVERAGE(N3:N6)</f>
        <v>-72.142246571688005</v>
      </c>
      <c r="O9" s="1">
        <f>AVERAGE(O3:O6)</f>
        <v>-61.52805332737816</v>
      </c>
      <c r="P9" s="1">
        <f>AVERAGE(P3:P6)</f>
        <v>-63.225198496237049</v>
      </c>
    </row>
    <row r="10" spans="1:19" x14ac:dyDescent="0.25">
      <c r="J10" t="s">
        <v>22</v>
      </c>
    </row>
    <row r="11" spans="1:19" x14ac:dyDescent="0.25">
      <c r="J11" t="s">
        <v>23</v>
      </c>
    </row>
    <row r="12" spans="1:19" x14ac:dyDescent="0.25">
      <c r="S12" t="s">
        <v>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Cascarano</dc:creator>
  <cp:lastModifiedBy>Ryan Cascarano</cp:lastModifiedBy>
  <dcterms:created xsi:type="dcterms:W3CDTF">2018-11-26T00:42:55Z</dcterms:created>
  <dcterms:modified xsi:type="dcterms:W3CDTF">2018-11-26T00:43:14Z</dcterms:modified>
</cp:coreProperties>
</file>